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Medical Dosimetry\2017-18_Diagnostic_X-ray survey\Main_Study_data\Dose_Forms_for_Main_Survey\"/>
    </mc:Choice>
  </mc:AlternateContent>
  <xr:revisionPtr revIDLastSave="0" documentId="8_{19850D7A-B1DE-4B80-9809-76462E923374}" xr6:coauthVersionLast="47" xr6:coauthVersionMax="47" xr10:uidLastSave="{00000000-0000-0000-0000-000000000000}"/>
  <bookViews>
    <workbookView xWindow="28680" yWindow="180" windowWidth="29040" windowHeight="15840" tabRatio="594" xr2:uid="{00000000-000D-0000-FFFF-FFFF00000000}"/>
  </bookViews>
  <sheets>
    <sheet name="X-ray by Patient Guidance" sheetId="1" r:id="rId1"/>
    <sheet name="Info Exam and Projection List" sheetId="15" r:id="rId2"/>
    <sheet name="Info List of Data Fields" sheetId="24" r:id="rId3"/>
    <sheet name="Contact_Information " sheetId="3" r:id="rId4"/>
    <sheet name="Radiology_System_General_Info" sheetId="22" r:id="rId5"/>
    <sheet name="Exam_Protocol_Information" sheetId="21" r:id="rId6"/>
    <sheet name="Abdomen_AP_DAP_by_record" sheetId="27" r:id="rId7"/>
    <sheet name="Abdomen_exam_DAP_by_record" sheetId="16" r:id="rId8"/>
    <sheet name="C-Spine_AP_DAP_by_record" sheetId="28" r:id="rId9"/>
    <sheet name="C-Spine_LAT_DAP_by_record" sheetId="29" r:id="rId10"/>
    <sheet name="C-spine_exam_DAP_by_record" sheetId="30" r:id="rId11"/>
    <sheet name="Chest_PA_DAP_by_record" sheetId="32" r:id="rId12"/>
    <sheet name="Chest_LAT_DAP_by_record" sheetId="33" r:id="rId13"/>
    <sheet name="Chest_AP_DAP_by_record" sheetId="34" r:id="rId14"/>
    <sheet name="Chest_exam_DAP_by_record" sheetId="31" r:id="rId15"/>
    <sheet name="Mobile_Chest_AP_DAP_by_record" sheetId="35" r:id="rId16"/>
    <sheet name="Facial_Bones_exam_DAP_by_record" sheetId="36" r:id="rId17"/>
    <sheet name="Foot DP_DAP_by_record" sheetId="37" r:id="rId18"/>
    <sheet name="Hand_PA_DAP_by_record" sheetId="38" r:id="rId19"/>
    <sheet name="Hip_frog_leg_LAT_DAP_by_record" sheetId="39" r:id="rId20"/>
    <sheet name="Hip_exam_DAP_by_record" sheetId="40" r:id="rId21"/>
    <sheet name="Knee_AP_DAP_by_record" sheetId="41" r:id="rId22"/>
    <sheet name="Knee_LAT_DAP_by_record" sheetId="42" r:id="rId23"/>
    <sheet name="Knee_exam_DAP_by_record" sheetId="43" r:id="rId24"/>
    <sheet name="Leg_Length_exam_DAP_by_record" sheetId="44" r:id="rId25"/>
    <sheet name="L-spine_AP_DAP_by_record" sheetId="45" r:id="rId26"/>
    <sheet name="L-spine_LAT_DAP_by_record" sheetId="46" r:id="rId27"/>
    <sheet name="L-Spine_exam_DAP_by_record" sheetId="47" r:id="rId28"/>
    <sheet name="Pelvis_AP_DAP_by_record" sheetId="48" r:id="rId29"/>
    <sheet name="Pelvis_exam_DAP_by_record" sheetId="49" r:id="rId30"/>
    <sheet name="Shoulder_AP_DAP_by_record" sheetId="50" r:id="rId31"/>
    <sheet name="Skeletal_survey_DAP_by_record" sheetId="51" r:id="rId32"/>
    <sheet name="T-Spine_AP_DAP_by_record" sheetId="52" r:id="rId33"/>
    <sheet name="T-Spine_LAT_DAP_by_record" sheetId="53" r:id="rId34"/>
    <sheet name="T-Spine_Exam_DAP_by_record " sheetId="54" r:id="rId35"/>
    <sheet name="Spare_Exam_1_DAP_by_record" sheetId="55" r:id="rId36"/>
    <sheet name="Spare_Exam_2_DAP_by_record" sheetId="59" r:id="rId37"/>
    <sheet name="Spare_Proj_1_DAP_by_record" sheetId="57" r:id="rId38"/>
    <sheet name="Spare_Proj_2_DAP_by_record" sheetId="60" r:id="rId39"/>
  </sheets>
  <definedNames>
    <definedName name="AEC_use" localSheetId="6">#REF!</definedName>
    <definedName name="AEC_use" localSheetId="13">#REF!</definedName>
    <definedName name="AEC_use" localSheetId="14">#REF!</definedName>
    <definedName name="AEC_use" localSheetId="12">#REF!</definedName>
    <definedName name="AEC_use" localSheetId="11">#REF!</definedName>
    <definedName name="AEC_use" localSheetId="8">#REF!</definedName>
    <definedName name="AEC_use" localSheetId="10">#REF!</definedName>
    <definedName name="AEC_use" localSheetId="9">#REF!</definedName>
    <definedName name="AEC_use" localSheetId="16">#REF!</definedName>
    <definedName name="AEC_use" localSheetId="17">#REF!</definedName>
    <definedName name="AEC_use" localSheetId="18">#REF!</definedName>
    <definedName name="AEC_use" localSheetId="20">#REF!</definedName>
    <definedName name="AEC_use" localSheetId="19">#REF!</definedName>
    <definedName name="AEC_use" localSheetId="21">#REF!</definedName>
    <definedName name="AEC_use" localSheetId="23">#REF!</definedName>
    <definedName name="AEC_use" localSheetId="22">#REF!</definedName>
    <definedName name="AEC_use" localSheetId="24">#REF!</definedName>
    <definedName name="AEC_use" localSheetId="25">#REF!</definedName>
    <definedName name="AEC_use" localSheetId="27">#REF!</definedName>
    <definedName name="AEC_use" localSheetId="26">#REF!</definedName>
    <definedName name="AEC_use" localSheetId="15">#REF!</definedName>
    <definedName name="AEC_use" localSheetId="28">#REF!</definedName>
    <definedName name="AEC_use" localSheetId="29">#REF!</definedName>
    <definedName name="AEC_use" localSheetId="30">#REF!</definedName>
    <definedName name="AEC_use" localSheetId="31">#REF!</definedName>
    <definedName name="AEC_use" localSheetId="35">#REF!</definedName>
    <definedName name="AEC_use" localSheetId="36">#REF!</definedName>
    <definedName name="AEC_use" localSheetId="37">#REF!</definedName>
    <definedName name="AEC_use" localSheetId="38">#REF!</definedName>
    <definedName name="AEC_use" localSheetId="32">#REF!</definedName>
    <definedName name="AEC_use" localSheetId="34">#REF!</definedName>
    <definedName name="AEC_use" localSheetId="33">#REF!</definedName>
    <definedName name="AEC_use">#REF!</definedName>
    <definedName name="Countries_list" localSheetId="6">#REF!</definedName>
    <definedName name="Countries_list" localSheetId="13">#REF!</definedName>
    <definedName name="Countries_list" localSheetId="14">#REF!</definedName>
    <definedName name="Countries_list" localSheetId="12">#REF!</definedName>
    <definedName name="Countries_list" localSheetId="11">#REF!</definedName>
    <definedName name="Countries_list" localSheetId="8">#REF!</definedName>
    <definedName name="Countries_list" localSheetId="10">#REF!</definedName>
    <definedName name="Countries_list" localSheetId="9">#REF!</definedName>
    <definedName name="Countries_list" localSheetId="16">#REF!</definedName>
    <definedName name="Countries_list" localSheetId="17">#REF!</definedName>
    <definedName name="Countries_list" localSheetId="18">#REF!</definedName>
    <definedName name="Countries_list" localSheetId="20">#REF!</definedName>
    <definedName name="Countries_list" localSheetId="19">#REF!</definedName>
    <definedName name="Countries_list" localSheetId="21">#REF!</definedName>
    <definedName name="Countries_list" localSheetId="23">#REF!</definedName>
    <definedName name="Countries_list" localSheetId="22">#REF!</definedName>
    <definedName name="Countries_list" localSheetId="24">#REF!</definedName>
    <definedName name="Countries_list" localSheetId="25">#REF!</definedName>
    <definedName name="Countries_list" localSheetId="27">#REF!</definedName>
    <definedName name="Countries_list" localSheetId="26">#REF!</definedName>
    <definedName name="Countries_list" localSheetId="15">#REF!</definedName>
    <definedName name="Countries_list" localSheetId="28">#REF!</definedName>
    <definedName name="Countries_list" localSheetId="29">#REF!</definedName>
    <definedName name="Countries_list" localSheetId="30">#REF!</definedName>
    <definedName name="Countries_list" localSheetId="31">#REF!</definedName>
    <definedName name="Countries_list" localSheetId="35">#REF!</definedName>
    <definedName name="Countries_list" localSheetId="36">#REF!</definedName>
    <definedName name="Countries_list" localSheetId="37">#REF!</definedName>
    <definedName name="Countries_list" localSheetId="38">#REF!</definedName>
    <definedName name="Countries_list" localSheetId="32">#REF!</definedName>
    <definedName name="Countries_list" localSheetId="34">#REF!</definedName>
    <definedName name="Countries_list" localSheetId="33">#REF!</definedName>
    <definedName name="Countries_list">#REF!</definedName>
    <definedName name="Detector_ForP" localSheetId="6">#REF!</definedName>
    <definedName name="Detector_ForP" localSheetId="13">#REF!</definedName>
    <definedName name="Detector_ForP" localSheetId="14">#REF!</definedName>
    <definedName name="Detector_ForP" localSheetId="12">#REF!</definedName>
    <definedName name="Detector_ForP" localSheetId="11">#REF!</definedName>
    <definedName name="Detector_ForP" localSheetId="8">#REF!</definedName>
    <definedName name="Detector_ForP" localSheetId="10">#REF!</definedName>
    <definedName name="Detector_ForP" localSheetId="9">#REF!</definedName>
    <definedName name="Detector_ForP" localSheetId="16">#REF!</definedName>
    <definedName name="Detector_ForP" localSheetId="17">#REF!</definedName>
    <definedName name="Detector_ForP" localSheetId="18">#REF!</definedName>
    <definedName name="Detector_ForP" localSheetId="20">#REF!</definedName>
    <definedName name="Detector_ForP" localSheetId="19">#REF!</definedName>
    <definedName name="Detector_ForP" localSheetId="21">#REF!</definedName>
    <definedName name="Detector_ForP" localSheetId="23">#REF!</definedName>
    <definedName name="Detector_ForP" localSheetId="22">#REF!</definedName>
    <definedName name="Detector_ForP" localSheetId="24">#REF!</definedName>
    <definedName name="Detector_ForP" localSheetId="25">#REF!</definedName>
    <definedName name="Detector_ForP" localSheetId="27">#REF!</definedName>
    <definedName name="Detector_ForP" localSheetId="26">#REF!</definedName>
    <definedName name="Detector_ForP" localSheetId="15">#REF!</definedName>
    <definedName name="Detector_ForP" localSheetId="28">#REF!</definedName>
    <definedName name="Detector_ForP" localSheetId="29">#REF!</definedName>
    <definedName name="Detector_ForP" localSheetId="30">#REF!</definedName>
    <definedName name="Detector_ForP" localSheetId="31">#REF!</definedName>
    <definedName name="Detector_ForP" localSheetId="35">#REF!</definedName>
    <definedName name="Detector_ForP" localSheetId="36">#REF!</definedName>
    <definedName name="Detector_ForP" localSheetId="37">#REF!</definedName>
    <definedName name="Detector_ForP" localSheetId="38">#REF!</definedName>
    <definedName name="Detector_ForP" localSheetId="32">#REF!</definedName>
    <definedName name="Detector_ForP" localSheetId="34">#REF!</definedName>
    <definedName name="Detector_ForP" localSheetId="33">#REF!</definedName>
    <definedName name="Detector_ForP">#REF!</definedName>
    <definedName name="Detector_type" localSheetId="6">#REF!</definedName>
    <definedName name="Detector_type" localSheetId="13">#REF!</definedName>
    <definedName name="Detector_type" localSheetId="14">#REF!</definedName>
    <definedName name="Detector_type" localSheetId="12">#REF!</definedName>
    <definedName name="Detector_type" localSheetId="11">#REF!</definedName>
    <definedName name="Detector_type" localSheetId="8">#REF!</definedName>
    <definedName name="Detector_type" localSheetId="10">#REF!</definedName>
    <definedName name="Detector_type" localSheetId="9">#REF!</definedName>
    <definedName name="Detector_type" localSheetId="16">#REF!</definedName>
    <definedName name="Detector_type" localSheetId="17">#REF!</definedName>
    <definedName name="Detector_type" localSheetId="18">#REF!</definedName>
    <definedName name="Detector_type" localSheetId="20">#REF!</definedName>
    <definedName name="Detector_type" localSheetId="19">#REF!</definedName>
    <definedName name="Detector_type" localSheetId="21">#REF!</definedName>
    <definedName name="Detector_type" localSheetId="23">#REF!</definedName>
    <definedName name="Detector_type" localSheetId="22">#REF!</definedName>
    <definedName name="Detector_type" localSheetId="24">#REF!</definedName>
    <definedName name="Detector_type" localSheetId="25">#REF!</definedName>
    <definedName name="Detector_type" localSheetId="27">#REF!</definedName>
    <definedName name="Detector_type" localSheetId="26">#REF!</definedName>
    <definedName name="Detector_type" localSheetId="15">#REF!</definedName>
    <definedName name="Detector_type" localSheetId="28">#REF!</definedName>
    <definedName name="Detector_type" localSheetId="29">#REF!</definedName>
    <definedName name="Detector_type" localSheetId="30">#REF!</definedName>
    <definedName name="Detector_type" localSheetId="31">#REF!</definedName>
    <definedName name="Detector_type" localSheetId="35">#REF!</definedName>
    <definedName name="Detector_type" localSheetId="36">#REF!</definedName>
    <definedName name="Detector_type" localSheetId="37">#REF!</definedName>
    <definedName name="Detector_type" localSheetId="38">#REF!</definedName>
    <definedName name="Detector_type" localSheetId="32">#REF!</definedName>
    <definedName name="Detector_type" localSheetId="34">#REF!</definedName>
    <definedName name="Detector_type" localSheetId="33">#REF!</definedName>
    <definedName name="Detector_type">#REF!</definedName>
    <definedName name="IO_Image_Receptor" localSheetId="6">#REF!</definedName>
    <definedName name="IO_Image_Receptor" localSheetId="13">#REF!</definedName>
    <definedName name="IO_Image_Receptor" localSheetId="14">#REF!</definedName>
    <definedName name="IO_Image_Receptor" localSheetId="12">#REF!</definedName>
    <definedName name="IO_Image_Receptor" localSheetId="11">#REF!</definedName>
    <definedName name="IO_Image_Receptor" localSheetId="8">#REF!</definedName>
    <definedName name="IO_Image_Receptor" localSheetId="10">#REF!</definedName>
    <definedName name="IO_Image_Receptor" localSheetId="9">#REF!</definedName>
    <definedName name="IO_Image_Receptor" localSheetId="16">#REF!</definedName>
    <definedName name="IO_Image_Receptor" localSheetId="17">#REF!</definedName>
    <definedName name="IO_Image_Receptor" localSheetId="18">#REF!</definedName>
    <definedName name="IO_Image_Receptor" localSheetId="20">#REF!</definedName>
    <definedName name="IO_Image_Receptor" localSheetId="19">#REF!</definedName>
    <definedName name="IO_Image_Receptor" localSheetId="21">#REF!</definedName>
    <definedName name="IO_Image_Receptor" localSheetId="23">#REF!</definedName>
    <definedName name="IO_Image_Receptor" localSheetId="22">#REF!</definedName>
    <definedName name="IO_Image_Receptor" localSheetId="24">#REF!</definedName>
    <definedName name="IO_Image_Receptor" localSheetId="25">#REF!</definedName>
    <definedName name="IO_Image_Receptor" localSheetId="27">#REF!</definedName>
    <definedName name="IO_Image_Receptor" localSheetId="26">#REF!</definedName>
    <definedName name="IO_Image_Receptor" localSheetId="15">#REF!</definedName>
    <definedName name="IO_Image_Receptor" localSheetId="28">#REF!</definedName>
    <definedName name="IO_Image_Receptor" localSheetId="29">#REF!</definedName>
    <definedName name="IO_Image_Receptor" localSheetId="30">#REF!</definedName>
    <definedName name="IO_Image_Receptor" localSheetId="31">#REF!</definedName>
    <definedName name="IO_Image_Receptor" localSheetId="35">#REF!</definedName>
    <definedName name="IO_Image_Receptor" localSheetId="36">#REF!</definedName>
    <definedName name="IO_Image_Receptor" localSheetId="37">#REF!</definedName>
    <definedName name="IO_Image_Receptor" localSheetId="38">#REF!</definedName>
    <definedName name="IO_Image_Receptor" localSheetId="32">#REF!</definedName>
    <definedName name="IO_Image_Receptor" localSheetId="34">#REF!</definedName>
    <definedName name="IO_Image_Receptor" localSheetId="33">#REF!</definedName>
    <definedName name="IO_Image_Receptor">#REF!</definedName>
    <definedName name="Over_below_table" localSheetId="6">#REF!</definedName>
    <definedName name="Over_below_table" localSheetId="13">#REF!</definedName>
    <definedName name="Over_below_table" localSheetId="14">#REF!</definedName>
    <definedName name="Over_below_table" localSheetId="12">#REF!</definedName>
    <definedName name="Over_below_table" localSheetId="11">#REF!</definedName>
    <definedName name="Over_below_table" localSheetId="8">#REF!</definedName>
    <definedName name="Over_below_table" localSheetId="10">#REF!</definedName>
    <definedName name="Over_below_table" localSheetId="9">#REF!</definedName>
    <definedName name="Over_below_table" localSheetId="16">#REF!</definedName>
    <definedName name="Over_below_table" localSheetId="17">#REF!</definedName>
    <definedName name="Over_below_table" localSheetId="18">#REF!</definedName>
    <definedName name="Over_below_table" localSheetId="20">#REF!</definedName>
    <definedName name="Over_below_table" localSheetId="19">#REF!</definedName>
    <definedName name="Over_below_table" localSheetId="21">#REF!</definedName>
    <definedName name="Over_below_table" localSheetId="23">#REF!</definedName>
    <definedName name="Over_below_table" localSheetId="22">#REF!</definedName>
    <definedName name="Over_below_table" localSheetId="24">#REF!</definedName>
    <definedName name="Over_below_table" localSheetId="25">#REF!</definedName>
    <definedName name="Over_below_table" localSheetId="27">#REF!</definedName>
    <definedName name="Over_below_table" localSheetId="26">#REF!</definedName>
    <definedName name="Over_below_table" localSheetId="15">#REF!</definedName>
    <definedName name="Over_below_table" localSheetId="28">#REF!</definedName>
    <definedName name="Over_below_table" localSheetId="29">#REF!</definedName>
    <definedName name="Over_below_table" localSheetId="30">#REF!</definedName>
    <definedName name="Over_below_table" localSheetId="31">#REF!</definedName>
    <definedName name="Over_below_table" localSheetId="35">#REF!</definedName>
    <definedName name="Over_below_table" localSheetId="36">#REF!</definedName>
    <definedName name="Over_below_table" localSheetId="37">#REF!</definedName>
    <definedName name="Over_below_table" localSheetId="38">#REF!</definedName>
    <definedName name="Over_below_table" localSheetId="32">#REF!</definedName>
    <definedName name="Over_below_table" localSheetId="34">#REF!</definedName>
    <definedName name="Over_below_table" localSheetId="33">#REF!</definedName>
    <definedName name="Over_below_table">#REF!</definedName>
    <definedName name="P_C_Image_Receptor" localSheetId="6">#REF!</definedName>
    <definedName name="P_C_Image_Receptor" localSheetId="13">#REF!</definedName>
    <definedName name="P_C_Image_Receptor" localSheetId="14">#REF!</definedName>
    <definedName name="P_C_Image_Receptor" localSheetId="12">#REF!</definedName>
    <definedName name="P_C_Image_Receptor" localSheetId="11">#REF!</definedName>
    <definedName name="P_C_Image_Receptor" localSheetId="8">#REF!</definedName>
    <definedName name="P_C_Image_Receptor" localSheetId="10">#REF!</definedName>
    <definedName name="P_C_Image_Receptor" localSheetId="9">#REF!</definedName>
    <definedName name="P_C_Image_Receptor" localSheetId="16">#REF!</definedName>
    <definedName name="P_C_Image_Receptor" localSheetId="17">#REF!</definedName>
    <definedName name="P_C_Image_Receptor" localSheetId="18">#REF!</definedName>
    <definedName name="P_C_Image_Receptor" localSheetId="20">#REF!</definedName>
    <definedName name="P_C_Image_Receptor" localSheetId="19">#REF!</definedName>
    <definedName name="P_C_Image_Receptor" localSheetId="21">#REF!</definedName>
    <definedName name="P_C_Image_Receptor" localSheetId="23">#REF!</definedName>
    <definedName name="P_C_Image_Receptor" localSheetId="22">#REF!</definedName>
    <definedName name="P_C_Image_Receptor" localSheetId="24">#REF!</definedName>
    <definedName name="P_C_Image_Receptor" localSheetId="25">#REF!</definedName>
    <definedName name="P_C_Image_Receptor" localSheetId="27">#REF!</definedName>
    <definedName name="P_C_Image_Receptor" localSheetId="26">#REF!</definedName>
    <definedName name="P_C_Image_Receptor" localSheetId="15">#REF!</definedName>
    <definedName name="P_C_Image_Receptor" localSheetId="28">#REF!</definedName>
    <definedName name="P_C_Image_Receptor" localSheetId="29">#REF!</definedName>
    <definedName name="P_C_Image_Receptor" localSheetId="30">#REF!</definedName>
    <definedName name="P_C_Image_Receptor" localSheetId="31">#REF!</definedName>
    <definedName name="P_C_Image_Receptor" localSheetId="35">#REF!</definedName>
    <definedName name="P_C_Image_Receptor" localSheetId="36">#REF!</definedName>
    <definedName name="P_C_Image_Receptor" localSheetId="37">#REF!</definedName>
    <definedName name="P_C_Image_Receptor" localSheetId="38">#REF!</definedName>
    <definedName name="P_C_Image_Receptor" localSheetId="32">#REF!</definedName>
    <definedName name="P_C_Image_Receptor" localSheetId="34">#REF!</definedName>
    <definedName name="P_C_Image_Receptor" localSheetId="33">#REF!</definedName>
    <definedName name="P_C_Image_Receptor">#REF!</definedName>
    <definedName name="_xlnm.Print_Area" localSheetId="6">Abdomen_AP_DAP_by_record!$A$1:$AF$10</definedName>
    <definedName name="_xlnm.Print_Area" localSheetId="7">Abdomen_exam_DAP_by_record!$A$1:$CQ$8</definedName>
    <definedName name="_xlnm.Print_Area" localSheetId="13">Chest_AP_DAP_by_record!$A$5:$A$94</definedName>
    <definedName name="_xlnm.Print_Area" localSheetId="14">Chest_exam_DAP_by_record!$A$5:$A$94</definedName>
    <definedName name="_xlnm.Print_Area" localSheetId="12">Chest_LAT_DAP_by_record!$A$5:$A$94</definedName>
    <definedName name="_xlnm.Print_Area" localSheetId="11">Chest_PA_DAP_by_record!$A$5:$A$94</definedName>
    <definedName name="_xlnm.Print_Area" localSheetId="3">'Contact_Information '!$A$9:$E$83</definedName>
    <definedName name="_xlnm.Print_Area" localSheetId="8">'C-Spine_AP_DAP_by_record'!$A$5:$A$94</definedName>
    <definedName name="_xlnm.Print_Area" localSheetId="10">'C-spine_exam_DAP_by_record'!$A$5:$A$94</definedName>
    <definedName name="_xlnm.Print_Area" localSheetId="9">'C-Spine_LAT_DAP_by_record'!$A$5:$A$94</definedName>
    <definedName name="_xlnm.Print_Area" localSheetId="5">Exam_Protocol_Information!$A$1:$S$6</definedName>
    <definedName name="_xlnm.Print_Area" localSheetId="16">Facial_Bones_exam_DAP_by_record!$A$5:$A$94</definedName>
    <definedName name="_xlnm.Print_Area" localSheetId="17">'Foot DP_DAP_by_record'!$A$5:$A$94</definedName>
    <definedName name="_xlnm.Print_Area" localSheetId="18">Hand_PA_DAP_by_record!$A$5:$A$94</definedName>
    <definedName name="_xlnm.Print_Area" localSheetId="20">Hip_exam_DAP_by_record!$A$5:$A$94</definedName>
    <definedName name="_xlnm.Print_Area" localSheetId="19">Hip_frog_leg_LAT_DAP_by_record!$A$5:$A$94</definedName>
    <definedName name="_xlnm.Print_Area" localSheetId="1">'Info Exam and Projection List'!$B$1:$F$32</definedName>
    <definedName name="_xlnm.Print_Area" localSheetId="2">'Info List of Data Fields'!$B$10:$F$84,'Info List of Data Fields'!$H$10:$K$69,'Info List of Data Fields'!$N$10:$R$64,'Info List of Data Fields'!$U$9:$Y$67,'Info List of Data Fields'!$AB$9:$AF$54,'Info List of Data Fields'!$AI$1:$AU$14</definedName>
    <definedName name="_xlnm.Print_Area" localSheetId="21">Knee_AP_DAP_by_record!$A$5:$A$94</definedName>
    <definedName name="_xlnm.Print_Area" localSheetId="23">Knee_exam_DAP_by_record!$A$5:$A$94</definedName>
    <definedName name="_xlnm.Print_Area" localSheetId="22">Knee_LAT_DAP_by_record!$A$5:$A$94</definedName>
    <definedName name="_xlnm.Print_Area" localSheetId="24">Leg_Length_exam_DAP_by_record!$A$5:$A$94</definedName>
    <definedName name="_xlnm.Print_Area" localSheetId="25">'L-spine_AP_DAP_by_record'!$A$5:$A$94</definedName>
    <definedName name="_xlnm.Print_Area" localSheetId="27">'L-Spine_exam_DAP_by_record'!$A$5:$A$94</definedName>
    <definedName name="_xlnm.Print_Area" localSheetId="26">'L-spine_LAT_DAP_by_record'!$A$5:$A$94</definedName>
    <definedName name="_xlnm.Print_Area" localSheetId="15">Mobile_Chest_AP_DAP_by_record!$A$5:$A$94</definedName>
    <definedName name="_xlnm.Print_Area" localSheetId="28">Pelvis_AP_DAP_by_record!$A$5:$A$94</definedName>
    <definedName name="_xlnm.Print_Area" localSheetId="29">Pelvis_exam_DAP_by_record!$A$5:$A$94</definedName>
    <definedName name="_xlnm.Print_Area" localSheetId="4">Radiology_System_General_Info!$A$10:$E$79</definedName>
    <definedName name="_xlnm.Print_Area" localSheetId="30">Shoulder_AP_DAP_by_record!$A$5:$A$94</definedName>
    <definedName name="_xlnm.Print_Area" localSheetId="31">Skeletal_survey_DAP_by_record!$A$5:$A$94</definedName>
    <definedName name="_xlnm.Print_Area" localSheetId="35">Spare_Exam_1_DAP_by_record!$A$5:$A$94</definedName>
    <definedName name="_xlnm.Print_Area" localSheetId="36">Spare_Exam_2_DAP_by_record!$A$5:$A$94</definedName>
    <definedName name="_xlnm.Print_Area" localSheetId="37">Spare_Proj_1_DAP_by_record!$A$5:$A$94</definedName>
    <definedName name="_xlnm.Print_Area" localSheetId="38">Spare_Proj_2_DAP_by_record!$A$5:$A$94</definedName>
    <definedName name="_xlnm.Print_Area" localSheetId="32">'T-Spine_AP_DAP_by_record'!$A$5:$A$94</definedName>
    <definedName name="_xlnm.Print_Area" localSheetId="34">'T-Spine_Exam_DAP_by_record '!$A$5:$A$94</definedName>
    <definedName name="_xlnm.Print_Area" localSheetId="33">'T-Spine_LAT_DAP_by_record'!$A$5:$A$94</definedName>
    <definedName name="_xlnm.Print_Area" localSheetId="0">'X-ray by Patient Guidance'!$A$31:$P$256</definedName>
    <definedName name="_xlnm.Print_Titles" localSheetId="2">'Info List of Data Fields'!$11:$11</definedName>
    <definedName name="Radiographs" localSheetId="6">#REF!</definedName>
    <definedName name="Radiographs" localSheetId="13">#REF!</definedName>
    <definedName name="Radiographs" localSheetId="14">#REF!</definedName>
    <definedName name="Radiographs" localSheetId="12">#REF!</definedName>
    <definedName name="Radiographs" localSheetId="11">#REF!</definedName>
    <definedName name="Radiographs" localSheetId="8">#REF!</definedName>
    <definedName name="Radiographs" localSheetId="10">#REF!</definedName>
    <definedName name="Radiographs" localSheetId="9">#REF!</definedName>
    <definedName name="Radiographs" localSheetId="16">#REF!</definedName>
    <definedName name="Radiographs" localSheetId="17">#REF!</definedName>
    <definedName name="Radiographs" localSheetId="18">#REF!</definedName>
    <definedName name="Radiographs" localSheetId="20">#REF!</definedName>
    <definedName name="Radiographs" localSheetId="19">#REF!</definedName>
    <definedName name="Radiographs" localSheetId="21">#REF!</definedName>
    <definedName name="Radiographs" localSheetId="23">#REF!</definedName>
    <definedName name="Radiographs" localSheetId="22">#REF!</definedName>
    <definedName name="Radiographs" localSheetId="24">#REF!</definedName>
    <definedName name="Radiographs" localSheetId="25">#REF!</definedName>
    <definedName name="Radiographs" localSheetId="27">#REF!</definedName>
    <definedName name="Radiographs" localSheetId="26">#REF!</definedName>
    <definedName name="Radiographs" localSheetId="15">#REF!</definedName>
    <definedName name="Radiographs" localSheetId="28">#REF!</definedName>
    <definedName name="Radiographs" localSheetId="29">#REF!</definedName>
    <definedName name="Radiographs" localSheetId="30">#REF!</definedName>
    <definedName name="Radiographs" localSheetId="31">#REF!</definedName>
    <definedName name="Radiographs" localSheetId="35">#REF!</definedName>
    <definedName name="Radiographs" localSheetId="36">#REF!</definedName>
    <definedName name="Radiographs" localSheetId="37">#REF!</definedName>
    <definedName name="Radiographs" localSheetId="38">#REF!</definedName>
    <definedName name="Radiographs" localSheetId="32">#REF!</definedName>
    <definedName name="Radiographs" localSheetId="34">#REF!</definedName>
    <definedName name="Radiographs" localSheetId="33">#REF!</definedName>
    <definedName name="Radiographs">#REF!</definedName>
    <definedName name="Room_type" localSheetId="6">#REF!</definedName>
    <definedName name="Room_type" localSheetId="13">#REF!</definedName>
    <definedName name="Room_type" localSheetId="14">#REF!</definedName>
    <definedName name="Room_type" localSheetId="12">#REF!</definedName>
    <definedName name="Room_type" localSheetId="11">#REF!</definedName>
    <definedName name="Room_type" localSheetId="8">#REF!</definedName>
    <definedName name="Room_type" localSheetId="10">#REF!</definedName>
    <definedName name="Room_type" localSheetId="9">#REF!</definedName>
    <definedName name="Room_type" localSheetId="16">#REF!</definedName>
    <definedName name="Room_type" localSheetId="17">#REF!</definedName>
    <definedName name="Room_type" localSheetId="18">#REF!</definedName>
    <definedName name="Room_type" localSheetId="20">#REF!</definedName>
    <definedName name="Room_type" localSheetId="19">#REF!</definedName>
    <definedName name="Room_type" localSheetId="21">#REF!</definedName>
    <definedName name="Room_type" localSheetId="23">#REF!</definedName>
    <definedName name="Room_type" localSheetId="22">#REF!</definedName>
    <definedName name="Room_type" localSheetId="24">#REF!</definedName>
    <definedName name="Room_type" localSheetId="25">#REF!</definedName>
    <definedName name="Room_type" localSheetId="27">#REF!</definedName>
    <definedName name="Room_type" localSheetId="26">#REF!</definedName>
    <definedName name="Room_type" localSheetId="15">#REF!</definedName>
    <definedName name="Room_type" localSheetId="28">#REF!</definedName>
    <definedName name="Room_type" localSheetId="29">#REF!</definedName>
    <definedName name="Room_type" localSheetId="30">#REF!</definedName>
    <definedName name="Room_type" localSheetId="31">#REF!</definedName>
    <definedName name="Room_type" localSheetId="35">#REF!</definedName>
    <definedName name="Room_type" localSheetId="36">#REF!</definedName>
    <definedName name="Room_type" localSheetId="37">#REF!</definedName>
    <definedName name="Room_type" localSheetId="38">#REF!</definedName>
    <definedName name="Room_type" localSheetId="32">#REF!</definedName>
    <definedName name="Room_type" localSheetId="34">#REF!</definedName>
    <definedName name="Room_type" localSheetId="33">#REF!</definedName>
    <definedName name="Room_type">#REF!</definedName>
    <definedName name="Spare_Exam_2_DAP_by_record" localSheetId="38">#REF!</definedName>
    <definedName name="Spare_Exam_2_DAP_by_record">#REF!</definedName>
    <definedName name="Yes_No_list" localSheetId="6">#REF!</definedName>
    <definedName name="Yes_No_list" localSheetId="13">#REF!</definedName>
    <definedName name="Yes_No_list" localSheetId="14">#REF!</definedName>
    <definedName name="Yes_No_list" localSheetId="12">#REF!</definedName>
    <definedName name="Yes_No_list" localSheetId="11">#REF!</definedName>
    <definedName name="Yes_No_list" localSheetId="8">#REF!</definedName>
    <definedName name="Yes_No_list" localSheetId="10">#REF!</definedName>
    <definedName name="Yes_No_list" localSheetId="9">#REF!</definedName>
    <definedName name="Yes_No_list" localSheetId="16">#REF!</definedName>
    <definedName name="Yes_No_list" localSheetId="17">#REF!</definedName>
    <definedName name="Yes_No_list" localSheetId="18">#REF!</definedName>
    <definedName name="Yes_No_list" localSheetId="20">#REF!</definedName>
    <definedName name="Yes_No_list" localSheetId="19">#REF!</definedName>
    <definedName name="Yes_No_list" localSheetId="21">#REF!</definedName>
    <definedName name="Yes_No_list" localSheetId="23">#REF!</definedName>
    <definedName name="Yes_No_list" localSheetId="22">#REF!</definedName>
    <definedName name="Yes_No_list" localSheetId="24">#REF!</definedName>
    <definedName name="Yes_No_list" localSheetId="25">#REF!</definedName>
    <definedName name="Yes_No_list" localSheetId="27">#REF!</definedName>
    <definedName name="Yes_No_list" localSheetId="26">#REF!</definedName>
    <definedName name="Yes_No_list" localSheetId="15">#REF!</definedName>
    <definedName name="Yes_No_list" localSheetId="28">#REF!</definedName>
    <definedName name="Yes_No_list" localSheetId="29">#REF!</definedName>
    <definedName name="Yes_No_list" localSheetId="30">#REF!</definedName>
    <definedName name="Yes_No_list" localSheetId="31">#REF!</definedName>
    <definedName name="Yes_No_list" localSheetId="35">#REF!</definedName>
    <definedName name="Yes_No_list" localSheetId="36">#REF!</definedName>
    <definedName name="Yes_No_list" localSheetId="37">#REF!</definedName>
    <definedName name="Yes_No_list" localSheetId="38">#REF!</definedName>
    <definedName name="Yes_No_list" localSheetId="32">#REF!</definedName>
    <definedName name="Yes_No_list" localSheetId="34">#REF!</definedName>
    <definedName name="Yes_No_list" localSheetId="33">#REF!</definedName>
    <definedName name="Yes_No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F10" i="21" l="1"/>
  <c r="AN6" i="22" l="1"/>
  <c r="CA11" i="21" l="1"/>
  <c r="CD11" i="21"/>
  <c r="CA12" i="21"/>
  <c r="CD12" i="21"/>
  <c r="CA13" i="21"/>
  <c r="CD13" i="21"/>
  <c r="CA14" i="21"/>
  <c r="CD14" i="21"/>
  <c r="CA15" i="21"/>
  <c r="CD15" i="21"/>
  <c r="CA16" i="21"/>
  <c r="CD16" i="21"/>
  <c r="CA17" i="21"/>
  <c r="CD17" i="21"/>
  <c r="CA18" i="21"/>
  <c r="CD18" i="21"/>
  <c r="CA19" i="21"/>
  <c r="CD19" i="21"/>
  <c r="CA20" i="21"/>
  <c r="CD20" i="21"/>
  <c r="CA21" i="21"/>
  <c r="CD21" i="21"/>
  <c r="CA22" i="21"/>
  <c r="CD22" i="21"/>
  <c r="CA23" i="21"/>
  <c r="CD23" i="21"/>
  <c r="CA24" i="21"/>
  <c r="CD24" i="21"/>
  <c r="CA25" i="21"/>
  <c r="CD25" i="21"/>
  <c r="CA26" i="21"/>
  <c r="CD26" i="21"/>
  <c r="CA27" i="21"/>
  <c r="CD27" i="21"/>
  <c r="CA28" i="21"/>
  <c r="CD28" i="21"/>
  <c r="CA29" i="21"/>
  <c r="CD29" i="21"/>
  <c r="CA30" i="21"/>
  <c r="CD30" i="21"/>
  <c r="CA31" i="21"/>
  <c r="CD31" i="21"/>
  <c r="CA32" i="21"/>
  <c r="CD32" i="21"/>
  <c r="CA33" i="21"/>
  <c r="CD33" i="21"/>
  <c r="CA34" i="21"/>
  <c r="CD34" i="21"/>
  <c r="CA35" i="21"/>
  <c r="CD35" i="21"/>
  <c r="CA36" i="21"/>
  <c r="CD36" i="21"/>
  <c r="CA37" i="21"/>
  <c r="CD37" i="21"/>
  <c r="CA38" i="21"/>
  <c r="CD38" i="21"/>
  <c r="CA39" i="21"/>
  <c r="CD39" i="21"/>
  <c r="CA40" i="21"/>
  <c r="CD40" i="21"/>
  <c r="CA41" i="21"/>
  <c r="CD41" i="21"/>
  <c r="CA42" i="21"/>
  <c r="CD42" i="21"/>
  <c r="CA43" i="21"/>
  <c r="CD43" i="21"/>
  <c r="CA44" i="21"/>
  <c r="CD44" i="21"/>
  <c r="CA45" i="21"/>
  <c r="CD45" i="21"/>
  <c r="CA46" i="21"/>
  <c r="CD46" i="21"/>
  <c r="CA47" i="21"/>
  <c r="CD47" i="21"/>
  <c r="CA48" i="21"/>
  <c r="CD48" i="21"/>
  <c r="CA49" i="21"/>
  <c r="CD49" i="21"/>
  <c r="CA50" i="21"/>
  <c r="CD50" i="21"/>
  <c r="CA51" i="21"/>
  <c r="CD51" i="21"/>
  <c r="CA52" i="21"/>
  <c r="CD52" i="21"/>
  <c r="CA53" i="21"/>
  <c r="CD53" i="21"/>
  <c r="CA54" i="21"/>
  <c r="CD54" i="21"/>
  <c r="CA55" i="21"/>
  <c r="CD55" i="21"/>
  <c r="CA56" i="21"/>
  <c r="CD56" i="21"/>
  <c r="CA57" i="21"/>
  <c r="CD57" i="21"/>
  <c r="CA58" i="21"/>
  <c r="CD58" i="21"/>
  <c r="CA59" i="21"/>
  <c r="CD59" i="21"/>
  <c r="CD10" i="21"/>
  <c r="CA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10" i="21"/>
  <c r="DO10" i="21" l="1"/>
  <c r="G4" i="21"/>
  <c r="GK7" i="31" l="1"/>
  <c r="GK7" i="30"/>
  <c r="GK7" i="16"/>
  <c r="BL7" i="27"/>
  <c r="GJ7" i="16"/>
  <c r="GI7" i="16"/>
  <c r="GH7" i="16"/>
  <c r="GJ7" i="30"/>
  <c r="GI7" i="30"/>
  <c r="GH7" i="30"/>
  <c r="GJ7" i="31"/>
  <c r="GI7" i="31"/>
  <c r="GH7" i="31"/>
  <c r="GK7" i="36"/>
  <c r="GJ7" i="36"/>
  <c r="GI7" i="36"/>
  <c r="GH7" i="36"/>
  <c r="GK7" i="40"/>
  <c r="GJ7" i="40"/>
  <c r="GI7" i="40"/>
  <c r="GH7" i="40"/>
  <c r="GK7" i="43"/>
  <c r="GJ7" i="43"/>
  <c r="GI7" i="43"/>
  <c r="GH7" i="43"/>
  <c r="GK7" i="44"/>
  <c r="GJ7" i="44"/>
  <c r="GI7" i="44"/>
  <c r="GH7" i="44"/>
  <c r="GK7" i="47"/>
  <c r="GJ7" i="47"/>
  <c r="GI7" i="47"/>
  <c r="GH7" i="47"/>
  <c r="GK7" i="49"/>
  <c r="GJ7" i="49"/>
  <c r="GI7" i="49"/>
  <c r="GH7" i="49"/>
  <c r="GK7" i="51"/>
  <c r="GJ7" i="51"/>
  <c r="GI7" i="51"/>
  <c r="GH7" i="51"/>
  <c r="GK7" i="54"/>
  <c r="GJ7" i="54"/>
  <c r="GI7" i="54"/>
  <c r="GH7" i="54"/>
  <c r="GH7" i="55"/>
  <c r="GK7" i="55"/>
  <c r="GJ7" i="55"/>
  <c r="GI7" i="55"/>
  <c r="GK7" i="59"/>
  <c r="GJ7" i="59"/>
  <c r="GI7" i="59"/>
  <c r="GH7" i="59"/>
  <c r="BO7" i="60"/>
  <c r="BN7" i="60"/>
  <c r="BM7" i="60"/>
  <c r="BL7" i="60"/>
  <c r="BO7" i="57"/>
  <c r="BN7" i="57"/>
  <c r="BM7" i="57"/>
  <c r="BL7" i="57"/>
  <c r="BO7" i="53"/>
  <c r="BN7" i="53"/>
  <c r="BM7" i="53"/>
  <c r="BL7" i="53"/>
  <c r="BO7" i="52"/>
  <c r="BN7" i="52"/>
  <c r="BM7" i="52"/>
  <c r="BL7" i="52"/>
  <c r="BO7" i="50"/>
  <c r="BN7" i="50"/>
  <c r="BM7" i="50"/>
  <c r="BL7" i="50"/>
  <c r="BO7" i="48"/>
  <c r="BN7" i="48"/>
  <c r="BM7" i="48"/>
  <c r="BL7" i="48"/>
  <c r="BO7" i="46"/>
  <c r="BN7" i="46"/>
  <c r="BM7" i="46"/>
  <c r="BL7" i="46"/>
  <c r="BO7" i="45"/>
  <c r="BN7" i="45"/>
  <c r="BM7" i="45"/>
  <c r="BL7" i="45"/>
  <c r="BO7" i="42"/>
  <c r="BN7" i="42"/>
  <c r="BM7" i="42"/>
  <c r="BL7" i="42"/>
  <c r="BO7" i="41"/>
  <c r="BN7" i="41"/>
  <c r="BM7" i="41"/>
  <c r="BL7" i="41"/>
  <c r="BO7" i="39"/>
  <c r="BN7" i="39"/>
  <c r="BM7" i="39"/>
  <c r="BL7" i="39"/>
  <c r="BO7" i="38"/>
  <c r="BN7" i="38"/>
  <c r="BM7" i="38"/>
  <c r="BL7" i="38"/>
  <c r="BO7" i="37"/>
  <c r="BN7" i="37"/>
  <c r="BM7" i="37"/>
  <c r="BL7" i="37"/>
  <c r="BO7" i="35"/>
  <c r="BN7" i="35"/>
  <c r="BM7" i="35"/>
  <c r="BL7" i="35"/>
  <c r="BO7" i="34"/>
  <c r="BN7" i="34"/>
  <c r="BM7" i="34"/>
  <c r="BL7" i="34"/>
  <c r="BO7" i="33"/>
  <c r="BN7" i="33"/>
  <c r="BM7" i="33"/>
  <c r="BL7" i="33"/>
  <c r="BO7" i="32"/>
  <c r="BN7" i="32"/>
  <c r="BM7" i="32"/>
  <c r="BL7" i="32"/>
  <c r="BO7" i="29"/>
  <c r="BN7" i="29"/>
  <c r="BM7" i="29"/>
  <c r="BL7" i="29"/>
  <c r="BL7" i="28"/>
  <c r="BO7" i="28"/>
  <c r="BN7" i="28"/>
  <c r="BM7" i="28"/>
  <c r="BO7" i="27"/>
  <c r="BN7" i="27"/>
  <c r="BM7" i="27"/>
  <c r="GG10" i="21"/>
  <c r="GE10" i="21"/>
  <c r="GD10" i="21"/>
  <c r="AQ6" i="22" l="1"/>
  <c r="AB6" i="22" l="1"/>
  <c r="AA6" i="22"/>
  <c r="Y6" i="22"/>
  <c r="BA7" i="60" l="1"/>
  <c r="BA7" i="57"/>
  <c r="DS7" i="59"/>
  <c r="DS7" i="55"/>
  <c r="DS7" i="54"/>
  <c r="BA7" i="53"/>
  <c r="BA7" i="52"/>
  <c r="DS7" i="51"/>
  <c r="BA7" i="50"/>
  <c r="DS7" i="49"/>
  <c r="BA7" i="48"/>
  <c r="DS7" i="47"/>
  <c r="BA7" i="46"/>
  <c r="BA7" i="45"/>
  <c r="DS7" i="44"/>
  <c r="DS7" i="43"/>
  <c r="BA7" i="42"/>
  <c r="BA7" i="41"/>
  <c r="DS7" i="40"/>
  <c r="BA7" i="39"/>
  <c r="BA7" i="38"/>
  <c r="BA7" i="37"/>
  <c r="DS7" i="36"/>
  <c r="BA7" i="35"/>
  <c r="DS7" i="31"/>
  <c r="BA7" i="34"/>
  <c r="BA7" i="33"/>
  <c r="BA7" i="32"/>
  <c r="DS7" i="30"/>
  <c r="BA7" i="29"/>
  <c r="BA7" i="28"/>
  <c r="DS7" i="16"/>
  <c r="BA7" i="27"/>
  <c r="F4" i="60"/>
  <c r="F4" i="57"/>
  <c r="F4" i="59"/>
  <c r="F4" i="55"/>
  <c r="F4" i="54"/>
  <c r="F4" i="53"/>
  <c r="F4" i="52"/>
  <c r="F4" i="51"/>
  <c r="F4" i="50"/>
  <c r="F4" i="49"/>
  <c r="F4" i="48"/>
  <c r="F4" i="47"/>
  <c r="F4" i="46"/>
  <c r="F4" i="45"/>
  <c r="F4" i="44"/>
  <c r="F4" i="43"/>
  <c r="F4" i="42"/>
  <c r="F4" i="41"/>
  <c r="F4" i="40"/>
  <c r="F4" i="39"/>
  <c r="F4" i="38"/>
  <c r="F4" i="37"/>
  <c r="F4" i="36"/>
  <c r="F4" i="35"/>
  <c r="F4" i="31"/>
  <c r="F4" i="34"/>
  <c r="F4" i="33"/>
  <c r="F4" i="32"/>
  <c r="F4" i="30"/>
  <c r="F4" i="29"/>
  <c r="F4" i="28"/>
  <c r="F4" i="16"/>
  <c r="F4" i="27"/>
  <c r="DN10" i="21"/>
  <c r="DN4" i="21"/>
  <c r="AL6" i="22" l="1"/>
  <c r="AP6" i="22"/>
  <c r="GH10" i="21"/>
  <c r="GI10" i="21"/>
  <c r="AU7" i="27"/>
  <c r="AY7" i="27"/>
  <c r="AU7" i="28"/>
  <c r="AY7" i="28"/>
  <c r="AU7" i="29"/>
  <c r="AY7" i="29"/>
  <c r="DF7" i="30"/>
  <c r="AU7" i="32"/>
  <c r="AY7" i="32"/>
  <c r="AU7" i="33"/>
  <c r="AU7" i="34"/>
  <c r="AY7" i="33"/>
  <c r="BT7" i="33"/>
  <c r="AY7" i="34"/>
  <c r="BT7" i="34"/>
  <c r="AY7" i="35"/>
  <c r="AY7" i="37"/>
  <c r="AY7" i="38"/>
  <c r="AY7" i="39"/>
  <c r="AY7" i="41"/>
  <c r="AY7" i="42"/>
  <c r="AY7" i="45"/>
  <c r="AY7" i="50"/>
  <c r="AY7" i="52"/>
  <c r="AY7" i="53"/>
  <c r="AY7" i="57"/>
  <c r="AY7" i="60"/>
  <c r="AY7" i="46"/>
  <c r="AY7" i="48"/>
  <c r="GK5" i="59"/>
  <c r="BO5" i="60"/>
  <c r="BT7" i="27"/>
  <c r="BT7" i="28"/>
  <c r="BT7" i="29"/>
  <c r="BT7" i="32"/>
  <c r="BT7" i="35"/>
  <c r="BT7" i="37"/>
  <c r="BT7" i="38"/>
  <c r="BT7" i="39"/>
  <c r="BT7" i="41"/>
  <c r="BT7" i="42"/>
  <c r="BT7" i="45"/>
  <c r="BT7" i="46"/>
  <c r="BT7" i="48"/>
  <c r="BT7" i="50"/>
  <c r="BT7" i="52"/>
  <c r="BT7" i="53"/>
  <c r="BT7" i="57"/>
  <c r="BT7" i="60"/>
  <c r="GP7" i="59"/>
  <c r="GP7" i="55"/>
  <c r="GP7" i="54"/>
  <c r="GP7" i="51"/>
  <c r="GP7" i="49"/>
  <c r="GP7" i="47"/>
  <c r="GP7" i="44"/>
  <c r="GP7" i="43"/>
  <c r="GP7" i="40"/>
  <c r="GP7" i="36"/>
  <c r="GP7" i="31"/>
  <c r="GP7" i="30"/>
  <c r="GP7" i="16"/>
  <c r="GH5" i="16"/>
  <c r="GK5" i="16"/>
  <c r="GJ5" i="16"/>
  <c r="GI5" i="16"/>
  <c r="GK5" i="30"/>
  <c r="GJ5" i="30"/>
  <c r="GI5" i="30"/>
  <c r="GH5" i="30"/>
  <c r="GK5" i="31"/>
  <c r="GJ5" i="31"/>
  <c r="GI5" i="31"/>
  <c r="GH5" i="31"/>
  <c r="GK5" i="36"/>
  <c r="GJ5" i="36"/>
  <c r="GI5" i="36"/>
  <c r="GH5" i="36"/>
  <c r="GK5" i="40"/>
  <c r="GJ5" i="40"/>
  <c r="GI5" i="40"/>
  <c r="GH5" i="40"/>
  <c r="GK5" i="43"/>
  <c r="GJ5" i="43"/>
  <c r="GI5" i="43"/>
  <c r="GH5" i="43"/>
  <c r="GK5" i="44"/>
  <c r="GJ5" i="44"/>
  <c r="GI5" i="44"/>
  <c r="GH5" i="44"/>
  <c r="GK5" i="47"/>
  <c r="GJ5" i="47"/>
  <c r="GI5" i="47"/>
  <c r="GH5" i="47"/>
  <c r="GK5" i="49"/>
  <c r="GJ5" i="49"/>
  <c r="GI5" i="49"/>
  <c r="GH5" i="49"/>
  <c r="GK5" i="51"/>
  <c r="GJ5" i="51"/>
  <c r="GI5" i="51"/>
  <c r="GH5" i="51"/>
  <c r="GK5" i="54"/>
  <c r="GJ5" i="54"/>
  <c r="GI5" i="54"/>
  <c r="GH5" i="54"/>
  <c r="GK5" i="55"/>
  <c r="GJ5" i="55"/>
  <c r="GI5" i="55"/>
  <c r="GH5" i="55"/>
  <c r="GI5" i="59"/>
  <c r="GJ5" i="59"/>
  <c r="GH5" i="59"/>
  <c r="BN5" i="60"/>
  <c r="BM5" i="60"/>
  <c r="BL5" i="60"/>
  <c r="BO5" i="57"/>
  <c r="BN5" i="57"/>
  <c r="BM5" i="57"/>
  <c r="BL5" i="57"/>
  <c r="BO5" i="53"/>
  <c r="BN5" i="53"/>
  <c r="BM5" i="53"/>
  <c r="BL5" i="53"/>
  <c r="BO5" i="52"/>
  <c r="BN5" i="52"/>
  <c r="BM5" i="52"/>
  <c r="BL5" i="52"/>
  <c r="BO5" i="50"/>
  <c r="BN5" i="50"/>
  <c r="BM5" i="50"/>
  <c r="BL5" i="50"/>
  <c r="BO5" i="48"/>
  <c r="BN5" i="48"/>
  <c r="BM5" i="48"/>
  <c r="BL5" i="48"/>
  <c r="BO5" i="46"/>
  <c r="BN5" i="46"/>
  <c r="BM5" i="46"/>
  <c r="BL5" i="46"/>
  <c r="BO5" i="45"/>
  <c r="BN5" i="45"/>
  <c r="BM5" i="45"/>
  <c r="BL5" i="45"/>
  <c r="BO5" i="42"/>
  <c r="BN5" i="42"/>
  <c r="BM5" i="42"/>
  <c r="BL5" i="42"/>
  <c r="BO5" i="41"/>
  <c r="BN5" i="41"/>
  <c r="BM5" i="41"/>
  <c r="BL5" i="41"/>
  <c r="BO5" i="39"/>
  <c r="BN5" i="39"/>
  <c r="BM5" i="39"/>
  <c r="BL5" i="39"/>
  <c r="BO5" i="38"/>
  <c r="BN5" i="38"/>
  <c r="BM5" i="38"/>
  <c r="BL5" i="38"/>
  <c r="BO5" i="37"/>
  <c r="BN5" i="37"/>
  <c r="BM5" i="37"/>
  <c r="BL5" i="37"/>
  <c r="BO5" i="35"/>
  <c r="BN5" i="35"/>
  <c r="BM5" i="35"/>
  <c r="BL5" i="35"/>
  <c r="BO5" i="34"/>
  <c r="BN5" i="34"/>
  <c r="BM5" i="34"/>
  <c r="BL5" i="34"/>
  <c r="BO5" i="33"/>
  <c r="BN5" i="33"/>
  <c r="BM5" i="33"/>
  <c r="BL5" i="33"/>
  <c r="BO5" i="32"/>
  <c r="BN5" i="32"/>
  <c r="BM5" i="32"/>
  <c r="BL5" i="32"/>
  <c r="BO5" i="29"/>
  <c r="BN5" i="29"/>
  <c r="BM5" i="29"/>
  <c r="BL5" i="29"/>
  <c r="BO5" i="28"/>
  <c r="BN5" i="28"/>
  <c r="BM5" i="28"/>
  <c r="BL5" i="28"/>
  <c r="BO5" i="27"/>
  <c r="BM5" i="27"/>
  <c r="BN5" i="27"/>
  <c r="BL5" i="27"/>
  <c r="GG5" i="21"/>
  <c r="GG6" i="21" s="1"/>
  <c r="GF5" i="21"/>
  <c r="GF6" i="21" s="1"/>
  <c r="GE5" i="21"/>
  <c r="GE6" i="21" s="1"/>
  <c r="GD5" i="21"/>
  <c r="GD6" i="21" s="1"/>
  <c r="BS7" i="60" l="1"/>
  <c r="BQ7" i="60"/>
  <c r="BS7" i="57"/>
  <c r="BQ7" i="57"/>
  <c r="GO7" i="59"/>
  <c r="GM7" i="59"/>
  <c r="GO7" i="55"/>
  <c r="GM7" i="55"/>
  <c r="GQ7" i="54"/>
  <c r="GQ4" i="54" s="1"/>
  <c r="GO7" i="54"/>
  <c r="GN7" i="54"/>
  <c r="GM7" i="54"/>
  <c r="GL7" i="54"/>
  <c r="GQ7" i="51"/>
  <c r="GQ4" i="51" s="1"/>
  <c r="GO7" i="51"/>
  <c r="GN7" i="51"/>
  <c r="GM7" i="51"/>
  <c r="GL7" i="51"/>
  <c r="GQ7" i="49"/>
  <c r="GQ4" i="49" s="1"/>
  <c r="GO7" i="49"/>
  <c r="GN7" i="49"/>
  <c r="GM7" i="49"/>
  <c r="GL7" i="49"/>
  <c r="GQ7" i="47"/>
  <c r="GQ4" i="47" s="1"/>
  <c r="GO7" i="47"/>
  <c r="GN7" i="47"/>
  <c r="GM7" i="47"/>
  <c r="GL7" i="47"/>
  <c r="GQ7" i="44"/>
  <c r="GQ4" i="44" s="1"/>
  <c r="GO7" i="44"/>
  <c r="GN7" i="44"/>
  <c r="GM7" i="44"/>
  <c r="GL7" i="44"/>
  <c r="GQ7" i="43"/>
  <c r="GQ4" i="43" s="1"/>
  <c r="GO7" i="43"/>
  <c r="GN7" i="43"/>
  <c r="GM7" i="43"/>
  <c r="GL7" i="43"/>
  <c r="GQ7" i="40"/>
  <c r="GQ4" i="40" s="1"/>
  <c r="GO7" i="40"/>
  <c r="GN7" i="40"/>
  <c r="GM7" i="40"/>
  <c r="GL7" i="40"/>
  <c r="GQ7" i="36"/>
  <c r="GQ4" i="36" s="1"/>
  <c r="GO7" i="36"/>
  <c r="GN7" i="36"/>
  <c r="GM7" i="36"/>
  <c r="GL7" i="36"/>
  <c r="GQ7" i="31"/>
  <c r="GQ4" i="31" s="1"/>
  <c r="GO7" i="31"/>
  <c r="GN7" i="31"/>
  <c r="GM7" i="31"/>
  <c r="GL7" i="31"/>
  <c r="GQ7" i="30"/>
  <c r="GQ4" i="30" s="1"/>
  <c r="GO7" i="30"/>
  <c r="GN7" i="30"/>
  <c r="GM7" i="30"/>
  <c r="GL7" i="30"/>
  <c r="GO7" i="16"/>
  <c r="GM7" i="16"/>
  <c r="BU7" i="53"/>
  <c r="BU4" i="53" s="1"/>
  <c r="BS7" i="53"/>
  <c r="BR7" i="53"/>
  <c r="BQ7" i="53"/>
  <c r="BP7" i="53"/>
  <c r="BU7" i="52"/>
  <c r="BU4" i="52" s="1"/>
  <c r="BS7" i="52"/>
  <c r="BR7" i="52"/>
  <c r="BQ7" i="52"/>
  <c r="BP7" i="52"/>
  <c r="BU7" i="50"/>
  <c r="BU4" i="50" s="1"/>
  <c r="BS7" i="50"/>
  <c r="BR7" i="50"/>
  <c r="BQ7" i="50"/>
  <c r="BP7" i="50"/>
  <c r="BU7" i="48"/>
  <c r="BU4" i="48" s="1"/>
  <c r="BS7" i="48"/>
  <c r="BR7" i="48"/>
  <c r="BQ7" i="48"/>
  <c r="BP7" i="48"/>
  <c r="BU7" i="46"/>
  <c r="BU4" i="46" s="1"/>
  <c r="BS7" i="46"/>
  <c r="BR7" i="46"/>
  <c r="BQ7" i="46"/>
  <c r="BP7" i="46"/>
  <c r="BU7" i="45"/>
  <c r="BU4" i="45" s="1"/>
  <c r="BS7" i="45"/>
  <c r="BR7" i="45"/>
  <c r="BQ7" i="45"/>
  <c r="BP7" i="45"/>
  <c r="BU7" i="42"/>
  <c r="BU4" i="42" s="1"/>
  <c r="BS7" i="42"/>
  <c r="BR7" i="42"/>
  <c r="BQ7" i="42"/>
  <c r="BP7" i="42"/>
  <c r="BU7" i="41"/>
  <c r="BU4" i="41" s="1"/>
  <c r="BS7" i="41"/>
  <c r="BR7" i="41"/>
  <c r="BQ7" i="41"/>
  <c r="BP7" i="41"/>
  <c r="BU7" i="39"/>
  <c r="BU4" i="39" s="1"/>
  <c r="BS7" i="39"/>
  <c r="BR7" i="39"/>
  <c r="BQ7" i="39"/>
  <c r="BP7" i="39"/>
  <c r="BU7" i="38"/>
  <c r="BU4" i="38" s="1"/>
  <c r="BS7" i="38"/>
  <c r="BR7" i="38"/>
  <c r="BQ7" i="38"/>
  <c r="BP7" i="38"/>
  <c r="BU7" i="37"/>
  <c r="BU4" i="37" s="1"/>
  <c r="BS7" i="37"/>
  <c r="BR7" i="37"/>
  <c r="BQ7" i="37"/>
  <c r="BP7" i="37"/>
  <c r="BU7" i="35"/>
  <c r="BU4" i="35" s="1"/>
  <c r="BS7" i="35"/>
  <c r="BR7" i="35"/>
  <c r="BQ7" i="35"/>
  <c r="BP7" i="35"/>
  <c r="BU7" i="34"/>
  <c r="BS7" i="34"/>
  <c r="BR7" i="34"/>
  <c r="BQ7" i="34"/>
  <c r="BP7" i="34"/>
  <c r="BU4" i="34"/>
  <c r="BU7" i="33"/>
  <c r="BS7" i="33"/>
  <c r="BR7" i="33"/>
  <c r="BQ7" i="33"/>
  <c r="BP7" i="33"/>
  <c r="BU4" i="33"/>
  <c r="BU7" i="32"/>
  <c r="BU4" i="32" s="1"/>
  <c r="BS7" i="32"/>
  <c r="BR7" i="32"/>
  <c r="BQ7" i="32"/>
  <c r="BP7" i="32"/>
  <c r="BU7" i="29"/>
  <c r="BU4" i="29" s="1"/>
  <c r="BS7" i="29"/>
  <c r="BR7" i="29"/>
  <c r="BQ7" i="29"/>
  <c r="BP7" i="29"/>
  <c r="BU7" i="28"/>
  <c r="BS7" i="28"/>
  <c r="BR7" i="28"/>
  <c r="BQ7" i="28"/>
  <c r="BP7" i="28"/>
  <c r="BU4" i="28"/>
  <c r="BS7" i="27"/>
  <c r="BQ7" i="27"/>
  <c r="DJ6" i="21"/>
  <c r="GN7" i="16"/>
  <c r="GL7" i="16"/>
  <c r="BP7" i="57"/>
  <c r="BR7" i="27"/>
  <c r="BP7" i="27"/>
  <c r="DI10" i="21"/>
  <c r="DG10" i="21"/>
  <c r="DE10" i="21"/>
  <c r="DM10" i="21" l="1"/>
  <c r="DL10" i="21"/>
  <c r="DK10" i="21"/>
  <c r="DJ10" i="21"/>
  <c r="AM6" i="22"/>
  <c r="AG6" i="22" l="1"/>
  <c r="AC6" i="22"/>
  <c r="AO6" i="22"/>
  <c r="AA5" i="3"/>
  <c r="BQ5" i="3"/>
  <c r="BR5" i="3"/>
  <c r="BP5" i="3"/>
  <c r="BO5" i="3"/>
  <c r="BN5" i="3"/>
  <c r="BM5" i="3"/>
  <c r="BL5" i="3"/>
  <c r="BK5" i="3"/>
  <c r="BJ5" i="3"/>
  <c r="BI5" i="3"/>
  <c r="BH5" i="3"/>
  <c r="BG5" i="3"/>
  <c r="BF5" i="3"/>
  <c r="BE5" i="3"/>
  <c r="BD5" i="3"/>
  <c r="BC5" i="3"/>
  <c r="BB5" i="3"/>
  <c r="BA5" i="3"/>
  <c r="AZ5" i="3"/>
  <c r="AY5" i="3"/>
  <c r="AX5" i="3"/>
  <c r="AW5" i="3"/>
  <c r="AV5" i="3"/>
  <c r="AU5" i="3"/>
  <c r="AT5" i="3"/>
  <c r="AS5" i="3"/>
  <c r="AR5" i="3"/>
  <c r="AQ5" i="3"/>
  <c r="AM5" i="3"/>
  <c r="AL5" i="3"/>
  <c r="AK5" i="3"/>
  <c r="AJ5" i="3"/>
  <c r="AI5" i="3"/>
  <c r="AH5" i="3"/>
  <c r="AG5" i="3"/>
  <c r="AF5" i="3"/>
  <c r="AE5" i="3"/>
  <c r="AD5" i="3"/>
  <c r="AC5" i="3"/>
  <c r="AB5" i="3"/>
  <c r="Z5" i="3"/>
  <c r="Y5" i="3"/>
  <c r="X5" i="3"/>
  <c r="W5" i="3"/>
  <c r="V5" i="3"/>
  <c r="U5" i="3"/>
  <c r="AN5" i="3" l="1"/>
  <c r="AR7" i="27"/>
  <c r="ED7" i="16" l="1"/>
  <c r="ED7" i="30"/>
  <c r="ED7" i="31"/>
  <c r="ED7" i="36"/>
  <c r="ED7" i="40"/>
  <c r="ED7" i="44"/>
  <c r="ED7" i="47"/>
  <c r="ED7" i="49"/>
  <c r="ED7" i="51" l="1"/>
  <c r="ED7" i="54"/>
  <c r="ED7" i="55"/>
  <c r="ED7" i="59"/>
  <c r="ED7" i="43"/>
  <c r="GQ7" i="59"/>
  <c r="GN7" i="59"/>
  <c r="GL7" i="59"/>
  <c r="GG7" i="59"/>
  <c r="GF7" i="59"/>
  <c r="GE7" i="59"/>
  <c r="GD7" i="59"/>
  <c r="GC7" i="59"/>
  <c r="GB7" i="59"/>
  <c r="GA7" i="59"/>
  <c r="FZ7" i="59"/>
  <c r="FY7" i="59"/>
  <c r="FX7" i="59"/>
  <c r="FW7" i="59"/>
  <c r="FV7" i="59"/>
  <c r="FU7" i="59"/>
  <c r="FT7" i="59"/>
  <c r="FS7" i="59"/>
  <c r="FR7" i="59"/>
  <c r="FQ7" i="59"/>
  <c r="FP7" i="59"/>
  <c r="FO7" i="59"/>
  <c r="FN7" i="59"/>
  <c r="FM7" i="59"/>
  <c r="FL7" i="59"/>
  <c r="FK7" i="59"/>
  <c r="FJ7" i="59"/>
  <c r="FI7" i="59"/>
  <c r="FH7" i="59"/>
  <c r="FG7" i="59"/>
  <c r="FF7" i="59"/>
  <c r="FE7" i="59"/>
  <c r="FD7" i="59"/>
  <c r="FC7" i="59"/>
  <c r="FB7" i="59"/>
  <c r="FA7" i="59"/>
  <c r="EZ7" i="59"/>
  <c r="EY7" i="59"/>
  <c r="EX7" i="59"/>
  <c r="EW7" i="59"/>
  <c r="EV7" i="59"/>
  <c r="EU7" i="59"/>
  <c r="ET7" i="59"/>
  <c r="ES7" i="59"/>
  <c r="ER7" i="59"/>
  <c r="EQ7" i="59"/>
  <c r="EP7" i="59"/>
  <c r="EO7" i="59"/>
  <c r="EN7" i="59"/>
  <c r="EM7" i="59"/>
  <c r="EL7" i="59"/>
  <c r="EK7" i="59"/>
  <c r="EJ7" i="59"/>
  <c r="EI7" i="59"/>
  <c r="EH7" i="59"/>
  <c r="EG7" i="59"/>
  <c r="EF7" i="59"/>
  <c r="EE7" i="59"/>
  <c r="EC7" i="59"/>
  <c r="EB7" i="59"/>
  <c r="EA7" i="59"/>
  <c r="DZ7" i="59"/>
  <c r="DY7" i="59"/>
  <c r="DX7" i="59"/>
  <c r="DW7" i="59"/>
  <c r="DV7" i="59"/>
  <c r="DU7" i="59"/>
  <c r="DT7" i="59"/>
  <c r="DR7" i="59"/>
  <c r="DQ7" i="59"/>
  <c r="DP7" i="59"/>
  <c r="DO7" i="59"/>
  <c r="DN7" i="59"/>
  <c r="DM7" i="59"/>
  <c r="DL7" i="59"/>
  <c r="DK7" i="59"/>
  <c r="DJ7" i="59"/>
  <c r="DI7" i="59"/>
  <c r="DH7" i="59"/>
  <c r="DG7" i="59"/>
  <c r="DF7" i="59"/>
  <c r="DE7" i="59"/>
  <c r="DD7" i="59"/>
  <c r="GQ7" i="55"/>
  <c r="GN7" i="55"/>
  <c r="GL7" i="55"/>
  <c r="GG7" i="55"/>
  <c r="GF7" i="55"/>
  <c r="GE7" i="55"/>
  <c r="GD7" i="55"/>
  <c r="GC7" i="55"/>
  <c r="GB7" i="55"/>
  <c r="GA7" i="55"/>
  <c r="FZ7" i="55"/>
  <c r="FY7" i="55"/>
  <c r="FX7" i="55"/>
  <c r="FW7" i="55"/>
  <c r="FV7" i="55"/>
  <c r="FU7" i="55"/>
  <c r="FT7" i="55"/>
  <c r="FS7" i="55"/>
  <c r="FR7" i="55"/>
  <c r="FQ7" i="55"/>
  <c r="FP7" i="55"/>
  <c r="FO7" i="55"/>
  <c r="FN7" i="55"/>
  <c r="FM7" i="55"/>
  <c r="FL7" i="55"/>
  <c r="FK7" i="55"/>
  <c r="FJ7" i="55"/>
  <c r="FI7" i="55"/>
  <c r="FH7" i="55"/>
  <c r="FG7" i="55"/>
  <c r="FF7" i="55"/>
  <c r="FE7" i="55"/>
  <c r="FD7" i="55"/>
  <c r="FC7" i="55"/>
  <c r="FB7" i="55"/>
  <c r="FA7" i="55"/>
  <c r="EZ7" i="55"/>
  <c r="EY7" i="55"/>
  <c r="EX7" i="55"/>
  <c r="EW7" i="55"/>
  <c r="EV7" i="55"/>
  <c r="EU7" i="55"/>
  <c r="ET7" i="55"/>
  <c r="ES7" i="55"/>
  <c r="ER7" i="55"/>
  <c r="EQ7" i="55"/>
  <c r="EP7" i="55"/>
  <c r="EO7" i="55"/>
  <c r="EN7" i="55"/>
  <c r="EM7" i="55"/>
  <c r="EL7" i="55"/>
  <c r="EK7" i="55"/>
  <c r="EJ7" i="55"/>
  <c r="EI7" i="55"/>
  <c r="EH7" i="55"/>
  <c r="EG7" i="55"/>
  <c r="EF7" i="55"/>
  <c r="EE7" i="55"/>
  <c r="EC7" i="55"/>
  <c r="EB7" i="55"/>
  <c r="EA7" i="55"/>
  <c r="DZ7" i="55"/>
  <c r="DY7" i="55"/>
  <c r="DX7" i="55"/>
  <c r="DW7" i="55"/>
  <c r="DV7" i="55"/>
  <c r="DU7" i="55"/>
  <c r="DT7" i="55"/>
  <c r="DR7" i="55"/>
  <c r="DQ7" i="55"/>
  <c r="DP7" i="55"/>
  <c r="DO7" i="55"/>
  <c r="DN7" i="55"/>
  <c r="DM7" i="55"/>
  <c r="DL7" i="55"/>
  <c r="DK7" i="55"/>
  <c r="DJ7" i="55"/>
  <c r="DI7" i="55"/>
  <c r="DH7" i="55"/>
  <c r="DG7" i="55"/>
  <c r="DF7" i="55"/>
  <c r="DE7" i="55"/>
  <c r="DD7" i="55"/>
  <c r="GG7" i="54"/>
  <c r="GF7" i="54"/>
  <c r="GE7" i="54"/>
  <c r="GD7" i="54"/>
  <c r="GC7" i="54"/>
  <c r="GB7" i="54"/>
  <c r="GA7" i="54"/>
  <c r="FZ7" i="54"/>
  <c r="FY7" i="54"/>
  <c r="FX7" i="54"/>
  <c r="FW7" i="54"/>
  <c r="FV7" i="54"/>
  <c r="FU7" i="54"/>
  <c r="FT7" i="54"/>
  <c r="FS7" i="54"/>
  <c r="FR7" i="54"/>
  <c r="FQ7" i="54"/>
  <c r="FP7" i="54"/>
  <c r="FO7" i="54"/>
  <c r="FN7" i="54"/>
  <c r="FM7" i="54"/>
  <c r="FL7" i="54"/>
  <c r="FK7" i="54"/>
  <c r="FJ7" i="54"/>
  <c r="FI7" i="54"/>
  <c r="FH7" i="54"/>
  <c r="FG7" i="54"/>
  <c r="FF7" i="54"/>
  <c r="FE7" i="54"/>
  <c r="FD7" i="54"/>
  <c r="FC7" i="54"/>
  <c r="FB7" i="54"/>
  <c r="FA7" i="54"/>
  <c r="EZ7" i="54"/>
  <c r="EY7" i="54"/>
  <c r="EX7" i="54"/>
  <c r="EW7" i="54"/>
  <c r="EV7" i="54"/>
  <c r="EU7" i="54"/>
  <c r="ET7" i="54"/>
  <c r="ES7" i="54"/>
  <c r="ER7" i="54"/>
  <c r="EQ7" i="54"/>
  <c r="EP7" i="54"/>
  <c r="EO7" i="54"/>
  <c r="EN7" i="54"/>
  <c r="EM7" i="54"/>
  <c r="EL7" i="54"/>
  <c r="EK7" i="54"/>
  <c r="EJ7" i="54"/>
  <c r="EI7" i="54"/>
  <c r="EH7" i="54"/>
  <c r="EG7" i="54"/>
  <c r="EF7" i="54"/>
  <c r="EE7" i="54"/>
  <c r="EC7" i="54"/>
  <c r="EB7" i="54"/>
  <c r="EA7" i="54"/>
  <c r="DZ7" i="54"/>
  <c r="DY7" i="54"/>
  <c r="DX7" i="54"/>
  <c r="DW7" i="54"/>
  <c r="DV7" i="54"/>
  <c r="DU7" i="54"/>
  <c r="DT7" i="54"/>
  <c r="DR7" i="54"/>
  <c r="DQ7" i="54"/>
  <c r="DP7" i="54"/>
  <c r="DO7" i="54"/>
  <c r="DN7" i="54"/>
  <c r="DM7" i="54"/>
  <c r="DL7" i="54"/>
  <c r="DK7" i="54"/>
  <c r="DJ7" i="54"/>
  <c r="DI7" i="54"/>
  <c r="DH7" i="54"/>
  <c r="DG7" i="54"/>
  <c r="DF7" i="54"/>
  <c r="DE7" i="54"/>
  <c r="DD7" i="54"/>
  <c r="GG7" i="51"/>
  <c r="GF7" i="51"/>
  <c r="GE7" i="51"/>
  <c r="GD7" i="51"/>
  <c r="GC7" i="51"/>
  <c r="GB7" i="51"/>
  <c r="GA7" i="51"/>
  <c r="FZ7" i="51"/>
  <c r="FY7" i="51"/>
  <c r="FX7" i="51"/>
  <c r="FW7" i="51"/>
  <c r="FV7" i="51"/>
  <c r="FU7" i="51"/>
  <c r="FT7" i="51"/>
  <c r="FS7" i="51"/>
  <c r="FR7" i="51"/>
  <c r="FQ7" i="51"/>
  <c r="FP7" i="51"/>
  <c r="FO7" i="51"/>
  <c r="FN7" i="51"/>
  <c r="FM7" i="51"/>
  <c r="FL7" i="51"/>
  <c r="FK7" i="51"/>
  <c r="FJ7" i="51"/>
  <c r="FI7" i="51"/>
  <c r="FH7" i="51"/>
  <c r="FG7" i="51"/>
  <c r="FF7" i="51"/>
  <c r="FE7" i="51"/>
  <c r="FD7" i="51"/>
  <c r="FC7" i="51"/>
  <c r="FB7" i="51"/>
  <c r="FA7" i="51"/>
  <c r="EZ7" i="51"/>
  <c r="EY7" i="51"/>
  <c r="EX7" i="51"/>
  <c r="EW7" i="51"/>
  <c r="EV7" i="51"/>
  <c r="EU7" i="51"/>
  <c r="ET7" i="51"/>
  <c r="ES7" i="51"/>
  <c r="ER7" i="51"/>
  <c r="EQ7" i="51"/>
  <c r="EP7" i="51"/>
  <c r="EO7" i="51"/>
  <c r="EN7" i="51"/>
  <c r="EM7" i="51"/>
  <c r="EL7" i="51"/>
  <c r="EK7" i="51"/>
  <c r="EJ7" i="51"/>
  <c r="EI7" i="51"/>
  <c r="EH7" i="51"/>
  <c r="EG7" i="51"/>
  <c r="EF7" i="51"/>
  <c r="EE7" i="51"/>
  <c r="EC7" i="51"/>
  <c r="EB7" i="51"/>
  <c r="EA7" i="51"/>
  <c r="DZ7" i="51"/>
  <c r="DY7" i="51"/>
  <c r="DX7" i="51"/>
  <c r="DW7" i="51"/>
  <c r="DV7" i="51"/>
  <c r="DU7" i="51"/>
  <c r="DT7" i="51"/>
  <c r="DR7" i="51"/>
  <c r="DQ7" i="51"/>
  <c r="DP7" i="51"/>
  <c r="DO7" i="51"/>
  <c r="DN7" i="51"/>
  <c r="DM7" i="51"/>
  <c r="DL7" i="51"/>
  <c r="DK7" i="51"/>
  <c r="DJ7" i="51"/>
  <c r="DI7" i="51"/>
  <c r="DH7" i="51"/>
  <c r="DG7" i="51"/>
  <c r="DF7" i="51"/>
  <c r="DE7" i="51"/>
  <c r="DD7" i="51"/>
  <c r="GG7" i="49"/>
  <c r="GF7" i="49"/>
  <c r="GE7" i="49"/>
  <c r="GD7" i="49"/>
  <c r="GC7" i="49"/>
  <c r="GB7" i="49"/>
  <c r="GA7" i="49"/>
  <c r="FZ7" i="49"/>
  <c r="FY7" i="49"/>
  <c r="FX7" i="49"/>
  <c r="FW7" i="49"/>
  <c r="FV7" i="49"/>
  <c r="FU7" i="49"/>
  <c r="FT7" i="49"/>
  <c r="FS7" i="49"/>
  <c r="FR7" i="49"/>
  <c r="FQ7" i="49"/>
  <c r="FP7" i="49"/>
  <c r="FO7" i="49"/>
  <c r="FN7" i="49"/>
  <c r="FM7" i="49"/>
  <c r="FL7" i="49"/>
  <c r="FK7" i="49"/>
  <c r="FJ7" i="49"/>
  <c r="FI7" i="49"/>
  <c r="FH7" i="49"/>
  <c r="FG7" i="49"/>
  <c r="FF7" i="49"/>
  <c r="FE7" i="49"/>
  <c r="FD7" i="49"/>
  <c r="FC7" i="49"/>
  <c r="FB7" i="49"/>
  <c r="FA7" i="49"/>
  <c r="EZ7" i="49"/>
  <c r="EY7" i="49"/>
  <c r="EX7" i="49"/>
  <c r="EW7" i="49"/>
  <c r="EV7" i="49"/>
  <c r="EU7" i="49"/>
  <c r="ET7" i="49"/>
  <c r="ES7" i="49"/>
  <c r="ER7" i="49"/>
  <c r="EQ7" i="49"/>
  <c r="EP7" i="49"/>
  <c r="EO7" i="49"/>
  <c r="EN7" i="49"/>
  <c r="EM7" i="49"/>
  <c r="EL7" i="49"/>
  <c r="EK7" i="49"/>
  <c r="EJ7" i="49"/>
  <c r="EI7" i="49"/>
  <c r="EH7" i="49"/>
  <c r="EG7" i="49"/>
  <c r="EF7" i="49"/>
  <c r="EE7" i="49"/>
  <c r="EC7" i="49"/>
  <c r="EB7" i="49"/>
  <c r="EA7" i="49"/>
  <c r="DZ7" i="49"/>
  <c r="DY7" i="49"/>
  <c r="DX7" i="49"/>
  <c r="DW7" i="49"/>
  <c r="DV7" i="49"/>
  <c r="DU7" i="49"/>
  <c r="DT7" i="49"/>
  <c r="DR7" i="49"/>
  <c r="DQ7" i="49"/>
  <c r="DP7" i="49"/>
  <c r="DO7" i="49"/>
  <c r="DN7" i="49"/>
  <c r="DM7" i="49"/>
  <c r="DL7" i="49"/>
  <c r="DK7" i="49"/>
  <c r="DJ7" i="49"/>
  <c r="DI7" i="49"/>
  <c r="DH7" i="49"/>
  <c r="DG7" i="49"/>
  <c r="DF7" i="49"/>
  <c r="DE7" i="49"/>
  <c r="DD7" i="49"/>
  <c r="GG7" i="47"/>
  <c r="GF7" i="47"/>
  <c r="GE7" i="47"/>
  <c r="GD7" i="47"/>
  <c r="GC7" i="47"/>
  <c r="GB7" i="47"/>
  <c r="GA7" i="47"/>
  <c r="FZ7" i="47"/>
  <c r="FY7" i="47"/>
  <c r="FX7" i="47"/>
  <c r="FW7" i="47"/>
  <c r="FV7" i="47"/>
  <c r="FU7" i="47"/>
  <c r="FT7" i="47"/>
  <c r="FS7" i="47"/>
  <c r="FR7" i="47"/>
  <c r="FQ7" i="47"/>
  <c r="FP7" i="47"/>
  <c r="FO7" i="47"/>
  <c r="FN7" i="47"/>
  <c r="FM7" i="47"/>
  <c r="FL7" i="47"/>
  <c r="FK7" i="47"/>
  <c r="FJ7" i="47"/>
  <c r="FI7" i="47"/>
  <c r="FH7" i="47"/>
  <c r="FG7" i="47"/>
  <c r="FF7" i="47"/>
  <c r="FE7" i="47"/>
  <c r="FD7" i="47"/>
  <c r="FC7" i="47"/>
  <c r="FB7" i="47"/>
  <c r="FA7" i="47"/>
  <c r="EZ7" i="47"/>
  <c r="EY7" i="47"/>
  <c r="EX7" i="47"/>
  <c r="EW7" i="47"/>
  <c r="EV7" i="47"/>
  <c r="EU7" i="47"/>
  <c r="ET7" i="47"/>
  <c r="ES7" i="47"/>
  <c r="ER7" i="47"/>
  <c r="EQ7" i="47"/>
  <c r="EP7" i="47"/>
  <c r="EO7" i="47"/>
  <c r="EN7" i="47"/>
  <c r="EM7" i="47"/>
  <c r="EL7" i="47"/>
  <c r="EK7" i="47"/>
  <c r="EJ7" i="47"/>
  <c r="EI7" i="47"/>
  <c r="EH7" i="47"/>
  <c r="EG7" i="47"/>
  <c r="EF7" i="47"/>
  <c r="EE7" i="47"/>
  <c r="EC7" i="47"/>
  <c r="EB7" i="47"/>
  <c r="EA7" i="47"/>
  <c r="DZ7" i="47"/>
  <c r="DY7" i="47"/>
  <c r="DX7" i="47"/>
  <c r="DW7" i="47"/>
  <c r="DV7" i="47"/>
  <c r="DU7" i="47"/>
  <c r="DT7" i="47"/>
  <c r="DR7" i="47"/>
  <c r="DQ7" i="47"/>
  <c r="DP7" i="47"/>
  <c r="DO7" i="47"/>
  <c r="DN7" i="47"/>
  <c r="DM7" i="47"/>
  <c r="DL7" i="47"/>
  <c r="DK7" i="47"/>
  <c r="DJ7" i="47"/>
  <c r="DI7" i="47"/>
  <c r="DH7" i="47"/>
  <c r="DG7" i="47"/>
  <c r="DF7" i="47"/>
  <c r="DE7" i="47"/>
  <c r="DD7" i="47"/>
  <c r="GG7" i="44"/>
  <c r="GF7" i="44"/>
  <c r="GE7" i="44"/>
  <c r="GD7" i="44"/>
  <c r="GC7" i="44"/>
  <c r="GB7" i="44"/>
  <c r="GA7" i="44"/>
  <c r="FZ7" i="44"/>
  <c r="FY7" i="44"/>
  <c r="FX7" i="44"/>
  <c r="FW7" i="44"/>
  <c r="FV7" i="44"/>
  <c r="FU7" i="44"/>
  <c r="FT7" i="44"/>
  <c r="FS7" i="44"/>
  <c r="FR7" i="44"/>
  <c r="FQ7" i="44"/>
  <c r="FP7" i="44"/>
  <c r="FO7" i="44"/>
  <c r="FN7" i="44"/>
  <c r="FM7" i="44"/>
  <c r="FL7" i="44"/>
  <c r="FK7" i="44"/>
  <c r="FJ7" i="44"/>
  <c r="FI7" i="44"/>
  <c r="FH7" i="44"/>
  <c r="FG7" i="44"/>
  <c r="FF7" i="44"/>
  <c r="FE7" i="44"/>
  <c r="FD7" i="44"/>
  <c r="FC7" i="44"/>
  <c r="FB7" i="44"/>
  <c r="FA7" i="44"/>
  <c r="EZ7" i="44"/>
  <c r="EY7" i="44"/>
  <c r="EX7" i="44"/>
  <c r="EW7" i="44"/>
  <c r="EV7" i="44"/>
  <c r="EU7" i="44"/>
  <c r="ET7" i="44"/>
  <c r="ES7" i="44"/>
  <c r="ER7" i="44"/>
  <c r="EQ7" i="44"/>
  <c r="EP7" i="44"/>
  <c r="EO7" i="44"/>
  <c r="EN7" i="44"/>
  <c r="EM7" i="44"/>
  <c r="EL7" i="44"/>
  <c r="EK7" i="44"/>
  <c r="EJ7" i="44"/>
  <c r="EI7" i="44"/>
  <c r="EH7" i="44"/>
  <c r="EG7" i="44"/>
  <c r="EF7" i="44"/>
  <c r="EE7" i="44"/>
  <c r="EC7" i="44"/>
  <c r="EB7" i="44"/>
  <c r="EA7" i="44"/>
  <c r="DZ7" i="44"/>
  <c r="DY7" i="44"/>
  <c r="DX7" i="44"/>
  <c r="DW7" i="44"/>
  <c r="DV7" i="44"/>
  <c r="DU7" i="44"/>
  <c r="DT7" i="44"/>
  <c r="DR7" i="44"/>
  <c r="DQ7" i="44"/>
  <c r="DP7" i="44"/>
  <c r="DO7" i="44"/>
  <c r="DN7" i="44"/>
  <c r="DM7" i="44"/>
  <c r="DL7" i="44"/>
  <c r="DK7" i="44"/>
  <c r="DJ7" i="44"/>
  <c r="DI7" i="44"/>
  <c r="DH7" i="44"/>
  <c r="DG7" i="44"/>
  <c r="DF7" i="44"/>
  <c r="DE7" i="44"/>
  <c r="DD7" i="44"/>
  <c r="GG7" i="43"/>
  <c r="GF7" i="43"/>
  <c r="GE7" i="43"/>
  <c r="GD7" i="43"/>
  <c r="GC7" i="43"/>
  <c r="GB7" i="43"/>
  <c r="GA7" i="43"/>
  <c r="FZ7" i="43"/>
  <c r="FY7" i="43"/>
  <c r="FX7" i="43"/>
  <c r="FW7" i="43"/>
  <c r="FV7" i="43"/>
  <c r="FU7" i="43"/>
  <c r="FT7" i="43"/>
  <c r="FS7" i="43"/>
  <c r="FR7" i="43"/>
  <c r="FQ7" i="43"/>
  <c r="FP7" i="43"/>
  <c r="FO7" i="43"/>
  <c r="FN7" i="43"/>
  <c r="FM7" i="43"/>
  <c r="FL7" i="43"/>
  <c r="FK7" i="43"/>
  <c r="FJ7" i="43"/>
  <c r="FI7" i="43"/>
  <c r="FH7" i="43"/>
  <c r="FG7" i="43"/>
  <c r="FF7" i="43"/>
  <c r="FE7" i="43"/>
  <c r="FD7" i="43"/>
  <c r="FC7" i="43"/>
  <c r="FB7" i="43"/>
  <c r="FA7" i="43"/>
  <c r="EZ7" i="43"/>
  <c r="EY7" i="43"/>
  <c r="EX7" i="43"/>
  <c r="EW7" i="43"/>
  <c r="EV7" i="43"/>
  <c r="EU7" i="43"/>
  <c r="ET7" i="43"/>
  <c r="ES7" i="43"/>
  <c r="ER7" i="43"/>
  <c r="EQ7" i="43"/>
  <c r="EP7" i="43"/>
  <c r="EO7" i="43"/>
  <c r="EN7" i="43"/>
  <c r="EM7" i="43"/>
  <c r="EL7" i="43"/>
  <c r="EK7" i="43"/>
  <c r="EJ7" i="43"/>
  <c r="EI7" i="43"/>
  <c r="EH7" i="43"/>
  <c r="EG7" i="43"/>
  <c r="EF7" i="43"/>
  <c r="EE7" i="43"/>
  <c r="EC7" i="43"/>
  <c r="EB7" i="43"/>
  <c r="EA7" i="43"/>
  <c r="DZ7" i="43"/>
  <c r="DY7" i="43"/>
  <c r="DX7" i="43"/>
  <c r="DW7" i="43"/>
  <c r="DV7" i="43"/>
  <c r="DU7" i="43"/>
  <c r="DT7" i="43"/>
  <c r="DR7" i="43"/>
  <c r="DQ7" i="43"/>
  <c r="DP7" i="43"/>
  <c r="DO7" i="43"/>
  <c r="DN7" i="43"/>
  <c r="DM7" i="43"/>
  <c r="DL7" i="43"/>
  <c r="DK7" i="43"/>
  <c r="DJ7" i="43"/>
  <c r="DI7" i="43"/>
  <c r="DH7" i="43"/>
  <c r="DG7" i="43"/>
  <c r="DF7" i="43"/>
  <c r="DE7" i="43"/>
  <c r="DD7" i="43"/>
  <c r="GG7" i="40"/>
  <c r="GF7" i="40"/>
  <c r="GE7" i="40"/>
  <c r="GD7" i="40"/>
  <c r="GC7" i="40"/>
  <c r="GB7" i="40"/>
  <c r="GA7" i="40"/>
  <c r="FZ7" i="40"/>
  <c r="FY7" i="40"/>
  <c r="FX7" i="40"/>
  <c r="FW7" i="40"/>
  <c r="FV7" i="40"/>
  <c r="FU7" i="40"/>
  <c r="FT7" i="40"/>
  <c r="FS7" i="40"/>
  <c r="FR7" i="40"/>
  <c r="FQ7" i="40"/>
  <c r="FP7" i="40"/>
  <c r="FO7" i="40"/>
  <c r="FN7" i="40"/>
  <c r="FM7" i="40"/>
  <c r="FL7" i="40"/>
  <c r="FK7" i="40"/>
  <c r="FJ7" i="40"/>
  <c r="FI7" i="40"/>
  <c r="FH7" i="40"/>
  <c r="FG7" i="40"/>
  <c r="FF7" i="40"/>
  <c r="FE7" i="40"/>
  <c r="FD7" i="40"/>
  <c r="FC7" i="40"/>
  <c r="FB7" i="40"/>
  <c r="FA7" i="40"/>
  <c r="EZ7" i="40"/>
  <c r="EY7" i="40"/>
  <c r="EX7" i="40"/>
  <c r="EW7" i="40"/>
  <c r="EV7" i="40"/>
  <c r="EU7" i="40"/>
  <c r="ET7" i="40"/>
  <c r="ES7" i="40"/>
  <c r="ER7" i="40"/>
  <c r="EQ7" i="40"/>
  <c r="EP7" i="40"/>
  <c r="EO7" i="40"/>
  <c r="EN7" i="40"/>
  <c r="EM7" i="40"/>
  <c r="EL7" i="40"/>
  <c r="EK7" i="40"/>
  <c r="EJ7" i="40"/>
  <c r="EI7" i="40"/>
  <c r="EH7" i="40"/>
  <c r="EG7" i="40"/>
  <c r="EF7" i="40"/>
  <c r="EE7" i="40"/>
  <c r="EC7" i="40"/>
  <c r="EB7" i="40"/>
  <c r="EA7" i="40"/>
  <c r="DZ7" i="40"/>
  <c r="DY7" i="40"/>
  <c r="DX7" i="40"/>
  <c r="DW7" i="40"/>
  <c r="DV7" i="40"/>
  <c r="DU7" i="40"/>
  <c r="DT7" i="40"/>
  <c r="DR7" i="40"/>
  <c r="DQ7" i="40"/>
  <c r="DP7" i="40"/>
  <c r="DO7" i="40"/>
  <c r="DN7" i="40"/>
  <c r="DM7" i="40"/>
  <c r="DL7" i="40"/>
  <c r="DK7" i="40"/>
  <c r="DJ7" i="40"/>
  <c r="DI7" i="40"/>
  <c r="DH7" i="40"/>
  <c r="DG7" i="40"/>
  <c r="DF7" i="40"/>
  <c r="DE7" i="40"/>
  <c r="DD7" i="40"/>
  <c r="GG7" i="36"/>
  <c r="GF7" i="36"/>
  <c r="GE7" i="36"/>
  <c r="GD7" i="36"/>
  <c r="GC7" i="36"/>
  <c r="GB7" i="36"/>
  <c r="GA7" i="36"/>
  <c r="FZ7" i="36"/>
  <c r="FY7" i="36"/>
  <c r="FX7" i="36"/>
  <c r="FW7" i="36"/>
  <c r="FV7" i="36"/>
  <c r="FU7" i="36"/>
  <c r="FT7" i="36"/>
  <c r="FS7" i="36"/>
  <c r="FR7" i="36"/>
  <c r="FQ7" i="36"/>
  <c r="FP7" i="36"/>
  <c r="FO7" i="36"/>
  <c r="FN7" i="36"/>
  <c r="FM7" i="36"/>
  <c r="FL7" i="36"/>
  <c r="FK7" i="36"/>
  <c r="FJ7" i="36"/>
  <c r="FI7" i="36"/>
  <c r="FH7" i="36"/>
  <c r="FG7" i="36"/>
  <c r="FF7" i="36"/>
  <c r="FE7" i="36"/>
  <c r="FD7" i="36"/>
  <c r="FC7" i="36"/>
  <c r="FB7" i="36"/>
  <c r="FA7" i="36"/>
  <c r="EZ7" i="36"/>
  <c r="EY7" i="36"/>
  <c r="EX7" i="36"/>
  <c r="EW7" i="36"/>
  <c r="EV7" i="36"/>
  <c r="EU7" i="36"/>
  <c r="ET7" i="36"/>
  <c r="ES7" i="36"/>
  <c r="ER7" i="36"/>
  <c r="EQ7" i="36"/>
  <c r="EP7" i="36"/>
  <c r="EO7" i="36"/>
  <c r="EN7" i="36"/>
  <c r="EM7" i="36"/>
  <c r="EL7" i="36"/>
  <c r="EK7" i="36"/>
  <c r="EJ7" i="36"/>
  <c r="EI7" i="36"/>
  <c r="EH7" i="36"/>
  <c r="EG7" i="36"/>
  <c r="EF7" i="36"/>
  <c r="EE7" i="36"/>
  <c r="EC7" i="36"/>
  <c r="EB7" i="36"/>
  <c r="EA7" i="36"/>
  <c r="DZ7" i="36"/>
  <c r="DY7" i="36"/>
  <c r="DX7" i="36"/>
  <c r="DW7" i="36"/>
  <c r="DV7" i="36"/>
  <c r="DU7" i="36"/>
  <c r="DT7" i="36"/>
  <c r="DR7" i="36"/>
  <c r="DQ7" i="36"/>
  <c r="DP7" i="36"/>
  <c r="DO7" i="36"/>
  <c r="DN7" i="36"/>
  <c r="DM7" i="36"/>
  <c r="DL7" i="36"/>
  <c r="DK7" i="36"/>
  <c r="DJ7" i="36"/>
  <c r="DI7" i="36"/>
  <c r="DH7" i="36"/>
  <c r="DG7" i="36"/>
  <c r="DF7" i="36"/>
  <c r="DE7" i="36"/>
  <c r="DD7" i="36"/>
  <c r="GG7" i="31"/>
  <c r="GF7" i="31"/>
  <c r="GE7" i="31"/>
  <c r="GD7" i="31"/>
  <c r="GC7" i="31"/>
  <c r="GB7" i="31"/>
  <c r="GA7" i="31"/>
  <c r="FZ7" i="31"/>
  <c r="FY7" i="31"/>
  <c r="FX7" i="31"/>
  <c r="FW7" i="31"/>
  <c r="FV7" i="31"/>
  <c r="FU7" i="31"/>
  <c r="FT7" i="31"/>
  <c r="FS7" i="31"/>
  <c r="FR7" i="31"/>
  <c r="FQ7" i="31"/>
  <c r="FP7" i="31"/>
  <c r="FO7" i="31"/>
  <c r="FN7" i="31"/>
  <c r="FM7" i="31"/>
  <c r="FL7" i="31"/>
  <c r="FK7" i="31"/>
  <c r="FJ7" i="31"/>
  <c r="FI7" i="31"/>
  <c r="FH7" i="31"/>
  <c r="FG7" i="31"/>
  <c r="FF7" i="31"/>
  <c r="FE7" i="31"/>
  <c r="FD7" i="31"/>
  <c r="FC7" i="31"/>
  <c r="FB7" i="31"/>
  <c r="FA7" i="31"/>
  <c r="EZ7" i="31"/>
  <c r="EY7" i="31"/>
  <c r="EX7" i="31"/>
  <c r="EW7" i="31"/>
  <c r="EV7" i="31"/>
  <c r="EU7" i="31"/>
  <c r="ET7" i="31"/>
  <c r="ES7" i="31"/>
  <c r="ER7" i="31"/>
  <c r="EQ7" i="31"/>
  <c r="EP7" i="31"/>
  <c r="EO7" i="31"/>
  <c r="EN7" i="31"/>
  <c r="EM7" i="31"/>
  <c r="EL7" i="31"/>
  <c r="EK7" i="31"/>
  <c r="EJ7" i="31"/>
  <c r="EI7" i="31"/>
  <c r="EH7" i="31"/>
  <c r="EG7" i="31"/>
  <c r="EF7" i="31"/>
  <c r="EE7" i="31"/>
  <c r="EC7" i="31"/>
  <c r="EB7" i="31"/>
  <c r="EA7" i="31"/>
  <c r="DZ7" i="31"/>
  <c r="DY7" i="31"/>
  <c r="DX7" i="31"/>
  <c r="DW7" i="31"/>
  <c r="DV7" i="31"/>
  <c r="DU7" i="31"/>
  <c r="DT7" i="31"/>
  <c r="DR7" i="31"/>
  <c r="DQ7" i="31"/>
  <c r="DP7" i="31"/>
  <c r="DO7" i="31"/>
  <c r="DN7" i="31"/>
  <c r="DM7" i="31"/>
  <c r="DL7" i="31"/>
  <c r="DK7" i="31"/>
  <c r="DJ7" i="31"/>
  <c r="DI7" i="31"/>
  <c r="DH7" i="31"/>
  <c r="DG7" i="31"/>
  <c r="DF7" i="31"/>
  <c r="DE7" i="31"/>
  <c r="DD7" i="31"/>
  <c r="GG7" i="30"/>
  <c r="GF7" i="30"/>
  <c r="GE7" i="30"/>
  <c r="GD7" i="30"/>
  <c r="GC7" i="30"/>
  <c r="GB7" i="30"/>
  <c r="GA7" i="30"/>
  <c r="FZ7" i="30"/>
  <c r="FY7" i="30"/>
  <c r="FX7" i="30"/>
  <c r="FW7" i="30"/>
  <c r="FV7" i="30"/>
  <c r="FU7" i="30"/>
  <c r="FT7" i="30"/>
  <c r="FS7" i="30"/>
  <c r="FR7" i="30"/>
  <c r="FQ7" i="30"/>
  <c r="FP7" i="30"/>
  <c r="FO7" i="30"/>
  <c r="FN7" i="30"/>
  <c r="FM7" i="30"/>
  <c r="FL7" i="30"/>
  <c r="FK7" i="30"/>
  <c r="FJ7" i="30"/>
  <c r="FI7" i="30"/>
  <c r="FH7" i="30"/>
  <c r="FG7" i="30"/>
  <c r="FF7" i="30"/>
  <c r="FE7" i="30"/>
  <c r="FD7" i="30"/>
  <c r="FC7" i="30"/>
  <c r="FB7" i="30"/>
  <c r="FA7" i="30"/>
  <c r="EZ7" i="30"/>
  <c r="EY7" i="30"/>
  <c r="EX7" i="30"/>
  <c r="EW7" i="30"/>
  <c r="EV7" i="30"/>
  <c r="EU7" i="30"/>
  <c r="ET7" i="30"/>
  <c r="ES7" i="30"/>
  <c r="ER7" i="30"/>
  <c r="EQ7" i="30"/>
  <c r="EP7" i="30"/>
  <c r="EO7" i="30"/>
  <c r="EN7" i="30"/>
  <c r="EM7" i="30"/>
  <c r="EL7" i="30"/>
  <c r="EK7" i="30"/>
  <c r="EJ7" i="30"/>
  <c r="EI7" i="30"/>
  <c r="EH7" i="30"/>
  <c r="EG7" i="30"/>
  <c r="EF7" i="30"/>
  <c r="EE7" i="30"/>
  <c r="EC7" i="30"/>
  <c r="EB7" i="30"/>
  <c r="EA7" i="30"/>
  <c r="DZ7" i="30"/>
  <c r="DY7" i="30"/>
  <c r="DX7" i="30"/>
  <c r="DW7" i="30"/>
  <c r="DV7" i="30"/>
  <c r="DU7" i="30"/>
  <c r="DT7" i="30"/>
  <c r="DR7" i="30"/>
  <c r="DQ7" i="30"/>
  <c r="DP7" i="30"/>
  <c r="DO7" i="30"/>
  <c r="DN7" i="30"/>
  <c r="DM7" i="30"/>
  <c r="DL7" i="30"/>
  <c r="DK7" i="30"/>
  <c r="DJ7" i="30"/>
  <c r="DI7" i="30"/>
  <c r="DH7" i="30"/>
  <c r="DG7" i="30"/>
  <c r="DE7" i="30"/>
  <c r="DD7" i="30"/>
  <c r="GQ7" i="16"/>
  <c r="GG7" i="16"/>
  <c r="FV7" i="16"/>
  <c r="FK7" i="16"/>
  <c r="EZ7" i="16"/>
  <c r="EO7" i="16"/>
  <c r="DD7" i="16"/>
  <c r="DJ7" i="16"/>
  <c r="BU7" i="60"/>
  <c r="BR7" i="60"/>
  <c r="BP7" i="60"/>
  <c r="BK7" i="60"/>
  <c r="BJ7" i="60"/>
  <c r="BI7" i="60"/>
  <c r="BH7" i="60"/>
  <c r="BG7" i="60"/>
  <c r="BF7" i="60"/>
  <c r="BE7" i="60"/>
  <c r="BD7" i="60"/>
  <c r="BC7" i="60"/>
  <c r="BB7" i="60"/>
  <c r="AZ7" i="60"/>
  <c r="AX7" i="60"/>
  <c r="AW7" i="60"/>
  <c r="AV7" i="60"/>
  <c r="AU7" i="60"/>
  <c r="AT7" i="60"/>
  <c r="AS7" i="60"/>
  <c r="BU7" i="57"/>
  <c r="BR7" i="57"/>
  <c r="BK7" i="57"/>
  <c r="BJ7" i="57"/>
  <c r="BI7" i="57"/>
  <c r="BH7" i="57"/>
  <c r="BG7" i="57"/>
  <c r="BF7" i="57"/>
  <c r="BE7" i="57"/>
  <c r="BD7" i="57"/>
  <c r="BC7" i="57"/>
  <c r="BB7" i="57"/>
  <c r="AZ7" i="57"/>
  <c r="AX7" i="57"/>
  <c r="AW7" i="57"/>
  <c r="AV7" i="57"/>
  <c r="AU7" i="57"/>
  <c r="AT7" i="57"/>
  <c r="AS7" i="57"/>
  <c r="BK7" i="53"/>
  <c r="BJ7" i="53"/>
  <c r="BI7" i="53"/>
  <c r="BH7" i="53"/>
  <c r="BG7" i="53"/>
  <c r="BF7" i="53"/>
  <c r="BE7" i="53"/>
  <c r="BD7" i="53"/>
  <c r="BC7" i="53"/>
  <c r="BB7" i="53"/>
  <c r="AZ7" i="53"/>
  <c r="AX7" i="53"/>
  <c r="AW7" i="53"/>
  <c r="AV7" i="53"/>
  <c r="AU7" i="53"/>
  <c r="AT7" i="53"/>
  <c r="AS7" i="53"/>
  <c r="BK7" i="52"/>
  <c r="BJ7" i="52"/>
  <c r="BI7" i="52"/>
  <c r="BH7" i="52"/>
  <c r="BG7" i="52"/>
  <c r="BF7" i="52"/>
  <c r="BE7" i="52"/>
  <c r="BD7" i="52"/>
  <c r="BC7" i="52"/>
  <c r="BB7" i="52"/>
  <c r="AZ7" i="52"/>
  <c r="AX7" i="52"/>
  <c r="AW7" i="52"/>
  <c r="AV7" i="52"/>
  <c r="AU7" i="52"/>
  <c r="AT7" i="52"/>
  <c r="AS7" i="52"/>
  <c r="BK7" i="50"/>
  <c r="BJ7" i="50"/>
  <c r="BI7" i="50"/>
  <c r="BH7" i="50"/>
  <c r="BG7" i="50"/>
  <c r="BF7" i="50"/>
  <c r="BE7" i="50"/>
  <c r="BD7" i="50"/>
  <c r="BC7" i="50"/>
  <c r="BB7" i="50"/>
  <c r="AZ7" i="50"/>
  <c r="AX7" i="50"/>
  <c r="AW7" i="50"/>
  <c r="AV7" i="50"/>
  <c r="AU7" i="50"/>
  <c r="AT7" i="50"/>
  <c r="AS7" i="50"/>
  <c r="BK7" i="48"/>
  <c r="BJ7" i="48"/>
  <c r="BI7" i="48"/>
  <c r="BH7" i="48"/>
  <c r="BG7" i="48"/>
  <c r="BF7" i="48"/>
  <c r="BE7" i="48"/>
  <c r="BD7" i="48"/>
  <c r="BC7" i="48"/>
  <c r="BB7" i="48"/>
  <c r="AZ7" i="48"/>
  <c r="AX7" i="48"/>
  <c r="AW7" i="48"/>
  <c r="AV7" i="48"/>
  <c r="AU7" i="48"/>
  <c r="AT7" i="48"/>
  <c r="AS7" i="48"/>
  <c r="BK7" i="46"/>
  <c r="BJ7" i="46"/>
  <c r="BI7" i="46"/>
  <c r="BH7" i="46"/>
  <c r="BG7" i="46"/>
  <c r="BF7" i="46"/>
  <c r="BE7" i="46"/>
  <c r="BD7" i="46"/>
  <c r="BC7" i="46"/>
  <c r="BB7" i="46"/>
  <c r="AZ7" i="46"/>
  <c r="AX7" i="46"/>
  <c r="AW7" i="46"/>
  <c r="AV7" i="46"/>
  <c r="AU7" i="46"/>
  <c r="AT7" i="46"/>
  <c r="AS7" i="46"/>
  <c r="BK7" i="45"/>
  <c r="BJ7" i="45"/>
  <c r="BI7" i="45"/>
  <c r="BH7" i="45"/>
  <c r="BG7" i="45"/>
  <c r="BF7" i="45"/>
  <c r="BE7" i="45"/>
  <c r="BD7" i="45"/>
  <c r="BC7" i="45"/>
  <c r="BB7" i="45"/>
  <c r="AZ7" i="45"/>
  <c r="AX7" i="45"/>
  <c r="AW7" i="45"/>
  <c r="AV7" i="45"/>
  <c r="AU7" i="45"/>
  <c r="AT7" i="45"/>
  <c r="AS7" i="45"/>
  <c r="BK7" i="42"/>
  <c r="BJ7" i="42"/>
  <c r="BI7" i="42"/>
  <c r="BH7" i="42"/>
  <c r="BG7" i="42"/>
  <c r="BF7" i="42"/>
  <c r="BE7" i="42"/>
  <c r="BD7" i="42"/>
  <c r="BC7" i="42"/>
  <c r="BB7" i="42"/>
  <c r="AZ7" i="42"/>
  <c r="AX7" i="42"/>
  <c r="AW7" i="42"/>
  <c r="AV7" i="42"/>
  <c r="AU7" i="42"/>
  <c r="AT7" i="42"/>
  <c r="AS7" i="42"/>
  <c r="BK7" i="41"/>
  <c r="BJ7" i="41"/>
  <c r="BI7" i="41"/>
  <c r="BH7" i="41"/>
  <c r="BG7" i="41"/>
  <c r="BF7" i="41"/>
  <c r="BE7" i="41"/>
  <c r="BD7" i="41"/>
  <c r="BC7" i="41"/>
  <c r="BB7" i="41"/>
  <c r="AZ7" i="41"/>
  <c r="AX7" i="41"/>
  <c r="AW7" i="41"/>
  <c r="AV7" i="41"/>
  <c r="AU7" i="41"/>
  <c r="AT7" i="41"/>
  <c r="AS7" i="41"/>
  <c r="BK7" i="39"/>
  <c r="BJ7" i="39"/>
  <c r="BI7" i="39"/>
  <c r="BH7" i="39"/>
  <c r="BG7" i="39"/>
  <c r="BF7" i="39"/>
  <c r="BE7" i="39"/>
  <c r="BD7" i="39"/>
  <c r="BC7" i="39"/>
  <c r="BB7" i="39"/>
  <c r="AZ7" i="39"/>
  <c r="AX7" i="39"/>
  <c r="AW7" i="39"/>
  <c r="AV7" i="39"/>
  <c r="AU7" i="39"/>
  <c r="AT7" i="39"/>
  <c r="AS7" i="39"/>
  <c r="BK7" i="38"/>
  <c r="BJ7" i="38"/>
  <c r="BI7" i="38"/>
  <c r="BH7" i="38"/>
  <c r="BG7" i="38"/>
  <c r="BF7" i="38"/>
  <c r="BE7" i="38"/>
  <c r="BD7" i="38"/>
  <c r="BC7" i="38"/>
  <c r="BB7" i="38"/>
  <c r="AZ7" i="38"/>
  <c r="AX7" i="38"/>
  <c r="AW7" i="38"/>
  <c r="AV7" i="38"/>
  <c r="AU7" i="38"/>
  <c r="AT7" i="38"/>
  <c r="AS7" i="38"/>
  <c r="BK7" i="37"/>
  <c r="BJ7" i="37"/>
  <c r="BI7" i="37"/>
  <c r="BH7" i="37"/>
  <c r="BG7" i="37"/>
  <c r="BF7" i="37"/>
  <c r="BE7" i="37"/>
  <c r="BD7" i="37"/>
  <c r="BC7" i="37"/>
  <c r="BB7" i="37"/>
  <c r="AZ7" i="37"/>
  <c r="AX7" i="37"/>
  <c r="AW7" i="37"/>
  <c r="AV7" i="37"/>
  <c r="AU7" i="37"/>
  <c r="AT7" i="37"/>
  <c r="AS7" i="37"/>
  <c r="BK7" i="35"/>
  <c r="BJ7" i="35"/>
  <c r="BI7" i="35"/>
  <c r="BH7" i="35"/>
  <c r="BG7" i="35"/>
  <c r="BF7" i="35"/>
  <c r="BE7" i="35"/>
  <c r="BD7" i="35"/>
  <c r="BC7" i="35"/>
  <c r="BB7" i="35"/>
  <c r="AZ7" i="35"/>
  <c r="AX7" i="35"/>
  <c r="AW7" i="35"/>
  <c r="AV7" i="35"/>
  <c r="AU7" i="35"/>
  <c r="AT7" i="35"/>
  <c r="AS7" i="35"/>
  <c r="BK7" i="34"/>
  <c r="BJ7" i="34"/>
  <c r="BI7" i="34"/>
  <c r="BH7" i="34"/>
  <c r="BG7" i="34"/>
  <c r="BF7" i="34"/>
  <c r="BE7" i="34"/>
  <c r="BD7" i="34"/>
  <c r="BC7" i="34"/>
  <c r="BB7" i="34"/>
  <c r="AZ7" i="34"/>
  <c r="AX7" i="34"/>
  <c r="AW7" i="34"/>
  <c r="AV7" i="34"/>
  <c r="AT7" i="34"/>
  <c r="AS7" i="34"/>
  <c r="BK7" i="33"/>
  <c r="BJ7" i="33"/>
  <c r="BI7" i="33"/>
  <c r="BH7" i="33"/>
  <c r="BG7" i="33"/>
  <c r="BF7" i="33"/>
  <c r="BE7" i="33"/>
  <c r="BD7" i="33"/>
  <c r="BC7" i="33"/>
  <c r="BB7" i="33"/>
  <c r="AZ7" i="33"/>
  <c r="AX7" i="33"/>
  <c r="AW7" i="33"/>
  <c r="AV7" i="33"/>
  <c r="AT7" i="33"/>
  <c r="AS7" i="33"/>
  <c r="BK7" i="32"/>
  <c r="BJ7" i="32"/>
  <c r="BI7" i="32"/>
  <c r="BH7" i="32"/>
  <c r="BG7" i="32"/>
  <c r="BF7" i="32"/>
  <c r="BE7" i="32"/>
  <c r="BD7" i="32"/>
  <c r="BC7" i="32"/>
  <c r="BB7" i="32"/>
  <c r="AZ7" i="32"/>
  <c r="AX7" i="32"/>
  <c r="AW7" i="32"/>
  <c r="AV7" i="32"/>
  <c r="AT7" i="32"/>
  <c r="AS7" i="32"/>
  <c r="BK7" i="29"/>
  <c r="BJ7" i="29"/>
  <c r="BI7" i="29"/>
  <c r="BH7" i="29"/>
  <c r="BG7" i="29"/>
  <c r="BF7" i="29"/>
  <c r="BE7" i="29"/>
  <c r="BD7" i="29"/>
  <c r="BC7" i="29"/>
  <c r="BB7" i="29"/>
  <c r="AZ7" i="29"/>
  <c r="AX7" i="29"/>
  <c r="AW7" i="29"/>
  <c r="AV7" i="29"/>
  <c r="AT7" i="29"/>
  <c r="AS7" i="29"/>
  <c r="BK7" i="28"/>
  <c r="BJ7" i="28"/>
  <c r="BI7" i="28"/>
  <c r="BH7" i="28"/>
  <c r="BG7" i="28"/>
  <c r="BF7" i="28"/>
  <c r="BE7" i="28"/>
  <c r="BD7" i="28"/>
  <c r="BC7" i="28"/>
  <c r="BB7" i="28"/>
  <c r="AZ7" i="28"/>
  <c r="AX7" i="28"/>
  <c r="AW7" i="28"/>
  <c r="AV7" i="28"/>
  <c r="AT7" i="28"/>
  <c r="AS7" i="28"/>
  <c r="BU7" i="27"/>
  <c r="BK7" i="27"/>
  <c r="DF10" i="21" l="1"/>
  <c r="GC10" i="21"/>
  <c r="FR10" i="21"/>
  <c r="FG10" i="21"/>
  <c r="EV10" i="21"/>
  <c r="EK10" i="21"/>
  <c r="DZ10" i="21"/>
  <c r="FS6" i="21" l="1"/>
  <c r="FH6" i="21"/>
  <c r="EW6" i="21"/>
  <c r="EL6" i="21"/>
  <c r="ED10" i="21"/>
  <c r="GB10" i="21"/>
  <c r="GA10" i="21"/>
  <c r="FZ10" i="21" l="1"/>
  <c r="FY10" i="21"/>
  <c r="FX10" i="21"/>
  <c r="FW10" i="21"/>
  <c r="FV10" i="21"/>
  <c r="FU10" i="21"/>
  <c r="FT10" i="21"/>
  <c r="FS10" i="21"/>
  <c r="FQ10" i="21"/>
  <c r="FP10" i="21"/>
  <c r="FO10" i="21"/>
  <c r="FN10" i="21"/>
  <c r="FM10" i="21"/>
  <c r="FL10" i="21"/>
  <c r="FK10" i="21"/>
  <c r="FJ10" i="21"/>
  <c r="FI10" i="21"/>
  <c r="FH10" i="21"/>
  <c r="FF10" i="21"/>
  <c r="FE10" i="21"/>
  <c r="FD10" i="21"/>
  <c r="FC10" i="21"/>
  <c r="FB10" i="21"/>
  <c r="FA10" i="21"/>
  <c r="EZ10" i="21"/>
  <c r="EY10" i="21"/>
  <c r="EX10" i="21"/>
  <c r="EW10" i="21"/>
  <c r="EU10" i="21"/>
  <c r="ET10" i="21"/>
  <c r="ES10" i="21"/>
  <c r="ER10" i="21"/>
  <c r="EQ10" i="21"/>
  <c r="EP10" i="21"/>
  <c r="EO10" i="21"/>
  <c r="EN10" i="21"/>
  <c r="EM10" i="21"/>
  <c r="EL10" i="21"/>
  <c r="EJ10" i="21"/>
  <c r="EI10" i="21"/>
  <c r="EH10" i="21"/>
  <c r="EG10" i="21"/>
  <c r="EF10" i="21"/>
  <c r="EE10" i="21"/>
  <c r="EC10" i="21"/>
  <c r="EB10" i="21"/>
  <c r="EA6" i="21"/>
  <c r="EA10" i="21"/>
  <c r="DY10" i="21"/>
  <c r="DX10" i="21"/>
  <c r="DW10" i="21"/>
  <c r="DV10" i="21"/>
  <c r="DU10" i="21"/>
  <c r="DT10" i="21"/>
  <c r="DQ10" i="21"/>
  <c r="DR10" i="21"/>
  <c r="DP10" i="21"/>
  <c r="D6" i="21"/>
  <c r="D7" i="21"/>
  <c r="D8" i="21"/>
  <c r="D9" i="21"/>
  <c r="DS10" i="21"/>
  <c r="CH6" i="22"/>
  <c r="CG6"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K6" i="22"/>
  <c r="AJ6" i="22"/>
  <c r="AI6" i="22"/>
  <c r="AH6" i="22"/>
  <c r="AF6" i="22"/>
  <c r="AE6" i="22"/>
  <c r="AD6" i="22"/>
  <c r="BU4" i="60" l="1"/>
  <c r="AW4" i="60"/>
  <c r="AP4" i="60"/>
  <c r="C4" i="60"/>
  <c r="AL3" i="60"/>
  <c r="C3" i="60"/>
  <c r="BA2" i="60"/>
  <c r="B2" i="60"/>
  <c r="G2" i="60" s="1"/>
  <c r="DR5" i="59"/>
  <c r="DQ5" i="59"/>
  <c r="DP5" i="59"/>
  <c r="DO5" i="59"/>
  <c r="DN5" i="59"/>
  <c r="DM5" i="59"/>
  <c r="GQ4" i="59"/>
  <c r="DH4" i="59"/>
  <c r="DA4" i="59"/>
  <c r="C4" i="59"/>
  <c r="CW3" i="59"/>
  <c r="C3" i="59"/>
  <c r="DS2" i="59"/>
  <c r="B2" i="59"/>
  <c r="CM2" i="59" s="1"/>
  <c r="CN2" i="59" l="1"/>
  <c r="DB3" i="59"/>
  <c r="DB7" i="59" s="1"/>
  <c r="AB2" i="60"/>
  <c r="AC2" i="60"/>
  <c r="AQ3" i="60"/>
  <c r="AQ7" i="60" s="1"/>
  <c r="G2" i="59"/>
  <c r="DT7" i="16" l="1"/>
  <c r="DR7" i="16"/>
  <c r="DN7" i="16"/>
  <c r="DM7" i="16"/>
  <c r="DL7" i="16"/>
  <c r="DH7" i="16"/>
  <c r="DF7" i="16"/>
  <c r="DK7" i="16"/>
  <c r="GF7" i="16"/>
  <c r="GE7" i="16"/>
  <c r="GB7" i="16"/>
  <c r="FY7" i="16"/>
  <c r="FX7" i="16"/>
  <c r="FU7" i="16"/>
  <c r="FT7" i="16"/>
  <c r="FQ7" i="16"/>
  <c r="FN7" i="16"/>
  <c r="FM7" i="16"/>
  <c r="FJ7" i="16"/>
  <c r="FI7" i="16"/>
  <c r="FF7" i="16"/>
  <c r="FC7" i="16"/>
  <c r="FB7" i="16"/>
  <c r="EY7" i="16"/>
  <c r="EX7" i="16"/>
  <c r="EU7" i="16"/>
  <c r="ER7" i="16"/>
  <c r="EQ7" i="16"/>
  <c r="EN7" i="16"/>
  <c r="EM7" i="16"/>
  <c r="EJ7" i="16"/>
  <c r="EG7" i="16"/>
  <c r="EF7" i="16"/>
  <c r="DQ7" i="16"/>
  <c r="DP7" i="16"/>
  <c r="DO7" i="16"/>
  <c r="GD7" i="16"/>
  <c r="GC7" i="16"/>
  <c r="GA7" i="16"/>
  <c r="FZ7" i="16"/>
  <c r="FW7" i="16"/>
  <c r="FS7" i="16"/>
  <c r="FR7" i="16"/>
  <c r="FP7" i="16"/>
  <c r="FO7" i="16"/>
  <c r="FL7" i="16"/>
  <c r="FH7" i="16"/>
  <c r="FG7" i="16"/>
  <c r="FE7" i="16"/>
  <c r="FD7" i="16"/>
  <c r="FA7" i="16"/>
  <c r="EW7" i="16"/>
  <c r="EV7" i="16"/>
  <c r="ET7" i="16"/>
  <c r="ES7" i="16"/>
  <c r="EL7" i="16"/>
  <c r="EK7" i="16"/>
  <c r="EI7" i="16"/>
  <c r="EH7" i="16"/>
  <c r="AW4" i="28" l="1"/>
  <c r="AP4" i="28"/>
  <c r="BA2" i="28"/>
  <c r="F2" i="27"/>
  <c r="DA4" i="55" l="1"/>
  <c r="DA4" i="54"/>
  <c r="DA4" i="51"/>
  <c r="DA4" i="49"/>
  <c r="DA4" i="47"/>
  <c r="DA4" i="44"/>
  <c r="DA4" i="43"/>
  <c r="DA4" i="40"/>
  <c r="DA4" i="36"/>
  <c r="DA4" i="31"/>
  <c r="DA4" i="30"/>
  <c r="DA4" i="16"/>
  <c r="AP4" i="57"/>
  <c r="AP4" i="53"/>
  <c r="AP4" i="52"/>
  <c r="AP4" i="50"/>
  <c r="AP4" i="48"/>
  <c r="AP4" i="46"/>
  <c r="AP4" i="45"/>
  <c r="AP4" i="42"/>
  <c r="AP4" i="41"/>
  <c r="AP4" i="39"/>
  <c r="AP4" i="38"/>
  <c r="AP4" i="37"/>
  <c r="AP4" i="35"/>
  <c r="AP4" i="34"/>
  <c r="AP4" i="33"/>
  <c r="AP4" i="32"/>
  <c r="AP4" i="29"/>
  <c r="AP4" i="27"/>
  <c r="AT7" i="27" l="1"/>
  <c r="DE7" i="16" l="1"/>
  <c r="B2" i="57" l="1"/>
  <c r="G2" i="57" s="1"/>
  <c r="AB2" i="57" l="1"/>
  <c r="AC2" i="57"/>
  <c r="DD6" i="21"/>
  <c r="FZ6" i="21" l="1"/>
  <c r="FY6" i="21"/>
  <c r="FW6" i="21"/>
  <c r="FV6" i="21"/>
  <c r="FO6" i="21"/>
  <c r="FN6" i="21"/>
  <c r="FL6" i="21"/>
  <c r="FK6" i="21"/>
  <c r="FD6" i="21"/>
  <c r="FC6" i="21"/>
  <c r="FA6" i="21"/>
  <c r="EZ6" i="21"/>
  <c r="ES6" i="21"/>
  <c r="ER6" i="21"/>
  <c r="EP6" i="21"/>
  <c r="EO6" i="21"/>
  <c r="EH6" i="21"/>
  <c r="EG6" i="21"/>
  <c r="EE6" i="21"/>
  <c r="ED6" i="21"/>
  <c r="DT6" i="21"/>
  <c r="DS6" i="21"/>
  <c r="DO6" i="21"/>
  <c r="AZ7" i="27"/>
  <c r="DB3" i="16"/>
  <c r="DB7" i="16" s="1"/>
  <c r="AQ3" i="27"/>
  <c r="AQ7" i="27" s="1"/>
  <c r="AQ3" i="57" l="1"/>
  <c r="AQ7" i="57" s="1"/>
  <c r="BU4" i="57"/>
  <c r="AW4" i="57"/>
  <c r="BA2" i="57"/>
  <c r="C4" i="57"/>
  <c r="AL3" i="57"/>
  <c r="C3" i="57"/>
  <c r="B2" i="55"/>
  <c r="DH4" i="55"/>
  <c r="DR5" i="55"/>
  <c r="DQ5" i="55"/>
  <c r="DP5" i="55"/>
  <c r="DO5" i="55"/>
  <c r="DN5" i="55"/>
  <c r="DM5" i="55"/>
  <c r="DS2" i="55"/>
  <c r="C4" i="55"/>
  <c r="CW3" i="55"/>
  <c r="C3" i="55"/>
  <c r="DB3" i="55" l="1"/>
  <c r="DB7" i="55" s="1"/>
  <c r="G2" i="55"/>
  <c r="GQ4" i="55"/>
  <c r="CM2" i="55"/>
  <c r="CN2" i="55"/>
  <c r="B2" i="54"/>
  <c r="DB3" i="54" s="1"/>
  <c r="DB7" i="54" s="1"/>
  <c r="DH4" i="54"/>
  <c r="DR5" i="54"/>
  <c r="DQ5" i="54"/>
  <c r="DP5" i="54"/>
  <c r="DO5" i="54"/>
  <c r="DN5" i="54"/>
  <c r="DM5" i="54"/>
  <c r="DS2" i="54"/>
  <c r="C4" i="54"/>
  <c r="CW3" i="54"/>
  <c r="C3" i="54"/>
  <c r="B2" i="53"/>
  <c r="AQ3" i="53" s="1"/>
  <c r="AQ7" i="53" s="1"/>
  <c r="AW4" i="53"/>
  <c r="BA2" i="53"/>
  <c r="C4" i="53"/>
  <c r="AL3" i="53"/>
  <c r="C3" i="53"/>
  <c r="B2" i="52"/>
  <c r="AQ3" i="52" s="1"/>
  <c r="AQ7" i="52" s="1"/>
  <c r="AW4" i="52"/>
  <c r="BA2" i="52"/>
  <c r="C4" i="52"/>
  <c r="AL3" i="52"/>
  <c r="C3" i="52"/>
  <c r="B2" i="51"/>
  <c r="DH4" i="51"/>
  <c r="DR5" i="51"/>
  <c r="DQ5" i="51"/>
  <c r="DP5" i="51"/>
  <c r="DO5" i="51"/>
  <c r="DN5" i="51"/>
  <c r="DM5" i="51"/>
  <c r="DS2" i="51"/>
  <c r="C4" i="51"/>
  <c r="CW3" i="51"/>
  <c r="C3" i="51"/>
  <c r="B2" i="50"/>
  <c r="AQ3" i="50" s="1"/>
  <c r="AQ7" i="50" s="1"/>
  <c r="AW4" i="50"/>
  <c r="C4" i="50"/>
  <c r="AL3" i="50"/>
  <c r="C3" i="50"/>
  <c r="BA2" i="50"/>
  <c r="B2" i="49"/>
  <c r="DB3" i="49" s="1"/>
  <c r="DB7" i="49" s="1"/>
  <c r="DH4" i="49"/>
  <c r="DR5" i="49"/>
  <c r="DQ5" i="49"/>
  <c r="DP5" i="49"/>
  <c r="DO5" i="49"/>
  <c r="DN5" i="49"/>
  <c r="DM5" i="49"/>
  <c r="DS2" i="49"/>
  <c r="C4" i="49"/>
  <c r="CW3" i="49"/>
  <c r="C3" i="49"/>
  <c r="B2" i="48"/>
  <c r="AQ3" i="48" s="1"/>
  <c r="AQ7" i="48" s="1"/>
  <c r="AW4" i="48"/>
  <c r="BA2" i="48"/>
  <c r="C4" i="48"/>
  <c r="AL3" i="48"/>
  <c r="C3" i="48"/>
  <c r="B2" i="47"/>
  <c r="DB3" i="47" s="1"/>
  <c r="DB7" i="47" s="1"/>
  <c r="DH4" i="47"/>
  <c r="DR5" i="47"/>
  <c r="DQ5" i="47"/>
  <c r="DP5" i="47"/>
  <c r="DO5" i="47"/>
  <c r="DN5" i="47"/>
  <c r="DM5" i="47"/>
  <c r="DS2" i="47"/>
  <c r="C4" i="47"/>
  <c r="CW3" i="47"/>
  <c r="C3" i="47"/>
  <c r="B2" i="46"/>
  <c r="AQ3" i="46" s="1"/>
  <c r="AQ7" i="46" s="1"/>
  <c r="AW4" i="46"/>
  <c r="BA2" i="46"/>
  <c r="C4" i="46"/>
  <c r="AL3" i="46"/>
  <c r="C3" i="46"/>
  <c r="B2" i="45"/>
  <c r="AW4" i="45"/>
  <c r="BA2" i="45"/>
  <c r="C4" i="45"/>
  <c r="AL3" i="45"/>
  <c r="C3" i="45"/>
  <c r="B2" i="44"/>
  <c r="DB3" i="44" s="1"/>
  <c r="DB7" i="44" s="1"/>
  <c r="DH4" i="44"/>
  <c r="DR5" i="44"/>
  <c r="DQ5" i="44"/>
  <c r="DP5" i="44"/>
  <c r="DO5" i="44"/>
  <c r="DN5" i="44"/>
  <c r="DM5" i="44"/>
  <c r="C4" i="44"/>
  <c r="CW3" i="44"/>
  <c r="C3" i="44"/>
  <c r="DS2" i="44"/>
  <c r="B2" i="43"/>
  <c r="DH4" i="43"/>
  <c r="DR5" i="43"/>
  <c r="DQ5" i="43"/>
  <c r="DP5" i="43"/>
  <c r="DO5" i="43"/>
  <c r="DN5" i="43"/>
  <c r="DM5" i="43"/>
  <c r="DS2" i="43"/>
  <c r="C4" i="43"/>
  <c r="CW3" i="43"/>
  <c r="C3" i="43"/>
  <c r="B2" i="42"/>
  <c r="AQ3" i="42" s="1"/>
  <c r="AQ7" i="42" s="1"/>
  <c r="AW4" i="42"/>
  <c r="BA2" i="42"/>
  <c r="C4" i="42"/>
  <c r="AL3" i="42"/>
  <c r="C3" i="42"/>
  <c r="B2" i="41"/>
  <c r="AW4" i="41"/>
  <c r="BA2" i="41"/>
  <c r="C4" i="41"/>
  <c r="AL3" i="41"/>
  <c r="C3" i="41"/>
  <c r="B2" i="40"/>
  <c r="DB3" i="40" s="1"/>
  <c r="DB7" i="40" s="1"/>
  <c r="DH4" i="40"/>
  <c r="DR5" i="40"/>
  <c r="DQ5" i="40"/>
  <c r="DP5" i="40"/>
  <c r="DO5" i="40"/>
  <c r="DN5" i="40"/>
  <c r="DM5" i="40"/>
  <c r="DS2" i="40"/>
  <c r="C4" i="40"/>
  <c r="CW3" i="40"/>
  <c r="C3" i="40"/>
  <c r="B2" i="39"/>
  <c r="AQ3" i="39" s="1"/>
  <c r="AQ7" i="39" s="1"/>
  <c r="AW4" i="39"/>
  <c r="BA2" i="39"/>
  <c r="C4" i="39"/>
  <c r="AL3" i="39"/>
  <c r="C3" i="39"/>
  <c r="B2" i="38"/>
  <c r="AW4" i="38"/>
  <c r="BA2" i="38"/>
  <c r="C4" i="38"/>
  <c r="AL3" i="38"/>
  <c r="C3" i="38"/>
  <c r="B2" i="37"/>
  <c r="AQ3" i="37" s="1"/>
  <c r="AQ7" i="37" s="1"/>
  <c r="AW4" i="37"/>
  <c r="BA2" i="37"/>
  <c r="C4" i="37"/>
  <c r="AL3" i="37"/>
  <c r="C3" i="37"/>
  <c r="B2" i="36"/>
  <c r="DH4" i="36"/>
  <c r="DR5" i="36"/>
  <c r="DQ5" i="36"/>
  <c r="DP5" i="36"/>
  <c r="DO5" i="36"/>
  <c r="DN5" i="36"/>
  <c r="DM5" i="36"/>
  <c r="DS2" i="36"/>
  <c r="C4" i="36"/>
  <c r="CW3" i="36"/>
  <c r="C3" i="36"/>
  <c r="B2" i="35"/>
  <c r="AQ3" i="35" s="1"/>
  <c r="AQ7" i="35" s="1"/>
  <c r="AW4" i="35"/>
  <c r="BA2" i="35"/>
  <c r="C4" i="35"/>
  <c r="AL3" i="35"/>
  <c r="C3" i="35"/>
  <c r="F2" i="16"/>
  <c r="AB2" i="27"/>
  <c r="B2" i="34"/>
  <c r="AW4" i="34"/>
  <c r="BA2" i="34"/>
  <c r="C4" i="34"/>
  <c r="AL3" i="34"/>
  <c r="C3" i="34"/>
  <c r="B2" i="33"/>
  <c r="AW4" i="33"/>
  <c r="BA2" i="33"/>
  <c r="C4" i="33"/>
  <c r="AL3" i="33"/>
  <c r="C3" i="33"/>
  <c r="B2" i="32"/>
  <c r="AC2" i="32" s="1"/>
  <c r="AW4" i="32"/>
  <c r="BA2" i="32"/>
  <c r="C4" i="32"/>
  <c r="AL3" i="32"/>
  <c r="C3" i="32"/>
  <c r="B2" i="31"/>
  <c r="DB3" i="31" s="1"/>
  <c r="DB7" i="31" s="1"/>
  <c r="DH4" i="31"/>
  <c r="DS2" i="31"/>
  <c r="C4" i="31"/>
  <c r="CW3" i="31"/>
  <c r="C3" i="31"/>
  <c r="B2" i="30"/>
  <c r="DH4" i="30"/>
  <c r="DS2" i="30"/>
  <c r="C4" i="30"/>
  <c r="CW3" i="30"/>
  <c r="C3" i="30"/>
  <c r="DB3" i="51" l="1"/>
  <c r="DB7" i="51" s="1"/>
  <c r="F2" i="51"/>
  <c r="AB2" i="45"/>
  <c r="AQ3" i="45"/>
  <c r="AQ7" i="45" s="1"/>
  <c r="F2" i="41"/>
  <c r="AQ3" i="41"/>
  <c r="AQ7" i="41" s="1"/>
  <c r="F2" i="38"/>
  <c r="AQ3" i="38"/>
  <c r="AQ7" i="38" s="1"/>
  <c r="F2" i="37"/>
  <c r="F2" i="34"/>
  <c r="AQ3" i="34"/>
  <c r="AQ7" i="34" s="1"/>
  <c r="F2" i="33"/>
  <c r="AQ3" i="33"/>
  <c r="AQ7" i="33" s="1"/>
  <c r="AB2" i="32"/>
  <c r="AQ3" i="32"/>
  <c r="AQ7" i="32" s="1"/>
  <c r="F2" i="43"/>
  <c r="DB3" i="43"/>
  <c r="DB7" i="43" s="1"/>
  <c r="CN2" i="36"/>
  <c r="DB3" i="36"/>
  <c r="DB7" i="36" s="1"/>
  <c r="CN2" i="30"/>
  <c r="DB3" i="30"/>
  <c r="DB7" i="30" s="1"/>
  <c r="F2" i="32"/>
  <c r="F2" i="54"/>
  <c r="F2" i="53"/>
  <c r="F2" i="52"/>
  <c r="F2" i="50"/>
  <c r="F2" i="49"/>
  <c r="F2" i="48"/>
  <c r="CN2" i="47"/>
  <c r="F2" i="47"/>
  <c r="CM2" i="47"/>
  <c r="F2" i="46"/>
  <c r="F2" i="44"/>
  <c r="F2" i="42"/>
  <c r="F2" i="40"/>
  <c r="F2" i="39"/>
  <c r="F2" i="36"/>
  <c r="CM2" i="36"/>
  <c r="F2" i="31"/>
  <c r="AC2" i="34"/>
  <c r="AB2" i="34"/>
  <c r="F2" i="30"/>
  <c r="CM2" i="54"/>
  <c r="CN2" i="54"/>
  <c r="AB2" i="53"/>
  <c r="AC2" i="53"/>
  <c r="AB2" i="52"/>
  <c r="AC2" i="52"/>
  <c r="CM2" i="51"/>
  <c r="CN2" i="51"/>
  <c r="AB2" i="50"/>
  <c r="AC2" i="50"/>
  <c r="CM2" i="49"/>
  <c r="CN2" i="49"/>
  <c r="AB2" i="48"/>
  <c r="AC2" i="48"/>
  <c r="AB2" i="46"/>
  <c r="AC2" i="46"/>
  <c r="AC2" i="45"/>
  <c r="F2" i="45"/>
  <c r="CM2" i="44"/>
  <c r="CN2" i="44"/>
  <c r="CM2" i="43"/>
  <c r="CN2" i="43"/>
  <c r="AB2" i="42"/>
  <c r="AC2" i="42"/>
  <c r="AB2" i="41"/>
  <c r="AC2" i="41"/>
  <c r="CM2" i="40"/>
  <c r="CN2" i="40"/>
  <c r="AB2" i="39"/>
  <c r="AC2" i="39"/>
  <c r="AB2" i="38"/>
  <c r="AC2" i="38"/>
  <c r="AB2" i="37"/>
  <c r="AC2" i="37"/>
  <c r="AB2" i="35"/>
  <c r="F2" i="35"/>
  <c r="AC2" i="35"/>
  <c r="AB2" i="33"/>
  <c r="AC2" i="33"/>
  <c r="CM2" i="31"/>
  <c r="CN2" i="31"/>
  <c r="CM2" i="30"/>
  <c r="B2" i="29" l="1"/>
  <c r="AW4" i="29"/>
  <c r="BA2" i="29"/>
  <c r="C4" i="29"/>
  <c r="AL3" i="29"/>
  <c r="C3" i="29"/>
  <c r="B2" i="28"/>
  <c r="C4" i="28"/>
  <c r="AL3" i="28"/>
  <c r="C3" i="28"/>
  <c r="BJ7" i="27"/>
  <c r="BI7" i="27"/>
  <c r="BF7" i="27"/>
  <c r="BH7" i="27"/>
  <c r="BG7" i="27"/>
  <c r="BE7" i="27"/>
  <c r="BD7" i="27"/>
  <c r="BC7" i="27"/>
  <c r="BB7" i="27"/>
  <c r="AX7" i="27"/>
  <c r="AW7" i="27"/>
  <c r="AW4" i="27" s="1"/>
  <c r="AV7" i="27"/>
  <c r="AS7" i="27"/>
  <c r="BA2" i="27"/>
  <c r="C4" i="27"/>
  <c r="AL3" i="27"/>
  <c r="C3" i="27"/>
  <c r="DM6" i="21"/>
  <c r="DK6" i="21"/>
  <c r="C3" i="21"/>
  <c r="C4" i="21"/>
  <c r="C9" i="22"/>
  <c r="AC2" i="28" l="1"/>
  <c r="AB2" i="28"/>
  <c r="AQ3" i="28"/>
  <c r="AQ7" i="28" s="1"/>
  <c r="F2" i="28"/>
  <c r="F2" i="29"/>
  <c r="AQ3" i="29"/>
  <c r="AQ7" i="29" s="1"/>
  <c r="AB2" i="29"/>
  <c r="AC2" i="29"/>
  <c r="BU4" i="27"/>
  <c r="AC2" i="27"/>
  <c r="DL6" i="21" l="1"/>
  <c r="DG7" i="16" l="1"/>
  <c r="EP7" i="16" l="1"/>
  <c r="EC7" i="16"/>
  <c r="EB7" i="16"/>
  <c r="DY7" i="16"/>
  <c r="DW7" i="16"/>
  <c r="EE7" i="16"/>
  <c r="EA7" i="16"/>
  <c r="DZ7" i="16"/>
  <c r="DX7" i="16"/>
  <c r="DU7" i="16"/>
  <c r="DV7" i="16"/>
  <c r="DI7" i="16"/>
  <c r="DH4" i="16"/>
  <c r="FX6" i="21"/>
  <c r="DQ6" i="21"/>
  <c r="DF6" i="21" l="1"/>
  <c r="L6" i="22"/>
  <c r="L7" i="22"/>
  <c r="CW3" i="16" l="1"/>
  <c r="CY3" i="21"/>
  <c r="GI6" i="21" l="1"/>
  <c r="GH6" i="21"/>
  <c r="GB6" i="21"/>
  <c r="GA6" i="21"/>
  <c r="FU6" i="21"/>
  <c r="FT6" i="21"/>
  <c r="FR6" i="21"/>
  <c r="FQ6" i="21"/>
  <c r="FP6" i="21"/>
  <c r="FM6" i="21"/>
  <c r="FJ6" i="21"/>
  <c r="FI6" i="21"/>
  <c r="FG6" i="21"/>
  <c r="FF6" i="21"/>
  <c r="FE6" i="21"/>
  <c r="FB6" i="21"/>
  <c r="EY6" i="21"/>
  <c r="EX6" i="21"/>
  <c r="EV6" i="21"/>
  <c r="EU6" i="21"/>
  <c r="ET6" i="21"/>
  <c r="EQ6" i="21"/>
  <c r="EN6" i="21"/>
  <c r="EM6" i="21"/>
  <c r="EK6" i="21"/>
  <c r="EJ6" i="21"/>
  <c r="EI6" i="21"/>
  <c r="EF6" i="21"/>
  <c r="EC6" i="21"/>
  <c r="EB6" i="21"/>
  <c r="DZ6" i="21"/>
  <c r="DY6" i="21"/>
  <c r="DX6" i="21"/>
  <c r="DU6" i="21"/>
  <c r="DW6" i="21"/>
  <c r="DV6" i="21"/>
  <c r="DR6" i="21"/>
  <c r="DP6" i="21"/>
  <c r="GC6" i="21"/>
  <c r="DI6" i="21"/>
  <c r="DG6" i="21"/>
  <c r="DN6" i="21" l="1"/>
  <c r="L13" i="22"/>
  <c r="K17" i="3"/>
  <c r="L8" i="22"/>
  <c r="L9" i="22"/>
  <c r="L10" i="22"/>
  <c r="L11" i="22"/>
  <c r="Z6" i="22" l="1"/>
  <c r="T5" i="3"/>
  <c r="AO5" i="3"/>
  <c r="AT5" i="24"/>
  <c r="AP5" i="3" l="1"/>
  <c r="AR7" i="34"/>
  <c r="DC7" i="44"/>
  <c r="DC7" i="43"/>
  <c r="AR7" i="60"/>
  <c r="AR7" i="52"/>
  <c r="AR7" i="45"/>
  <c r="AR7" i="38"/>
  <c r="AR7" i="28"/>
  <c r="DC7" i="40"/>
  <c r="DC7" i="49"/>
  <c r="AR7" i="46"/>
  <c r="AR7" i="32"/>
  <c r="DC7" i="55"/>
  <c r="DC7" i="36"/>
  <c r="AR7" i="50"/>
  <c r="AR7" i="42"/>
  <c r="AR7" i="37"/>
  <c r="DC7" i="54"/>
  <c r="DC7" i="31"/>
  <c r="DC7" i="30"/>
  <c r="DC7" i="51"/>
  <c r="AR7" i="57"/>
  <c r="AR7" i="48"/>
  <c r="AR7" i="41"/>
  <c r="AR7" i="35"/>
  <c r="AR7" i="33"/>
  <c r="DC7" i="59"/>
  <c r="AR7" i="39"/>
  <c r="DC7" i="47"/>
  <c r="AR7" i="53"/>
  <c r="AR7" i="29"/>
  <c r="DE6" i="21"/>
  <c r="DC7" i="16"/>
  <c r="CN2" i="16" l="1"/>
  <c r="CM2" i="16"/>
  <c r="DS2" i="16"/>
  <c r="C4" i="16" l="1"/>
  <c r="C3" i="16"/>
  <c r="GQ4"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I64" authorId="0" shapeId="0" xr:uid="{00000000-0006-0000-0200-000001000000}">
      <text>
        <r>
          <rPr>
            <b/>
            <sz val="9"/>
            <color indexed="81"/>
            <rFont val="Tahoma"/>
            <family val="2"/>
          </rPr>
          <t>Jenny Smith:</t>
        </r>
        <r>
          <rPr>
            <sz val="9"/>
            <color indexed="81"/>
            <rFont val="Tahoma"/>
            <family val="2"/>
          </rPr>
          <t xml:space="preserve">
Ratio = 
height of lead strips/distance between lead strips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11A96A5C-3062-4ED4-8032-FCE82C7A3573}">
      <text>
        <r>
          <rPr>
            <b/>
            <sz val="9"/>
            <color indexed="81"/>
            <rFont val="Tahoma"/>
            <family val="2"/>
          </rPr>
          <t>Weight data is most important for smaller groups (&lt; 20 patients).</t>
        </r>
      </text>
    </comment>
    <comment ref="T5" authorId="0" shapeId="0" xr:uid="{00000000-0006-0000-0B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02308B33-B354-4A91-BCB5-461F13068A64}">
      <text>
        <r>
          <rPr>
            <b/>
            <sz val="9"/>
            <color indexed="81"/>
            <rFont val="Tahoma"/>
            <family val="2"/>
          </rPr>
          <t>Weight data is most important for smaller groups (&lt; 20 patients).</t>
        </r>
      </text>
    </comment>
    <comment ref="T5" authorId="0" shapeId="0" xr:uid="{00000000-0006-0000-0C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8949E476-B7DE-4FB4-A7E2-1E9B57846CEE}">
      <text>
        <r>
          <rPr>
            <b/>
            <sz val="9"/>
            <color indexed="81"/>
            <rFont val="Tahoma"/>
            <family val="2"/>
          </rPr>
          <t>Weight data is most important for smaller groups (&lt; 20 patients).</t>
        </r>
      </text>
    </comment>
    <comment ref="T5" authorId="0" shapeId="0" xr:uid="{00000000-0006-0000-0D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1207B431-9674-47EF-9983-317A8F247D95}">
      <text>
        <r>
          <rPr>
            <b/>
            <sz val="9"/>
            <color indexed="81"/>
            <rFont val="Tahoma"/>
            <family val="2"/>
          </rPr>
          <t>Weight data is most important for smaller groups (&lt; 20 patients).</t>
        </r>
        <r>
          <rPr>
            <sz val="9"/>
            <color indexed="81"/>
            <rFont val="Tahoma"/>
            <family val="2"/>
          </rPr>
          <t xml:space="preserve">
</t>
        </r>
      </text>
    </comment>
    <comment ref="AB5" authorId="0" shapeId="0" xr:uid="{00000000-0006-0000-0E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0E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0E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0E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0E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0E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3B63D385-FF7B-4CDC-8E8A-D4F525D7E19A}">
      <text>
        <r>
          <rPr>
            <b/>
            <sz val="9"/>
            <color indexed="81"/>
            <rFont val="Tahoma"/>
            <family val="2"/>
          </rPr>
          <t>Weight data is most important for smaller groups (&lt; 20 patients).</t>
        </r>
        <r>
          <rPr>
            <sz val="9"/>
            <color indexed="81"/>
            <rFont val="Tahoma"/>
            <family val="2"/>
          </rPr>
          <t xml:space="preserve">
</t>
        </r>
      </text>
    </comment>
    <comment ref="T5" authorId="0" shapeId="0" xr:uid="{00000000-0006-0000-0F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66553DB9-BF50-4233-8E92-C2534D8E8330}">
      <text>
        <r>
          <rPr>
            <b/>
            <sz val="9"/>
            <color indexed="81"/>
            <rFont val="Tahoma"/>
            <family val="2"/>
          </rPr>
          <t>Weight data is most important for smaller groups (&lt; 20 patients).</t>
        </r>
      </text>
    </comment>
    <comment ref="AB5" authorId="0" shapeId="0" xr:uid="{00000000-0006-0000-10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0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0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0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0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0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4A6D8DEE-E8F5-46F1-933F-C2D0C299D65D}">
      <text>
        <r>
          <rPr>
            <b/>
            <sz val="9"/>
            <color indexed="81"/>
            <rFont val="Tahoma"/>
            <family val="2"/>
          </rPr>
          <t>Weight data is most important for smaller groups (&lt; 20 patients).</t>
        </r>
      </text>
    </comment>
    <comment ref="T5" authorId="0" shapeId="0" xr:uid="{00000000-0006-0000-11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FB23A10F-6ECE-4958-B9C0-06EF5C9DFD61}">
      <text>
        <r>
          <rPr>
            <b/>
            <sz val="9"/>
            <color indexed="81"/>
            <rFont val="Tahoma"/>
            <family val="2"/>
          </rPr>
          <t>Weight data is most important for smaller groups (&lt; 20 patients).</t>
        </r>
      </text>
    </comment>
    <comment ref="T5" authorId="0" shapeId="0" xr:uid="{00000000-0006-0000-12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1F1FFC58-4F7E-4774-8AF1-2317E085D964}">
      <text>
        <r>
          <rPr>
            <b/>
            <sz val="9"/>
            <color indexed="81"/>
            <rFont val="Tahoma"/>
            <family val="2"/>
          </rPr>
          <t>Weight data is most important for smaller groups (&lt; 20 patients).</t>
        </r>
      </text>
    </comment>
    <comment ref="T5" authorId="0" shapeId="0" xr:uid="{00000000-0006-0000-13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CA89DCF9-3687-4B60-8720-06C78BCAF252}">
      <text>
        <r>
          <rPr>
            <b/>
            <sz val="9"/>
            <color indexed="81"/>
            <rFont val="Tahoma"/>
            <family val="2"/>
          </rPr>
          <t>Weight data is most important for smaller groups (&lt; 20 patients).</t>
        </r>
      </text>
    </comment>
    <comment ref="AB5" authorId="0" shapeId="0" xr:uid="{00000000-0006-0000-14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4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4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4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4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4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D28" authorId="0" shapeId="0" xr:uid="{00000000-0006-0000-0300-000001000000}">
      <text>
        <r>
          <rPr>
            <sz val="9"/>
            <color indexed="81"/>
            <rFont val="Tahoma"/>
            <family val="2"/>
          </rPr>
          <t xml:space="preserve">As opposed to where the Parent organisation is based.
Note that this information is collected to check geographical coverage of the survey only. It is not usual to publish dose information by country or geographical region but if this is done then regions with few hospitals will be amalgamated with an appropriate region to prevent identification of specific hospitals.  </t>
        </r>
      </text>
    </comment>
    <comment ref="D29" authorId="0" shapeId="0" xr:uid="{00000000-0006-0000-0300-000002000000}">
      <text>
        <r>
          <rPr>
            <sz val="9"/>
            <color indexed="81"/>
            <rFont val="Tahoma"/>
            <family val="2"/>
          </rPr>
          <t>If for reasons such as information governance you do not wish to enter the name of a specific hospital or clinic, please enter a code or pseudonym instead, making it clear that this is what you are doing. It is important for us to know the number of different hospitals that have contributed to each exam data set as this is one of the criteria for acceptance as a potential NDRL.
Note that the results of the survey will be anonymised so that it will not be possible to identify which hospitals contributed to which exam data sets or results. Please contact me if you wish to discuss this with me.</t>
        </r>
      </text>
    </comment>
    <comment ref="C66" authorId="0" shapeId="0" xr:uid="{00000000-0006-0000-0300-000003000000}">
      <text>
        <r>
          <rPr>
            <sz val="9"/>
            <color indexed="81"/>
            <rFont val="Tahoma"/>
            <family val="2"/>
          </rPr>
          <t>If the physical requirements for sample group members are one of the examples given below please indicate this in your responses to those options. If different, enter details in the comments section.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005ADBA3-4C64-4B4E-A15A-2A89732D4416}">
      <text>
        <r>
          <rPr>
            <b/>
            <sz val="9"/>
            <color indexed="81"/>
            <rFont val="Tahoma"/>
            <family val="2"/>
          </rPr>
          <t>Weight data is most important for smaller groups (&lt; 20 patients).</t>
        </r>
      </text>
    </comment>
    <comment ref="T5" authorId="0" shapeId="0" xr:uid="{00000000-0006-0000-15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3E84FE32-EFF8-4CD0-A50E-2D501D158852}">
      <text>
        <r>
          <rPr>
            <b/>
            <sz val="9"/>
            <color indexed="81"/>
            <rFont val="Tahoma"/>
            <family val="2"/>
          </rPr>
          <t>Weight data is most important for smaller groups (&lt; 20 patients).</t>
        </r>
      </text>
    </comment>
    <comment ref="T5" authorId="0" shapeId="0" xr:uid="{00000000-0006-0000-16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B80A2400-7E9A-43AD-96DD-6A3898E0508F}">
      <text>
        <r>
          <rPr>
            <b/>
            <sz val="9"/>
            <color indexed="81"/>
            <rFont val="Tahoma"/>
            <family val="2"/>
          </rPr>
          <t>Weight data is most important for smaller groups (&lt; 20 patients).</t>
        </r>
      </text>
    </comment>
    <comment ref="AB5" authorId="0" shapeId="0" xr:uid="{00000000-0006-0000-17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7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7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7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7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7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8F43699C-67AA-4100-BC8A-873DF05DF8EA}">
      <text>
        <r>
          <rPr>
            <b/>
            <sz val="9"/>
            <color indexed="81"/>
            <rFont val="Tahoma"/>
            <family val="2"/>
          </rPr>
          <t>Weight data is most important for smaller groups (&lt; 20 patients).</t>
        </r>
      </text>
    </comment>
    <comment ref="AB5" authorId="0" shapeId="0" xr:uid="{00000000-0006-0000-18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8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8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8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8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8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2858E76F-0ABD-423B-A15B-D0788D2C5F1C}">
      <text>
        <r>
          <rPr>
            <b/>
            <sz val="9"/>
            <color indexed="81"/>
            <rFont val="Tahoma"/>
            <family val="2"/>
          </rPr>
          <t>Weight data is most important for smaller groups (&lt; 20 patients).</t>
        </r>
      </text>
    </comment>
    <comment ref="T5" authorId="0" shapeId="0" xr:uid="{00000000-0006-0000-19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8ADC6ED5-9716-4D2B-8EFD-A5BF6F366677}">
      <text>
        <r>
          <rPr>
            <b/>
            <sz val="9"/>
            <color indexed="81"/>
            <rFont val="Tahoma"/>
            <family val="2"/>
          </rPr>
          <t>Weight data is most important for smaller groups (&lt; 20 patients).</t>
        </r>
      </text>
    </comment>
    <comment ref="T5" authorId="0" shapeId="0" xr:uid="{00000000-0006-0000-1A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35072926-1330-494D-B103-84E45798BD37}">
      <text>
        <r>
          <rPr>
            <b/>
            <sz val="9"/>
            <color indexed="81"/>
            <rFont val="Tahoma"/>
            <family val="2"/>
          </rPr>
          <t>Weight data is most important for smaller groups (&lt; 20 patients).</t>
        </r>
      </text>
    </comment>
    <comment ref="AB5" authorId="0" shapeId="0" xr:uid="{00000000-0006-0000-1B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B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B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B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B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B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93C4E860-1AD2-4D9F-9562-5139C51D027D}">
      <text>
        <r>
          <rPr>
            <b/>
            <sz val="9"/>
            <color indexed="81"/>
            <rFont val="Tahoma"/>
            <family val="2"/>
          </rPr>
          <t>Weight data is most important for smaller groups (&lt; 20 patients).</t>
        </r>
      </text>
    </comment>
    <comment ref="T5" authorId="0" shapeId="0" xr:uid="{00000000-0006-0000-1C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93252220-E42B-48C3-ABE5-D757E8B934A6}">
      <text>
        <r>
          <rPr>
            <b/>
            <sz val="9"/>
            <color indexed="81"/>
            <rFont val="Tahoma"/>
            <family val="2"/>
          </rPr>
          <t>Weight data is most important for smaller groups (&lt; 20 patients).</t>
        </r>
      </text>
    </comment>
    <comment ref="AB5" authorId="0" shapeId="0" xr:uid="{00000000-0006-0000-1D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D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D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D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D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D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A3CBEFAC-6EE2-4703-B757-6F61501367CB}">
      <text>
        <r>
          <rPr>
            <b/>
            <sz val="9"/>
            <color indexed="81"/>
            <rFont val="Tahoma"/>
            <family val="2"/>
          </rPr>
          <t>Weight data is most important for smaller groups (&lt; 20 patients).</t>
        </r>
      </text>
    </comment>
    <comment ref="T5" authorId="0" shapeId="0" xr:uid="{00000000-0006-0000-1E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C21" authorId="0" shapeId="0" xr:uid="{00000000-0006-0000-0400-000001000000}">
      <text>
        <r>
          <rPr>
            <sz val="9"/>
            <color indexed="81"/>
            <rFont val="Tahoma"/>
            <family val="2"/>
          </rPr>
          <t xml:space="preserve">
This is to be able to check if the same MPE or MP group were responsible for a significant fraction of the radiology systems whose median/mean dose values may be used to determine a proposed NDRL value. </t>
        </r>
      </text>
    </comment>
    <comment ref="C34" authorId="0" shapeId="0" xr:uid="{00000000-0006-0000-0400-000002000000}">
      <text>
        <r>
          <rPr>
            <sz val="9"/>
            <color indexed="81"/>
            <rFont val="Tahoma"/>
            <family val="2"/>
          </rPr>
          <t xml:space="preserve">If ratio:  Traceable DAP meter reading/System DAP meter reading
If percentage difference:
 (System DAP meter reading - Traceable DAP meter reading) x 100
  /Traceable DAP meter reading
If possible take an average of low, medium and high dose rate measurements
</t>
        </r>
      </text>
    </comment>
    <comment ref="C48" authorId="0" shapeId="0" xr:uid="{00000000-0006-0000-0400-000003000000}">
      <text>
        <r>
          <rPr>
            <sz val="9"/>
            <color indexed="81"/>
            <rFont val="Tahoma"/>
            <family val="2"/>
          </rPr>
          <t>Ratio = height of lead strips/
distance between lead strips</t>
        </r>
      </text>
    </comment>
    <comment ref="C58" authorId="0" shapeId="0" xr:uid="{00000000-0006-0000-0400-000004000000}">
      <text>
        <r>
          <rPr>
            <sz val="9"/>
            <color indexed="81"/>
            <rFont val="Tahoma"/>
            <family val="2"/>
          </rPr>
          <t>Ratio = height of lead strips/
distance between lead strips</t>
        </r>
      </text>
    </comment>
    <comment ref="C68" authorId="0" shapeId="0" xr:uid="{00000000-0006-0000-0400-000005000000}">
      <text>
        <r>
          <rPr>
            <sz val="9"/>
            <color indexed="81"/>
            <rFont val="Tahoma"/>
            <family val="2"/>
          </rPr>
          <t>Ratio = height of lead strips/
distance between lead strips</t>
        </r>
      </text>
    </comment>
    <comment ref="C78" authorId="0" shapeId="0" xr:uid="{00000000-0006-0000-0400-000006000000}">
      <text>
        <r>
          <rPr>
            <sz val="9"/>
            <color indexed="81"/>
            <rFont val="Tahoma"/>
            <family val="2"/>
          </rPr>
          <t>Ratio = height of lead strips/
distance between lead strips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DCC91208-84A5-4FB6-97EC-676A88009DB3}">
      <text>
        <r>
          <rPr>
            <b/>
            <sz val="9"/>
            <color indexed="81"/>
            <rFont val="Tahoma"/>
            <family val="2"/>
          </rPr>
          <t>Weight data is most important for smaller groups (&lt; 20 patients).</t>
        </r>
      </text>
    </comment>
    <comment ref="AB5" authorId="0" shapeId="0" xr:uid="{00000000-0006-0000-1F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1F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1F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1F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1F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1F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D8935767-4967-45F5-941B-B7C9FD1B01EE}">
      <text>
        <r>
          <rPr>
            <b/>
            <sz val="9"/>
            <color indexed="81"/>
            <rFont val="Tahoma"/>
            <family val="2"/>
          </rPr>
          <t>Weight data is most important for smaller groups (&lt; 20 patients).</t>
        </r>
      </text>
    </comment>
    <comment ref="T5" authorId="0" shapeId="0" xr:uid="{00000000-0006-0000-20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FC6F1FD1-9184-48F6-A00B-D31C805EAC51}">
      <text>
        <r>
          <rPr>
            <b/>
            <sz val="9"/>
            <color indexed="81"/>
            <rFont val="Tahoma"/>
            <family val="2"/>
          </rPr>
          <t>Weight data is most important for smaller groups (&lt; 20 patients).</t>
        </r>
      </text>
    </comment>
    <comment ref="T5" authorId="0" shapeId="0" xr:uid="{00000000-0006-0000-21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C04CB632-0C12-4D2C-8A54-7F8F852D6C08}">
      <text>
        <r>
          <rPr>
            <b/>
            <sz val="9"/>
            <color indexed="81"/>
            <rFont val="Tahoma"/>
            <family val="2"/>
          </rPr>
          <t>Weight data is most important for smaller groups (&lt; 20 patients).</t>
        </r>
      </text>
    </comment>
    <comment ref="AB5" authorId="0" shapeId="0" xr:uid="{00000000-0006-0000-22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22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22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22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22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22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601BF397-48C0-4A08-8A69-2496DB1539BF}">
      <text>
        <r>
          <rPr>
            <b/>
            <sz val="9"/>
            <color indexed="81"/>
            <rFont val="Tahoma"/>
            <family val="2"/>
          </rPr>
          <t>Weight data is most important for smaller groups (&lt; 20 patients).</t>
        </r>
      </text>
    </comment>
    <comment ref="AB5" authorId="0" shapeId="0" xr:uid="{00000000-0006-0000-23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23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23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23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23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23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81E1D608-88C5-46C1-8A97-21D1420C97B6}">
      <text>
        <r>
          <rPr>
            <b/>
            <sz val="9"/>
            <color indexed="81"/>
            <rFont val="Tahoma"/>
            <family val="2"/>
          </rPr>
          <t>Weight data is most important for smaller groups (&lt; 20 patients).</t>
        </r>
      </text>
    </comment>
    <comment ref="AB5" authorId="0" shapeId="0" xr:uid="{00000000-0006-0000-24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24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24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24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24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24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8D12BE71-2C13-4F7D-9775-BE7E624A0160}">
      <text>
        <r>
          <rPr>
            <b/>
            <sz val="9"/>
            <color indexed="81"/>
            <rFont val="Tahoma"/>
            <family val="2"/>
          </rPr>
          <t>Weight data is most important for smaller groups (&lt; 20 patients).</t>
        </r>
      </text>
    </comment>
    <comment ref="T5" authorId="0" shapeId="0" xr:uid="{00000000-0006-0000-25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14122292-7DD5-4A67-8751-3616E2B2CF3E}">
      <text>
        <r>
          <rPr>
            <b/>
            <sz val="9"/>
            <color indexed="81"/>
            <rFont val="Tahoma"/>
            <family val="2"/>
          </rPr>
          <t>Weight data is most important for smaller groups (&lt; 20 patients).</t>
        </r>
      </text>
    </comment>
    <comment ref="T5" authorId="0" shapeId="0" xr:uid="{00000000-0006-0000-26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P5" authorId="0" shapeId="0" xr:uid="{00000000-0006-0000-05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A5" authorId="0" shapeId="0" xr:uid="{00000000-0006-0000-05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L5" authorId="0" shapeId="0" xr:uid="{00000000-0006-0000-05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W5" authorId="0" shapeId="0" xr:uid="{00000000-0006-0000-05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H5" authorId="0" shapeId="0" xr:uid="{00000000-0006-0000-05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S5" authorId="0" shapeId="0" xr:uid="{00000000-0006-0000-05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2C1F5D68-F1A2-48A9-9201-62526B78ABC4}">
      <text>
        <r>
          <rPr>
            <b/>
            <sz val="9"/>
            <color indexed="81"/>
            <rFont val="Tahoma"/>
            <family val="2"/>
          </rPr>
          <t>Weight data is most important for smaller groups (&lt; 20 patients).</t>
        </r>
      </text>
    </comment>
    <comment ref="T5" authorId="0" shapeId="0" xr:uid="{00000000-0006-0000-06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A719D4DC-4447-4576-A7DE-87021AF18E31}">
      <text>
        <r>
          <rPr>
            <b/>
            <sz val="9"/>
            <color indexed="81"/>
            <rFont val="Tahoma"/>
            <family val="2"/>
          </rPr>
          <t>Weight data is most important for smaller groups (&lt; 20 patients).</t>
        </r>
        <r>
          <rPr>
            <sz val="9"/>
            <color indexed="81"/>
            <rFont val="Tahoma"/>
            <family val="2"/>
          </rPr>
          <t xml:space="preserve">
</t>
        </r>
      </text>
    </comment>
    <comment ref="AB5" authorId="0" shapeId="0" xr:uid="{00000000-0006-0000-07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07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07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07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07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07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3522E990-454E-4EF2-9B0E-D3805CFD9212}">
      <text>
        <r>
          <rPr>
            <b/>
            <sz val="9"/>
            <color indexed="81"/>
            <rFont val="Tahoma"/>
            <family val="2"/>
          </rPr>
          <t>Weight data is most important for smaller groups (&lt; 20 patients).</t>
        </r>
      </text>
    </comment>
    <comment ref="T5" authorId="0" shapeId="0" xr:uid="{00000000-0006-0000-08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60262BBB-A1F8-4F9D-9D4C-86E781639466}">
      <text>
        <r>
          <rPr>
            <b/>
            <sz val="9"/>
            <color indexed="81"/>
            <rFont val="Tahoma"/>
            <family val="2"/>
          </rPr>
          <t>Weight data is most important for smaller groups (&lt; 20 patients).</t>
        </r>
      </text>
    </comment>
    <comment ref="T5" authorId="0" shapeId="0" xr:uid="{00000000-0006-0000-09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H5" authorId="0" shapeId="0" xr:uid="{49CEB4A0-C5F9-4B0C-BE76-6FD8C8A6D716}">
      <text>
        <r>
          <rPr>
            <b/>
            <sz val="9"/>
            <color indexed="81"/>
            <rFont val="Tahoma"/>
            <family val="2"/>
          </rPr>
          <t>Weight data is most important for smaller groups (&lt; 20 patients).</t>
        </r>
      </text>
    </comment>
    <comment ref="AB5" authorId="0" shapeId="0" xr:uid="{00000000-0006-0000-0A00-000001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M5" authorId="0" shapeId="0" xr:uid="{00000000-0006-0000-0A00-000002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AX5" authorId="0" shapeId="0" xr:uid="{00000000-0006-0000-0A00-000003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I5" authorId="0" shapeId="0" xr:uid="{00000000-0006-0000-0A00-000004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BT5" authorId="0" shapeId="0" xr:uid="{00000000-0006-0000-0A00-000005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 ref="CE5" authorId="0" shapeId="0" xr:uid="{00000000-0006-0000-0A00-000006000000}">
      <text>
        <r>
          <rPr>
            <sz val="9"/>
            <color indexed="81"/>
            <rFont val="Tahoma"/>
            <family val="2"/>
          </rPr>
          <t>Entries in this column are not expected when AEC used.
Note that this entry is for current x time in units of milliAmps per second. 
If the entry is calculated by combining current and time records please ensure that units are corrected as necessary, e.g. that exposure times measured in millisecond are converted into seconds by multiplying by 0.001.</t>
        </r>
      </text>
    </comment>
  </commentList>
</comments>
</file>

<file path=xl/sharedStrings.xml><?xml version="1.0" encoding="utf-8"?>
<sst xmlns="http://schemas.openxmlformats.org/spreadsheetml/2006/main" count="14862" uniqueCount="2521">
  <si>
    <t>Unknown</t>
  </si>
  <si>
    <t>Yes</t>
  </si>
  <si>
    <t>No</t>
  </si>
  <si>
    <t>Primary Contact:</t>
  </si>
  <si>
    <t>Second Contact:</t>
  </si>
  <si>
    <t xml:space="preserve">Name* </t>
  </si>
  <si>
    <t xml:space="preserve">telephone* </t>
  </si>
  <si>
    <t xml:space="preserve">email* </t>
  </si>
  <si>
    <t xml:space="preserve">email  </t>
  </si>
  <si>
    <t xml:space="preserve">Name  </t>
  </si>
  <si>
    <t xml:space="preserve">telephone  </t>
  </si>
  <si>
    <t>Automatic Exposure Control used?</t>
  </si>
  <si>
    <t xml:space="preserve">Jenny.Smith@phe.gov.uk
</t>
  </si>
  <si>
    <t xml:space="preserve">MedicalRadiationDoses@phe.gov.uk
</t>
  </si>
  <si>
    <t>Please email the completed spread sheet(s) and any other documents to:-</t>
  </si>
  <si>
    <t xml:space="preserve">Participants who wish to password protect emailed documents are asked to contact:- </t>
  </si>
  <si>
    <t>Third Contact:</t>
  </si>
  <si>
    <t>Forth Contact:</t>
  </si>
  <si>
    <t xml:space="preserve">Contact Information </t>
  </si>
  <si>
    <t>Sex</t>
  </si>
  <si>
    <t>England</t>
  </si>
  <si>
    <t>Other</t>
  </si>
  <si>
    <t>Yes: used for selected exposures</t>
  </si>
  <si>
    <t>Hospital Name*:</t>
  </si>
  <si>
    <t>Contact e-mail*:</t>
  </si>
  <si>
    <t>Sector*:</t>
  </si>
  <si>
    <t>Local Radiology System ID*:</t>
  </si>
  <si>
    <t>Hospital info 1:  (Hospital type)</t>
  </si>
  <si>
    <t>Hospital info 2:  (catchment population)</t>
  </si>
  <si>
    <t>Hospital info 3: (number of beds)</t>
  </si>
  <si>
    <t>Hospital address</t>
  </si>
  <si>
    <t>Country</t>
  </si>
  <si>
    <t>NHS trust or Parent Organisation</t>
  </si>
  <si>
    <t>IHCP</t>
  </si>
  <si>
    <t>Org Code</t>
  </si>
  <si>
    <t>Provider Name</t>
  </si>
  <si>
    <t>REM</t>
  </si>
  <si>
    <t>RCF</t>
  </si>
  <si>
    <t>RBS</t>
  </si>
  <si>
    <t>RFF</t>
  </si>
  <si>
    <t>RXL</t>
  </si>
  <si>
    <t>RMC</t>
  </si>
  <si>
    <t>RAE</t>
  </si>
  <si>
    <t>RWY</t>
  </si>
  <si>
    <t>RLN</t>
  </si>
  <si>
    <t>RJR</t>
  </si>
  <si>
    <t>RXP</t>
  </si>
  <si>
    <t>RP5</t>
  </si>
  <si>
    <t>RJN</t>
  </si>
  <si>
    <t>RXR</t>
  </si>
  <si>
    <t>RR7</t>
  </si>
  <si>
    <t>RCD</t>
  </si>
  <si>
    <t>RWA</t>
  </si>
  <si>
    <t>RXN</t>
  </si>
  <si>
    <t>RR8</t>
  </si>
  <si>
    <t>RBQ</t>
  </si>
  <si>
    <t>REP</t>
  </si>
  <si>
    <t>RBT</t>
  </si>
  <si>
    <t>RXF</t>
  </si>
  <si>
    <t>RNL</t>
  </si>
  <si>
    <t>RVW</t>
  </si>
  <si>
    <t>RJL</t>
  </si>
  <si>
    <t>RX4</t>
  </si>
  <si>
    <t>RTF</t>
  </si>
  <si>
    <t>RW6</t>
  </si>
  <si>
    <t>RQ6</t>
  </si>
  <si>
    <t>RM3</t>
  </si>
  <si>
    <t>RCU</t>
  </si>
  <si>
    <t>RHQ</t>
  </si>
  <si>
    <t>RTR</t>
  </si>
  <si>
    <t>RE9</t>
  </si>
  <si>
    <t>RVY</t>
  </si>
  <si>
    <t>RBN</t>
  </si>
  <si>
    <t>RWJ</t>
  </si>
  <si>
    <t>RMP</t>
  </si>
  <si>
    <t>RBV</t>
  </si>
  <si>
    <t>REN</t>
  </si>
  <si>
    <t>RTD</t>
  </si>
  <si>
    <t>RFR</t>
  </si>
  <si>
    <t>RET</t>
  </si>
  <si>
    <t>RTX</t>
  </si>
  <si>
    <t>RWW</t>
  </si>
  <si>
    <t>RBL</t>
  </si>
  <si>
    <t>RRF</t>
  </si>
  <si>
    <t>RCB</t>
  </si>
  <si>
    <t>RDD</t>
  </si>
  <si>
    <t>RC1</t>
  </si>
  <si>
    <t>RQ3</t>
  </si>
  <si>
    <t>RJF</t>
  </si>
  <si>
    <t>RGT</t>
  </si>
  <si>
    <t>RT1</t>
  </si>
  <si>
    <t>RFS</t>
  </si>
  <si>
    <t>RDE</t>
  </si>
  <si>
    <t>RTG</t>
  </si>
  <si>
    <t>RWH</t>
  </si>
  <si>
    <t>RLT</t>
  </si>
  <si>
    <t>RR1</t>
  </si>
  <si>
    <t>RY4</t>
  </si>
  <si>
    <t>RGQ</t>
  </si>
  <si>
    <t>RGP</t>
  </si>
  <si>
    <t>RNQ</t>
  </si>
  <si>
    <t>RC9</t>
  </si>
  <si>
    <t>RQ8</t>
  </si>
  <si>
    <t>RD8</t>
  </si>
  <si>
    <t>RM1</t>
  </si>
  <si>
    <t>RNS</t>
  </si>
  <si>
    <t>RX1</t>
  </si>
  <si>
    <t>RGM</t>
  </si>
  <si>
    <t>RGN</t>
  </si>
  <si>
    <t>RXK</t>
  </si>
  <si>
    <t>RK5</t>
  </si>
  <si>
    <t>RXW</t>
  </si>
  <si>
    <t>RJC</t>
  </si>
  <si>
    <t>RAJ</t>
  </si>
  <si>
    <t>RNA</t>
  </si>
  <si>
    <t>RQW</t>
  </si>
  <si>
    <t>RCX</t>
  </si>
  <si>
    <t>RL1</t>
  </si>
  <si>
    <t>RRJ</t>
  </si>
  <si>
    <t>RL4</t>
  </si>
  <si>
    <t>RWD</t>
  </si>
  <si>
    <t>RRK</t>
  </si>
  <si>
    <t>RKB</t>
  </si>
  <si>
    <t>RWE</t>
  </si>
  <si>
    <t>RJE</t>
  </si>
  <si>
    <t>RBK</t>
  </si>
  <si>
    <t>RWG</t>
  </si>
  <si>
    <t>RGR</t>
  </si>
  <si>
    <t>RWP</t>
  </si>
  <si>
    <t>RLQ</t>
  </si>
  <si>
    <t>RF4</t>
  </si>
  <si>
    <t>R1H</t>
  </si>
  <si>
    <t>RQM</t>
  </si>
  <si>
    <t>RJ6</t>
  </si>
  <si>
    <t>RVR</t>
  </si>
  <si>
    <t>RP4</t>
  </si>
  <si>
    <t>RJ1</t>
  </si>
  <si>
    <t>RQX</t>
  </si>
  <si>
    <t>RYJ</t>
  </si>
  <si>
    <t>RJZ</t>
  </si>
  <si>
    <t>RAX</t>
  </si>
  <si>
    <t>RJ2</t>
  </si>
  <si>
    <t>R1K</t>
  </si>
  <si>
    <t>RP6</t>
  </si>
  <si>
    <t>RAP</t>
  </si>
  <si>
    <t>RT3</t>
  </si>
  <si>
    <t>RAL</t>
  </si>
  <si>
    <t>RAN</t>
  </si>
  <si>
    <t>RV5</t>
  </si>
  <si>
    <t>RJ7</t>
  </si>
  <si>
    <t>RAS</t>
  </si>
  <si>
    <t>RPY</t>
  </si>
  <si>
    <t>RKE</t>
  </si>
  <si>
    <t>RRV</t>
  </si>
  <si>
    <t>RTK</t>
  </si>
  <si>
    <t>RXH</t>
  </si>
  <si>
    <t>RXQ</t>
  </si>
  <si>
    <t>RN7</t>
  </si>
  <si>
    <t>RBD</t>
  </si>
  <si>
    <t>RDY</t>
  </si>
  <si>
    <t>RVV</t>
  </si>
  <si>
    <t>RXC</t>
  </si>
  <si>
    <t>RDU</t>
  </si>
  <si>
    <t>RTE</t>
  </si>
  <si>
    <t>RN3</t>
  </si>
  <si>
    <t>RN5</t>
  </si>
  <si>
    <t>R1F</t>
  </si>
  <si>
    <t>RWF</t>
  </si>
  <si>
    <t>RPA</t>
  </si>
  <si>
    <t>RVJ</t>
  </si>
  <si>
    <t>RBZ</t>
  </si>
  <si>
    <t>RTH</t>
  </si>
  <si>
    <t>RK9</t>
  </si>
  <si>
    <t>RD3</t>
  </si>
  <si>
    <t>RHU</t>
  </si>
  <si>
    <t>RPC</t>
  </si>
  <si>
    <t>RHW</t>
  </si>
  <si>
    <t>REF</t>
  </si>
  <si>
    <t>RH8</t>
  </si>
  <si>
    <t>RA2</t>
  </si>
  <si>
    <t>RD1</t>
  </si>
  <si>
    <t>RNZ</t>
  </si>
  <si>
    <t>RA9</t>
  </si>
  <si>
    <t>RW1</t>
  </si>
  <si>
    <t>RTP</t>
  </si>
  <si>
    <t>RDR</t>
  </si>
  <si>
    <t>RBA</t>
  </si>
  <si>
    <t>RDZ</t>
  </si>
  <si>
    <t>RHM</t>
  </si>
  <si>
    <t>RA7</t>
  </si>
  <si>
    <t>RYR</t>
  </si>
  <si>
    <t>RA3</t>
  </si>
  <si>
    <t>RA4</t>
  </si>
  <si>
    <t>NT9</t>
  </si>
  <si>
    <t>Alliance Medical</t>
  </si>
  <si>
    <t>NT4</t>
  </si>
  <si>
    <t xml:space="preserve">BMI Healthcare </t>
  </si>
  <si>
    <t>NTP</t>
  </si>
  <si>
    <t>Care UK</t>
  </si>
  <si>
    <t>NV3</t>
  </si>
  <si>
    <t>Circle</t>
  </si>
  <si>
    <t>AC7</t>
  </si>
  <si>
    <t>NBM</t>
  </si>
  <si>
    <t>Direct Medical Imaging Ltd</t>
  </si>
  <si>
    <t>NV1</t>
  </si>
  <si>
    <t>InHealth Group Limited</t>
  </si>
  <si>
    <t>NT2</t>
  </si>
  <si>
    <t>Nuffield Health</t>
  </si>
  <si>
    <t>NEF</t>
  </si>
  <si>
    <t>Peninsula Ultrasound Limited</t>
  </si>
  <si>
    <t>NPP</t>
  </si>
  <si>
    <t>Prime Diagnostics Limited</t>
  </si>
  <si>
    <t>NVC</t>
  </si>
  <si>
    <t>Ramsay Healthcare UK Operations Limited</t>
  </si>
  <si>
    <t>NT3</t>
  </si>
  <si>
    <t>Spire Healthcare</t>
  </si>
  <si>
    <t>NDA</t>
  </si>
  <si>
    <t>Virgin Care Services Ltd</t>
  </si>
  <si>
    <t>Not applicable</t>
  </si>
  <si>
    <t>Automatic Exposure Control available?</t>
  </si>
  <si>
    <t>No: not used on this device</t>
  </si>
  <si>
    <t>Manufacturer:</t>
  </si>
  <si>
    <t>Model:</t>
  </si>
  <si>
    <t xml:space="preserve">Number of Detectors used with this system: </t>
  </si>
  <si>
    <t>Table</t>
  </si>
  <si>
    <t>Present? Yes/No</t>
  </si>
  <si>
    <t>Vibrating? Yes/No</t>
  </si>
  <si>
    <t xml:space="preserve">Detector 1 </t>
  </si>
  <si>
    <t>Local ID:</t>
  </si>
  <si>
    <t>Size: length (cm)</t>
  </si>
  <si>
    <t xml:space="preserve">Size:  width (cm) </t>
  </si>
  <si>
    <t>Detector 2</t>
  </si>
  <si>
    <t>For use by PHE staff only: Organisational Information: Hospital/Clinic</t>
  </si>
  <si>
    <t>DAP units</t>
  </si>
  <si>
    <t>Responsible MPE or RPA or MP group</t>
  </si>
  <si>
    <t>X-ray Gen: Manufacturer:</t>
  </si>
  <si>
    <t>X-ray Gen: Model</t>
  </si>
  <si>
    <t>DAP meter: built in?</t>
  </si>
  <si>
    <t>DAP meter: physical or digital?</t>
  </si>
  <si>
    <t>Table top: Al equivalence, mm Al</t>
  </si>
  <si>
    <t>Name or ID</t>
  </si>
  <si>
    <t xml:space="preserve"> width (cm) </t>
  </si>
  <si>
    <t xml:space="preserve"> length (cm)</t>
  </si>
  <si>
    <t>Examinations list</t>
  </si>
  <si>
    <t>Date of last tube replacement</t>
  </si>
  <si>
    <t>Available? Yes/No</t>
  </si>
  <si>
    <t>Anti-scatter Grid used?:</t>
  </si>
  <si>
    <t xml:space="preserve">Very Useful Information </t>
  </si>
  <si>
    <t>Focus- detector distance:</t>
  </si>
  <si>
    <t>Organisational Information</t>
  </si>
  <si>
    <t>Contact Information</t>
  </si>
  <si>
    <t>Region Code</t>
  </si>
  <si>
    <t>-</t>
  </si>
  <si>
    <t>PHE Added Organisational information</t>
  </si>
  <si>
    <t>PHE Support Information: Drop down list contents</t>
  </si>
  <si>
    <r>
      <t>Gy x cm</t>
    </r>
    <r>
      <rPr>
        <vertAlign val="superscript"/>
        <sz val="11"/>
        <color indexed="8"/>
        <rFont val="Calibri"/>
        <family val="2"/>
      </rPr>
      <t xml:space="preserve">2   </t>
    </r>
    <r>
      <rPr>
        <sz val="11"/>
        <color indexed="8"/>
        <rFont val="Calibri"/>
        <family val="2"/>
      </rPr>
      <t xml:space="preserve">(or shown as  GYCM2) </t>
    </r>
  </si>
  <si>
    <r>
      <t>dGy x cm</t>
    </r>
    <r>
      <rPr>
        <vertAlign val="superscript"/>
        <sz val="11"/>
        <color indexed="8"/>
        <rFont val="Calibri"/>
        <family val="2"/>
      </rPr>
      <t xml:space="preserve">2 </t>
    </r>
    <r>
      <rPr>
        <sz val="11"/>
        <color theme="1"/>
        <rFont val="Calibri"/>
        <family val="2"/>
        <scheme val="minor"/>
      </rPr>
      <t>(or shown as DGYCM2)</t>
    </r>
  </si>
  <si>
    <r>
      <t>cGy x cm</t>
    </r>
    <r>
      <rPr>
        <vertAlign val="superscript"/>
        <sz val="11"/>
        <color indexed="8"/>
        <rFont val="Calibri"/>
        <family val="2"/>
      </rPr>
      <t xml:space="preserve">2 </t>
    </r>
    <r>
      <rPr>
        <sz val="11"/>
        <color theme="1"/>
        <rFont val="Calibri"/>
        <family val="2"/>
        <scheme val="minor"/>
      </rPr>
      <t xml:space="preserve">(or shown as CGYCM2) </t>
    </r>
  </si>
  <si>
    <r>
      <t>mGy x cm</t>
    </r>
    <r>
      <rPr>
        <vertAlign val="superscript"/>
        <sz val="11"/>
        <color indexed="8"/>
        <rFont val="Calibri"/>
        <family val="2"/>
      </rPr>
      <t>2</t>
    </r>
    <r>
      <rPr>
        <sz val="11"/>
        <color theme="1"/>
        <rFont val="Calibri"/>
        <family val="2"/>
        <scheme val="minor"/>
      </rPr>
      <t xml:space="preserve"> (or shown as MGYCM2) </t>
    </r>
  </si>
  <si>
    <r>
      <t>dGy x m</t>
    </r>
    <r>
      <rPr>
        <vertAlign val="superscript"/>
        <sz val="11"/>
        <color indexed="8"/>
        <rFont val="Calibri"/>
        <family val="2"/>
      </rPr>
      <t>2</t>
    </r>
    <r>
      <rPr>
        <sz val="11"/>
        <color theme="1"/>
        <rFont val="Calibri"/>
        <family val="2"/>
        <scheme val="minor"/>
      </rPr>
      <t xml:space="preserve"> (or shown as DGYM2)</t>
    </r>
  </si>
  <si>
    <r>
      <t>cGy x m</t>
    </r>
    <r>
      <rPr>
        <vertAlign val="superscript"/>
        <sz val="11"/>
        <color indexed="8"/>
        <rFont val="Calibri"/>
        <family val="2"/>
      </rPr>
      <t>2</t>
    </r>
    <r>
      <rPr>
        <sz val="11"/>
        <color theme="1"/>
        <rFont val="Calibri"/>
        <family val="2"/>
        <scheme val="minor"/>
      </rPr>
      <t xml:space="preserve"> (or shown as CGYM2)</t>
    </r>
  </si>
  <si>
    <r>
      <t>µGy x m</t>
    </r>
    <r>
      <rPr>
        <vertAlign val="superscript"/>
        <sz val="11"/>
        <color indexed="8"/>
        <rFont val="Calibri"/>
        <family val="2"/>
      </rPr>
      <t>2</t>
    </r>
    <r>
      <rPr>
        <sz val="11"/>
        <color theme="1"/>
        <rFont val="Calibri"/>
        <family val="2"/>
        <scheme val="minor"/>
      </rPr>
      <t xml:space="preserve"> (or shown as  µGYM2)</t>
    </r>
  </si>
  <si>
    <r>
      <t>µGy x cm</t>
    </r>
    <r>
      <rPr>
        <vertAlign val="superscript"/>
        <sz val="11"/>
        <color indexed="8"/>
        <rFont val="Calibri"/>
        <family val="2"/>
      </rPr>
      <t>2</t>
    </r>
    <r>
      <rPr>
        <sz val="11"/>
        <color theme="1"/>
        <rFont val="Calibri"/>
        <family val="2"/>
        <scheme val="minor"/>
      </rPr>
      <t xml:space="preserve"> (or shown as µGYCM2)</t>
    </r>
  </si>
  <si>
    <t xml:space="preserve">DAP dose Units if entry above is "Other". </t>
  </si>
  <si>
    <t>Detector size:</t>
  </si>
  <si>
    <t>Strips per cm</t>
  </si>
  <si>
    <t>Imaging system: 
DR or CR?</t>
  </si>
  <si>
    <t>DAP measurement</t>
  </si>
  <si>
    <t>Local Radiology System ID*</t>
  </si>
  <si>
    <t>Mobile
 unit?*</t>
  </si>
  <si>
    <t>Is this a mobile unit?*</t>
  </si>
  <si>
    <r>
      <t>Imaging system: DR or CR?*</t>
    </r>
    <r>
      <rPr>
        <b/>
        <sz val="12"/>
        <rFont val="Calibri"/>
        <family val="2"/>
      </rPr>
      <t xml:space="preserve"> </t>
    </r>
  </si>
  <si>
    <t xml:space="preserve"> (drop down list)</t>
  </si>
  <si>
    <t>DAP Measurement</t>
  </si>
  <si>
    <r>
      <t xml:space="preserve">(Drop down list: </t>
    </r>
    <r>
      <rPr>
        <i/>
        <sz val="12"/>
        <rFont val="Calibri"/>
        <family val="2"/>
      </rPr>
      <t>Yes/No)</t>
    </r>
  </si>
  <si>
    <t>Any other information?</t>
  </si>
  <si>
    <t xml:space="preserve">  (dd mmm yyyy)</t>
  </si>
  <si>
    <t xml:space="preserve">Date of last tube replacement  </t>
  </si>
  <si>
    <t>If No, how is DAP measured?</t>
  </si>
  <si>
    <t>("Notes" text box available for longer entries)</t>
  </si>
  <si>
    <t>(drop down list)</t>
  </si>
  <si>
    <t>Average:
 % diff</t>
  </si>
  <si>
    <t xml:space="preserve">DAP dose Units used on this system* </t>
  </si>
  <si>
    <t>DAP: Any other information</t>
  </si>
  <si>
    <t>X-ray Gen: Any other information?</t>
  </si>
  <si>
    <t>Detector 3</t>
  </si>
  <si>
    <t>Detector 4</t>
  </si>
  <si>
    <t>General Information box</t>
  </si>
  <si>
    <t xml:space="preserve">Other </t>
  </si>
  <si>
    <t>More than 1 protocol name entered?
Y/N?</t>
  </si>
  <si>
    <t xml:space="preserve">Patient Position:            </t>
  </si>
  <si>
    <t>Detector in Bucky?</t>
  </si>
  <si>
    <t>No, Detector on bed/table top</t>
  </si>
  <si>
    <t>Total tube filtration,
mmAl</t>
  </si>
  <si>
    <t>Doses adjusted by this factor?</t>
  </si>
  <si>
    <t>Carestream Health</t>
  </si>
  <si>
    <t>GE Healthcare</t>
  </si>
  <si>
    <t>Philips Healthcare</t>
  </si>
  <si>
    <t>Siemens Healthcare</t>
  </si>
  <si>
    <t>Shimadzu Corporation</t>
  </si>
  <si>
    <t>X-ray gen. Manufacturers</t>
  </si>
  <si>
    <t>Detector Manufacturers</t>
  </si>
  <si>
    <t>Fujifilm</t>
  </si>
  <si>
    <t>Patient Position</t>
  </si>
  <si>
    <t>Prone</t>
  </si>
  <si>
    <t>Supine</t>
  </si>
  <si>
    <t>XR Chest (XCHES)</t>
  </si>
  <si>
    <t>Plain chest X-ray (procedure) (399208008)</t>
  </si>
  <si>
    <t>Detector 1</t>
  </si>
  <si>
    <t>Detector List</t>
  </si>
  <si>
    <t>Detector 5</t>
  </si>
  <si>
    <t>Detector 6</t>
  </si>
  <si>
    <t>Detector 7</t>
  </si>
  <si>
    <t>Detector 8</t>
  </si>
  <si>
    <t>Detector 9</t>
  </si>
  <si>
    <t>Detector 10</t>
  </si>
  <si>
    <t>PHE Data management zone: Do not edit!</t>
  </si>
  <si>
    <t>Y</t>
  </si>
  <si>
    <t>Hospital info 3: 
(number of beds)</t>
  </si>
  <si>
    <t>PHE Hospital/Clinic code</t>
  </si>
  <si>
    <t>PHE X-ray System code</t>
  </si>
  <si>
    <t>DID English Hospital codes  [other country hospital codes to be added]</t>
  </si>
  <si>
    <t>Comments on individual dose records</t>
  </si>
  <si>
    <t>M</t>
  </si>
  <si>
    <t>F</t>
  </si>
  <si>
    <t>U</t>
  </si>
  <si>
    <t xml:space="preserve">Select from drop down list  </t>
  </si>
  <si>
    <t>Contact tel.*:</t>
  </si>
  <si>
    <t>DID regional England codes, plus NHS country codes and Independent code</t>
  </si>
  <si>
    <r>
      <t xml:space="preserve">Detectors </t>
    </r>
    <r>
      <rPr>
        <i/>
        <sz val="12"/>
        <rFont val="Calibri"/>
        <family val="2"/>
      </rPr>
      <t>(CR: treat all cassettes as 1 detector; DR: Count all detectors used with system including those shared with other systems)</t>
    </r>
  </si>
  <si>
    <r>
      <t>Manufacturer</t>
    </r>
    <r>
      <rPr>
        <sz val="10"/>
        <rFont val="Calibri"/>
        <family val="2"/>
      </rPr>
      <t>:</t>
    </r>
    <r>
      <rPr>
        <i/>
        <sz val="10"/>
        <rFont val="Calibri"/>
        <family val="2"/>
      </rPr>
      <t xml:space="preserve"> If "Other" enter in "Any other information"</t>
    </r>
  </si>
  <si>
    <t>If more than 4 detector are used with this system either add information to "Notes" text box or copy this part of the table, paste it further down this columns and fill.</t>
  </si>
  <si>
    <t>Will need to add on Hospital codes for other countries…</t>
  </si>
  <si>
    <t>Antiscatter Grid</t>
  </si>
  <si>
    <t xml:space="preserve">Antiscatter Grid </t>
  </si>
  <si>
    <t>PHE Support information: Do not edit!</t>
  </si>
  <si>
    <t>SNOMED-CT Code</t>
  </si>
  <si>
    <t>NICIP Code</t>
  </si>
  <si>
    <t>XR Pelvis (XPELV)</t>
  </si>
  <si>
    <t>Radiologic examination of knee (procedure) (74016001)</t>
  </si>
  <si>
    <t>Radiography of foot (procedure) (52221007)</t>
  </si>
  <si>
    <t>Diagnostic radiography of abdomen</t>
  </si>
  <si>
    <t>XR Abdomen (XABDO)</t>
  </si>
  <si>
    <t>Radiography of shoulder (procedure) (29592009)</t>
  </si>
  <si>
    <t>Pelvis X-ray (procedure) (268425006)</t>
  </si>
  <si>
    <t>Radiography of hip (procedure) (408740001)</t>
  </si>
  <si>
    <t>Diagnostic radiography of lumbar spine (procedure) (90805008)</t>
  </si>
  <si>
    <t>XR Lumbar spine (XLSPN)</t>
  </si>
  <si>
    <t>XR Thoracic spine (XTSPN)</t>
  </si>
  <si>
    <t>XR Facial bones (XFACI)</t>
  </si>
  <si>
    <t>XR Cervical spine (XCSPN)</t>
  </si>
  <si>
    <t>Radiography of cervical spine (procedure) (66769009)</t>
  </si>
  <si>
    <t>Survey method</t>
  </si>
  <si>
    <t>Not known</t>
  </si>
  <si>
    <t>Has (or will) this data also be used for local or other dose surveys?</t>
  </si>
  <si>
    <t xml:space="preserve">If Dose Management Software used: </t>
  </si>
  <si>
    <t>text</t>
  </si>
  <si>
    <t>Yes: used for selected protocols</t>
  </si>
  <si>
    <t>Yes: Used for all protocols</t>
  </si>
  <si>
    <t>Yes: Used for most protocols</t>
  </si>
  <si>
    <t>Principal Medical Physicist (Diagnostic Imaging)</t>
  </si>
  <si>
    <t>01235 000000</t>
  </si>
  <si>
    <t>Mr Mark Albert</t>
  </si>
  <si>
    <t>Mark.Albert@CWHNHSTrust.co.uk</t>
  </si>
  <si>
    <t xml:space="preserve">mobile </t>
  </si>
  <si>
    <t xml:space="preserve">Supporting Information </t>
  </si>
  <si>
    <t>Not Known</t>
  </si>
  <si>
    <t>Do not edit</t>
  </si>
  <si>
    <t xml:space="preserve">PHE analysis: </t>
  </si>
  <si>
    <r>
      <rPr>
        <b/>
        <sz val="14"/>
        <rFont val="Calibri"/>
        <family val="2"/>
      </rPr>
      <t xml:space="preserve">Hospital/Clinic Address </t>
    </r>
    <r>
      <rPr>
        <i/>
        <sz val="10"/>
        <rFont val="Calibri"/>
        <family val="2"/>
      </rPr>
      <t>(for new line: alt-enter)</t>
    </r>
  </si>
  <si>
    <t>SNOMED/NICP names and codes</t>
  </si>
  <si>
    <t>Yes for SNOMED (NICIP not used)</t>
  </si>
  <si>
    <t>Yes for both SNOMED and NICP</t>
  </si>
  <si>
    <t>Yes for NICIP (SNOMED not used)</t>
  </si>
  <si>
    <t>Yes for SNOMED (NICIP not known)</t>
  </si>
  <si>
    <t>Yes for NICIP (SNOMED not known)</t>
  </si>
  <si>
    <t>Does the system have a built in DAP meter?</t>
  </si>
  <si>
    <t>If yes, is it physical or digital?</t>
  </si>
  <si>
    <t>Are dose values entered manually at any point (e.g. into RIS)?</t>
  </si>
  <si>
    <t>Essential Information</t>
  </si>
  <si>
    <t>* Denotes a Essential field</t>
  </si>
  <si>
    <t>(Note: Essential information only if detector exists)</t>
  </si>
  <si>
    <t>Blue entry field:- Not Essential but very useful, please do provide where possible:-</t>
  </si>
  <si>
    <r>
      <t xml:space="preserve">If you have problems using this form please contact me by email at </t>
    </r>
    <r>
      <rPr>
        <b/>
        <sz val="11"/>
        <color indexed="8"/>
        <rFont val="Arial"/>
        <family val="2"/>
      </rPr>
      <t/>
    </r>
  </si>
  <si>
    <t>Radiography of thoracic spine (procedure) (45554006)</t>
  </si>
  <si>
    <t xml:space="preserve">Post Code: </t>
  </si>
  <si>
    <t>PHE workbook and spreadsheet code</t>
  </si>
  <si>
    <t xml:space="preserve">Data collected retrospectively or prospectively?* </t>
  </si>
  <si>
    <t>Used in/for local or other dose surveys</t>
  </si>
  <si>
    <t>Any manual entry of dose values?</t>
  </si>
  <si>
    <t>Dose Management Software: 
Software Name</t>
  </si>
  <si>
    <t xml:space="preserve">Dose Management Software: 
Years in use </t>
  </si>
  <si>
    <t>Collected using PACS</t>
  </si>
  <si>
    <t>Collected using RIS</t>
  </si>
  <si>
    <t xml:space="preserve">Collected using Paper forms devised for this survey </t>
  </si>
  <si>
    <t>Collected using Electronic forms devised for this survey</t>
  </si>
  <si>
    <t>Collected using Other methods</t>
  </si>
  <si>
    <t>No: See Dose Data Collection Methodology Box</t>
  </si>
  <si>
    <t>Yes: Retrospectively from RIS records</t>
  </si>
  <si>
    <t>Yes: Retrospectively from various source records (see below)</t>
  </si>
  <si>
    <t>Yes: Prospectively using the PHE forms</t>
  </si>
  <si>
    <t>Yes: Prospectively using in-house survey procedures</t>
  </si>
  <si>
    <t>Yes: Retrospectively and Prospectively</t>
  </si>
  <si>
    <t>Mobile systems</t>
  </si>
  <si>
    <t>Yes: Mobile system</t>
  </si>
  <si>
    <t>Yes: Portable system</t>
  </si>
  <si>
    <t>Yes: other</t>
  </si>
  <si>
    <t>Not known (so treated as not mobile)</t>
  </si>
  <si>
    <t>(Drop down list)</t>
  </si>
  <si>
    <t>Diagnostic radiography of facial bones (procedure) (68306006)</t>
  </si>
  <si>
    <t xml:space="preserve">Per Patient Data </t>
  </si>
  <si>
    <t>Variable: see exam protocol</t>
  </si>
  <si>
    <t>Dose Management Software used?</t>
  </si>
  <si>
    <t>Mobile systems used in</t>
  </si>
  <si>
    <t>Ambulance</t>
  </si>
  <si>
    <t>On ward</t>
  </si>
  <si>
    <t>Operating theatre</t>
  </si>
  <si>
    <t xml:space="preserve">Accident and Emergency </t>
  </si>
  <si>
    <t>Clinics</t>
  </si>
  <si>
    <t>DAP: standard dose units for on this radiology system
 (to be used for checking)</t>
  </si>
  <si>
    <r>
      <rPr>
        <b/>
        <sz val="11"/>
        <color indexed="36"/>
        <rFont val="Calibri"/>
        <family val="2"/>
      </rPr>
      <t>PHE QA Check:</t>
    </r>
    <r>
      <rPr>
        <sz val="11"/>
        <color indexed="36"/>
        <rFont val="Calibri"/>
        <family val="2"/>
      </rPr>
      <t xml:space="preserve"> that each record does have a valid dose unit, if set for radiology system, protocol or entry and from list or off.  If units entered in free text in D63, convert into an approved form.</t>
    </r>
  </si>
  <si>
    <r>
      <t xml:space="preserve">Additional Notes on Radiology System: General </t>
    </r>
    <r>
      <rPr>
        <i/>
        <sz val="11"/>
        <rFont val="Calibri"/>
        <family val="2"/>
      </rPr>
      <t>(Enter additional information below: new line: alt-enter)</t>
    </r>
  </si>
  <si>
    <t>Radiology system, General: 
Any other information</t>
  </si>
  <si>
    <t>Detectors</t>
  </si>
  <si>
    <t>Hospital/Clinic comments section</t>
  </si>
  <si>
    <t>Dose Data Collection Method:
Comments General</t>
  </si>
  <si>
    <t>If DAP meter is not built in, 
how is DAP measured?
[Can be free text entry: edit as required]</t>
  </si>
  <si>
    <r>
      <rPr>
        <sz val="12"/>
        <color indexed="30"/>
        <rFont val="Calibri"/>
        <family val="2"/>
      </rPr>
      <t xml:space="preserve">(Hospital's) </t>
    </r>
    <r>
      <rPr>
        <b/>
        <sz val="12"/>
        <color indexed="30"/>
        <rFont val="Calibri"/>
        <family val="2"/>
      </rPr>
      <t xml:space="preserve">
Standard Protocol name*
</t>
    </r>
  </si>
  <si>
    <t>01</t>
  </si>
  <si>
    <t>02</t>
  </si>
  <si>
    <t>03</t>
  </si>
  <si>
    <t>04</t>
  </si>
  <si>
    <t>05</t>
  </si>
  <si>
    <t>06</t>
  </si>
  <si>
    <t>07</t>
  </si>
  <si>
    <t>08</t>
  </si>
  <si>
    <t>09</t>
  </si>
  <si>
    <r>
      <t xml:space="preserve">Comments Section: </t>
    </r>
    <r>
      <rPr>
        <i/>
        <sz val="12"/>
        <color indexed="8"/>
        <rFont val="Calibri"/>
        <family val="2"/>
      </rPr>
      <t>for any other information on the hospital or organisation (Alt-enter to start a new line)</t>
    </r>
  </si>
  <si>
    <t>NHS England</t>
  </si>
  <si>
    <t xml:space="preserve">NHS Northern Ireland </t>
  </si>
  <si>
    <t xml:space="preserve">NHS Scotland </t>
  </si>
  <si>
    <t xml:space="preserve">NHS Wales </t>
  </si>
  <si>
    <t xml:space="preserve">Prison: Contractor </t>
  </si>
  <si>
    <t xml:space="preserve">MoD </t>
  </si>
  <si>
    <t xml:space="preserve">Prison: Public Sector </t>
  </si>
  <si>
    <t xml:space="preserve">Public Sector: Other </t>
  </si>
  <si>
    <t>Commercial</t>
  </si>
  <si>
    <t xml:space="preserve">    PACS  </t>
  </si>
  <si>
    <t xml:space="preserve">    RIS  </t>
  </si>
  <si>
    <t xml:space="preserve">    Paper form used specifically for dose survey(s)  </t>
  </si>
  <si>
    <t xml:space="preserve">    Electronic form used specifically for dose survey(s)  </t>
  </si>
  <si>
    <t xml:space="preserve">    Dose  Management Software  </t>
  </si>
  <si>
    <t xml:space="preserve">    Name of software package  </t>
  </si>
  <si>
    <t xml:space="preserve">    Company Name/Open Source/In House</t>
  </si>
  <si>
    <t xml:space="preserve">    How many years in use?  </t>
  </si>
  <si>
    <t xml:space="preserve"> (Drop down list. If Film or Other, enter details in Notes)</t>
  </si>
  <si>
    <t>Table/Bed</t>
  </si>
  <si>
    <t>Yes: Used for all exposures</t>
  </si>
  <si>
    <t>Yes: Used for most exposures</t>
  </si>
  <si>
    <t>No: not used for this exam</t>
  </si>
  <si>
    <t>Yellow entry field and field name followed by* indicates Essential information</t>
  </si>
  <si>
    <r>
      <t xml:space="preserve">Additional Local protocol name(s)
</t>
    </r>
    <r>
      <rPr>
        <i/>
        <sz val="11"/>
        <color indexed="30"/>
        <rFont val="Calibri"/>
        <family val="2"/>
      </rPr>
      <t>More than one name may be entered.
Support information</t>
    </r>
  </si>
  <si>
    <t xml:space="preserve">      FOR ANY ADDITIONAL FIELDS CONTRIBUTOR WISHS TO ENTER</t>
  </si>
  <si>
    <t xml:space="preserve">An example entry is given below: please overwrite </t>
  </si>
  <si>
    <t>Text lists for Drop down lists</t>
  </si>
  <si>
    <t>NTD</t>
  </si>
  <si>
    <t>Interhealth Care Services (UK) Ltd</t>
  </si>
  <si>
    <t>PHE Support Information: Hospital/ clinic information</t>
  </si>
  <si>
    <r>
      <t xml:space="preserve">Medical sectors drop down list </t>
    </r>
    <r>
      <rPr>
        <i/>
        <sz val="10"/>
        <rFont val="Arial"/>
        <family val="2"/>
      </rPr>
      <t>(List of my making: JRHS)</t>
    </r>
  </si>
  <si>
    <t>List of English Trusts: January 2017</t>
  </si>
  <si>
    <t>Wales</t>
  </si>
  <si>
    <t>Aneurin Bevan Health Board</t>
  </si>
  <si>
    <t>Cardiff &amp; Vale University Health Board</t>
  </si>
  <si>
    <t>Hywel Dda Health Board</t>
  </si>
  <si>
    <t>Betsi Cadwaladr University Health Board</t>
  </si>
  <si>
    <t>Powys Teaching Health Board</t>
  </si>
  <si>
    <t>Welsh Ambulance Services NHS Trust</t>
  </si>
  <si>
    <t>Velindre NHS Trust</t>
  </si>
  <si>
    <t>Wales:- other</t>
  </si>
  <si>
    <t xml:space="preserve">Name of NHS Trust, Local Health Board or Parent organisation </t>
  </si>
  <si>
    <t>Scotland</t>
  </si>
  <si>
    <t>Scotland:-other</t>
  </si>
  <si>
    <t>Golden Jubilee National Hospital</t>
  </si>
  <si>
    <t>Scottish Ambulance Service</t>
  </si>
  <si>
    <t>SB9</t>
  </si>
  <si>
    <t>SF9</t>
  </si>
  <si>
    <t>SG9</t>
  </si>
  <si>
    <t>SH9</t>
  </si>
  <si>
    <t>SL9</t>
  </si>
  <si>
    <t>SN9</t>
  </si>
  <si>
    <t>SR9</t>
  </si>
  <si>
    <t>SS9</t>
  </si>
  <si>
    <t>ST9</t>
  </si>
  <si>
    <t>SV9</t>
  </si>
  <si>
    <t>SW9</t>
  </si>
  <si>
    <t>SY9</t>
  </si>
  <si>
    <t>SZ9</t>
  </si>
  <si>
    <t>Belfast Commissioning Group</t>
  </si>
  <si>
    <t>Northern Commissioning Group</t>
  </si>
  <si>
    <t>Southern Commissioning Group</t>
  </si>
  <si>
    <t>South Eastern Commissioning Group</t>
  </si>
  <si>
    <t>Western Commissioning Group</t>
  </si>
  <si>
    <t>N. Ireland</t>
  </si>
  <si>
    <t>ZC1</t>
  </si>
  <si>
    <t>ZC2</t>
  </si>
  <si>
    <t>ZC3</t>
  </si>
  <si>
    <t>ZC4</t>
  </si>
  <si>
    <t>ZC5</t>
  </si>
  <si>
    <t>YK301</t>
  </si>
  <si>
    <t>NOBLES HOSPITAL</t>
  </si>
  <si>
    <t>RAMSEY COTTAGE HOSPITAL</t>
  </si>
  <si>
    <t>YK101</t>
  </si>
  <si>
    <t>IoMann</t>
  </si>
  <si>
    <t>YK102</t>
  </si>
  <si>
    <t>ISLE OF MAN AMBULANCE SERVICE</t>
  </si>
  <si>
    <t>ZE0</t>
  </si>
  <si>
    <t>ZN0</t>
  </si>
  <si>
    <t>ZS0</t>
  </si>
  <si>
    <t>ZW0</t>
  </si>
  <si>
    <t>ZB1</t>
  </si>
  <si>
    <t>THE ROYAL GROUP OF HOSPITALS &amp; DENTAL HOSPITAL HSS</t>
  </si>
  <si>
    <t>BELFAST CITY HOSPITAL HSS TRUST</t>
  </si>
  <si>
    <t>GREEN PARK HSS TRUST</t>
  </si>
  <si>
    <t>DOWN &amp; LISBURN HSS TRUST</t>
  </si>
  <si>
    <t>NORTH &amp; WEST BELFAST HSS TRUST</t>
  </si>
  <si>
    <t>SOUTH &amp; EAST BELFAST HSS TRUST</t>
  </si>
  <si>
    <t>MATER HOSPITAL HSS TRUST</t>
  </si>
  <si>
    <t>THE ULSTER COMMUNITY &amp; HOSPITALS HSS TRUST</t>
  </si>
  <si>
    <t>CAUSEWAY HSS TRUST</t>
  </si>
  <si>
    <t>UNITED HOSPITALS HSS TRUST</t>
  </si>
  <si>
    <t>HOMEFIRST COMMUNITY HSS TRUST</t>
  </si>
  <si>
    <t>CRAIGAVON AREA HOSPITAL GROUP HSS TRUST</t>
  </si>
  <si>
    <t>CRAIGAVON &amp; BANBRIDGE COMMUNITY HSS TRUST</t>
  </si>
  <si>
    <t>NEWRY &amp; MOURNE HSS TRUST</t>
  </si>
  <si>
    <t>ARMAGH &amp; DUNGANNNON HSS TRUST</t>
  </si>
  <si>
    <t>ALTNAGELVIN HOSPITALS HSS TRUST</t>
  </si>
  <si>
    <t>FOYLE HSS TRUST</t>
  </si>
  <si>
    <t>SPERRIN LAKELAND HSS TRUST</t>
  </si>
  <si>
    <t>NI AMBULANCE SERVICE HSS TRUST</t>
  </si>
  <si>
    <t>NORTH &amp; WEST BELFAST</t>
  </si>
  <si>
    <t>SOUTH &amp; EAST BELFAST</t>
  </si>
  <si>
    <t>NORTH DOWN</t>
  </si>
  <si>
    <t>ARDS</t>
  </si>
  <si>
    <t>LISBURN</t>
  </si>
  <si>
    <t>DOWN</t>
  </si>
  <si>
    <t>ANTRIM/BALLYMENA</t>
  </si>
  <si>
    <t>CAUSEWAY</t>
  </si>
  <si>
    <t>EAST ANTRIM</t>
  </si>
  <si>
    <t>MID-ULSTER</t>
  </si>
  <si>
    <t>ARMAGH &amp; DUNGANNNON</t>
  </si>
  <si>
    <t>CRAIGAVON &amp; BANBRIDGE</t>
  </si>
  <si>
    <t>NEWRY &amp; MOURNE</t>
  </si>
  <si>
    <t>NORTHERN</t>
  </si>
  <si>
    <t>SOUTHERN</t>
  </si>
  <si>
    <t>EASTERN HEALTH &amp; SOCIAL SERVICES BOARD</t>
  </si>
  <si>
    <t>NORTHERN HEALTH &amp; SOCIAL SERVICES BOARD</t>
  </si>
  <si>
    <t>SOUTHERN HEALTH &amp; SOCIAL SERVICES BOARD</t>
  </si>
  <si>
    <t>WESTERN HEALTH &amp; SOCIAL SERCVICES BOARD</t>
  </si>
  <si>
    <t>Regional Health &amp; Social Care Board</t>
  </si>
  <si>
    <t>Belfast Health &amp; Social Care Trust</t>
  </si>
  <si>
    <t>Northern Heath &amp; Social Care Trust</t>
  </si>
  <si>
    <t>Southern Health &amp; Social Care Trust</t>
  </si>
  <si>
    <t xml:space="preserve">South Eastern Health &amp; Social Care </t>
  </si>
  <si>
    <t>Western Health &amp; Social Care Trust</t>
  </si>
  <si>
    <t>Z1010</t>
  </si>
  <si>
    <t>Z1020</t>
  </si>
  <si>
    <t>Z1030</t>
  </si>
  <si>
    <t>Z1060</t>
  </si>
  <si>
    <t>Z1080</t>
  </si>
  <si>
    <t>Z1090</t>
  </si>
  <si>
    <t>Z1100</t>
  </si>
  <si>
    <t>Z1110</t>
  </si>
  <si>
    <t>Z1410</t>
  </si>
  <si>
    <t>Z1420</t>
  </si>
  <si>
    <t>Z1430</t>
  </si>
  <si>
    <t>Z1610</t>
  </si>
  <si>
    <t>Z1620</t>
  </si>
  <si>
    <t>Z1630</t>
  </si>
  <si>
    <t>Z1640</t>
  </si>
  <si>
    <t>Z1810</t>
  </si>
  <si>
    <t>Z1820</t>
  </si>
  <si>
    <t>Z1830</t>
  </si>
  <si>
    <t>Z1990</t>
  </si>
  <si>
    <t>Z4110</t>
  </si>
  <si>
    <t>Z4120</t>
  </si>
  <si>
    <t>Z4130</t>
  </si>
  <si>
    <t>Z4140</t>
  </si>
  <si>
    <t>Z4150</t>
  </si>
  <si>
    <t>Z4160</t>
  </si>
  <si>
    <t>Z4410</t>
  </si>
  <si>
    <t>Z4420</t>
  </si>
  <si>
    <t>Z4430</t>
  </si>
  <si>
    <t>Z4440</t>
  </si>
  <si>
    <t>Z4610</t>
  </si>
  <si>
    <t>Z4620</t>
  </si>
  <si>
    <t>Z4630</t>
  </si>
  <si>
    <t>Z4810</t>
  </si>
  <si>
    <t>Z4820</t>
  </si>
  <si>
    <t>ZE000</t>
  </si>
  <si>
    <t>ZN000</t>
  </si>
  <si>
    <t>ZS000</t>
  </si>
  <si>
    <t>ZW000</t>
  </si>
  <si>
    <t>ZB001</t>
  </si>
  <si>
    <t>ZC010</t>
  </si>
  <si>
    <t>ZC020</t>
  </si>
  <si>
    <t>ZC030</t>
  </si>
  <si>
    <t>ZC040</t>
  </si>
  <si>
    <t>ZC050</t>
  </si>
  <si>
    <t>ZT001</t>
  </si>
  <si>
    <t>ZT002</t>
  </si>
  <si>
    <t>ZT003</t>
  </si>
  <si>
    <t>ZT004</t>
  </si>
  <si>
    <t>ZT005</t>
  </si>
  <si>
    <t>RQF</t>
  </si>
  <si>
    <t>RT4</t>
  </si>
  <si>
    <t>7A6</t>
  </si>
  <si>
    <t>7A3</t>
  </si>
  <si>
    <t>7A4</t>
  </si>
  <si>
    <t>7A2</t>
  </si>
  <si>
    <t>7A5</t>
  </si>
  <si>
    <t>7A1</t>
  </si>
  <si>
    <t>7A7</t>
  </si>
  <si>
    <t>Guernsey</t>
  </si>
  <si>
    <t>Mignot Memorial Hospital, Alderney</t>
  </si>
  <si>
    <t>Princess Elizabeth Hospital, St Andrews, Guernsey</t>
  </si>
  <si>
    <t>Guernsey Ambulance and Rescue Service</t>
  </si>
  <si>
    <t>Jersey</t>
  </si>
  <si>
    <t>General Hospital, St Helier, Jersey</t>
  </si>
  <si>
    <t>Projections</t>
  </si>
  <si>
    <t>Lateral</t>
  </si>
  <si>
    <t>Radiography of hand (procedure) (49345004)</t>
  </si>
  <si>
    <t>XR Hand Rt or  XR Hand Lt (XHANR, XHANL)</t>
  </si>
  <si>
    <t xml:space="preserve">Notes </t>
  </si>
  <si>
    <t>Shoulder (single): AP view</t>
  </si>
  <si>
    <t>Hand (single): PA view (palm on plate)</t>
  </si>
  <si>
    <t>XR Foot Rt, XR Foot Lt (XFOOR, XFOOL)</t>
  </si>
  <si>
    <t>XR Hip Rt, XR Hip Lt (XHIPR, XHIPL)</t>
  </si>
  <si>
    <t>XR Knee Rt, XR Knee Lt (XKNER, XKNEL)</t>
  </si>
  <si>
    <t>XR Shoulder Rt, XR Shoulder Lt (XSHRR, XSHRL)</t>
  </si>
  <si>
    <t>PHE entry or information</t>
  </si>
  <si>
    <r>
      <t xml:space="preserve">
Which of the following were used to collect/record the survey data? 
</t>
    </r>
    <r>
      <rPr>
        <i/>
        <sz val="12"/>
        <color indexed="8"/>
        <rFont val="Calibri"/>
        <family val="2"/>
      </rPr>
      <t>Indicate as many as are relevant (drop down lists)</t>
    </r>
  </si>
  <si>
    <t>CC</t>
  </si>
  <si>
    <t>Projection 4 dose</t>
  </si>
  <si>
    <r>
      <t xml:space="preserve">Exam Name*
From List or Other
</t>
    </r>
    <r>
      <rPr>
        <b/>
        <i/>
        <sz val="11"/>
        <color indexed="10"/>
        <rFont val="Calibri"/>
        <family val="2"/>
      </rPr>
      <t>("No record" will be listed if no exam date for record is entered)</t>
    </r>
  </si>
  <si>
    <t>L</t>
  </si>
  <si>
    <t>S</t>
  </si>
  <si>
    <t>Green field: Autofilled cell or PHE entry</t>
  </si>
  <si>
    <t>X-ray of lower limb for bone length measurement (procedure) (449616006)</t>
  </si>
  <si>
    <t>XR Leg length measurement Rt or Lt, (XLEMR / XLEML)</t>
  </si>
  <si>
    <t>Radiologic examination, osseous survey, complete (procedure) (45732007)</t>
  </si>
  <si>
    <t>XR Skeletal survey (XSKSU)</t>
  </si>
  <si>
    <t>("Additional Notes" text box available for longer entries)</t>
  </si>
  <si>
    <t>We much prefer that some data is submitted rather than none at all.</t>
  </si>
  <si>
    <t>Please contact us if you have any problems.</t>
  </si>
  <si>
    <t xml:space="preserve">Guidance on how to submit data to the survey </t>
  </si>
  <si>
    <t>Location of hospital/clinic (Country)*</t>
  </si>
  <si>
    <t>Town</t>
  </si>
  <si>
    <t>County</t>
  </si>
  <si>
    <t xml:space="preserve"> Town</t>
  </si>
  <si>
    <t>O</t>
  </si>
  <si>
    <t xml:space="preserve">Abdomen:  AP view </t>
  </si>
  <si>
    <t>Chest X-ray Mobile: AP (ward)</t>
  </si>
  <si>
    <t>Hip (single) frog leg lateral view</t>
  </si>
  <si>
    <t>Hip (single) Exam</t>
  </si>
  <si>
    <t>Knee (single) AP view</t>
  </si>
  <si>
    <t>Lumbar Spine: Complete exam</t>
  </si>
  <si>
    <t xml:space="preserve">Abdomen: Complete Exam </t>
  </si>
  <si>
    <t>Pelvis: AP view</t>
  </si>
  <si>
    <t>Pelvis: Complete exam</t>
  </si>
  <si>
    <t>Thoracic Spine: AP view</t>
  </si>
  <si>
    <t>Thoracic Spine:  LAT view</t>
  </si>
  <si>
    <t>Thoracic Spine: Complete exam</t>
  </si>
  <si>
    <t>Lumbar Spine: LAT view</t>
  </si>
  <si>
    <t>Lumbar Spine: AP view</t>
  </si>
  <si>
    <t>Facial Bones: Complete Exam</t>
  </si>
  <si>
    <t xml:space="preserve">Chest: Complete exam </t>
  </si>
  <si>
    <t>Chest: AP view</t>
  </si>
  <si>
    <t>Chest: LAT view</t>
  </si>
  <si>
    <t>Chest: PA view</t>
  </si>
  <si>
    <t>Cervical Spine: complete exam</t>
  </si>
  <si>
    <t>Cervical Spine: LAT view</t>
  </si>
  <si>
    <t>Cervical Spine:  AP view</t>
  </si>
  <si>
    <t>Knee (single) Complete Exam</t>
  </si>
  <si>
    <t>Leg length measurement (Single leg)</t>
  </si>
  <si>
    <t>Skeletal Survey: Complete exam</t>
  </si>
  <si>
    <t>Examination</t>
  </si>
  <si>
    <t>Please extend table as required.</t>
  </si>
  <si>
    <t>Sex
Male                M
Female           F
Other              O
Unrecorded  U</t>
  </si>
  <si>
    <t>Notes on requested Exam and Projections</t>
  </si>
  <si>
    <t>X01</t>
  </si>
  <si>
    <t>X02</t>
  </si>
  <si>
    <t>X03</t>
  </si>
  <si>
    <t>X04</t>
  </si>
  <si>
    <t>X05</t>
  </si>
  <si>
    <t>X06</t>
  </si>
  <si>
    <t>X07</t>
  </si>
  <si>
    <t>X08</t>
  </si>
  <si>
    <t>X09</t>
  </si>
  <si>
    <t>X10</t>
  </si>
  <si>
    <t>X11</t>
  </si>
  <si>
    <t>X12</t>
  </si>
  <si>
    <t>X13</t>
  </si>
  <si>
    <t>X14</t>
  </si>
  <si>
    <t>X15</t>
  </si>
  <si>
    <t>X16</t>
  </si>
  <si>
    <t>X17</t>
  </si>
  <si>
    <t>Knee (single) LAT view</t>
  </si>
  <si>
    <t>X18</t>
  </si>
  <si>
    <t>X19</t>
  </si>
  <si>
    <t>X20</t>
  </si>
  <si>
    <t>X21</t>
  </si>
  <si>
    <t>X22</t>
  </si>
  <si>
    <t>X23</t>
  </si>
  <si>
    <t>X24</t>
  </si>
  <si>
    <t>X25</t>
  </si>
  <si>
    <t>X26</t>
  </si>
  <si>
    <t>X27</t>
  </si>
  <si>
    <t>X28</t>
  </si>
  <si>
    <t>X29</t>
  </si>
  <si>
    <t>Field codes:</t>
  </si>
  <si>
    <t>Blue entry field:- Not Essential but very useful, please do provide where possible</t>
  </si>
  <si>
    <t>White entry field:- Supporting information that is useful for more detailed assessment</t>
  </si>
  <si>
    <t xml:space="preserve"> (Primary contact information must be entered on all submitted copies of this Excel Workbook) </t>
  </si>
  <si>
    <t xml:space="preserve">Role*  </t>
  </si>
  <si>
    <t xml:space="preserve">Role  </t>
  </si>
  <si>
    <t>Other information</t>
  </si>
  <si>
    <r>
      <rPr>
        <b/>
        <sz val="18"/>
        <rFont val="Calibri"/>
        <family val="2"/>
      </rPr>
      <t xml:space="preserve">Organisational Information </t>
    </r>
    <r>
      <rPr>
        <b/>
        <i/>
        <sz val="12"/>
        <rFont val="Calibri"/>
        <family val="2"/>
      </rPr>
      <t>(To minimise data entry enter this information before copying  this workbook for other radiography systems )</t>
    </r>
  </si>
  <si>
    <r>
      <rPr>
        <b/>
        <sz val="14"/>
        <rFont val="Calibri"/>
        <family val="2"/>
      </rPr>
      <t>Sector</t>
    </r>
    <r>
      <rPr>
        <b/>
        <sz val="12"/>
        <rFont val="Calibri"/>
        <family val="2"/>
      </rPr>
      <t xml:space="preserve">  (</t>
    </r>
    <r>
      <rPr>
        <i/>
        <sz val="12"/>
        <rFont val="Calibri"/>
        <family val="2"/>
      </rPr>
      <t>Select from Drop Down List: If "Other" information can be entered in Comments Section)</t>
    </r>
  </si>
  <si>
    <r>
      <rPr>
        <b/>
        <sz val="18"/>
        <color indexed="8"/>
        <rFont val="Calibri"/>
        <family val="2"/>
      </rPr>
      <t xml:space="preserve">Dose Data Collection Methodology </t>
    </r>
    <r>
      <rPr>
        <b/>
        <i/>
        <sz val="12"/>
        <color indexed="8"/>
        <rFont val="Calibri"/>
        <family val="2"/>
      </rPr>
      <t>(To minimise data entry enter this information before copying  this workbook for other radiography systems )</t>
    </r>
  </si>
  <si>
    <t>Field Codes:</t>
  </si>
  <si>
    <t>Yellow entry field and field name followed by* indicates Essential information: -</t>
  </si>
  <si>
    <t>White entry field:- Supporting information that is useful for more detailed assessment:-</t>
  </si>
  <si>
    <t xml:space="preserve">Green field: Autofilled cell or PHE entry:- </t>
  </si>
  <si>
    <t>Hospital/ Clinic Name</t>
  </si>
  <si>
    <r>
      <rPr>
        <b/>
        <sz val="18"/>
        <rFont val="Calibri"/>
        <family val="2"/>
      </rPr>
      <t>Radiology System: Genera</t>
    </r>
    <r>
      <rPr>
        <b/>
        <sz val="16"/>
        <rFont val="Calibri"/>
        <family val="2"/>
      </rPr>
      <t xml:space="preserve">l Information </t>
    </r>
    <r>
      <rPr>
        <b/>
        <sz val="14"/>
        <rFont val="Calibri"/>
        <family val="2"/>
      </rPr>
      <t>(Radiology system previously called "Radiology Room" or "X-ray Room")</t>
    </r>
  </si>
  <si>
    <t>Lemon = List used on this sheet</t>
  </si>
  <si>
    <t>Size:  width (cm)</t>
  </si>
  <si>
    <t xml:space="preserve">Contact Information 
Organisational Information 
Data Collection Methodology information
</t>
  </si>
  <si>
    <t xml:space="preserve">Name of the MPE, RPA, Medical Physics group etc. responsible for system calibration </t>
  </si>
  <si>
    <t>Yes: other - see notes in text box below</t>
  </si>
  <si>
    <t>Other: Notes in text box below</t>
  </si>
  <si>
    <t>Dose by Patient</t>
  </si>
  <si>
    <t xml:space="preserve"> Radiology System:</t>
  </si>
  <si>
    <t>of Hospital/ Clinic</t>
  </si>
  <si>
    <r>
      <t xml:space="preserve">Automatic Exposure Control used?
</t>
    </r>
    <r>
      <rPr>
        <i/>
        <sz val="11"/>
        <color indexed="8"/>
        <rFont val="Calibri"/>
        <family val="2"/>
      </rPr>
      <t xml:space="preserve">(Yes/No: use drop down list)  </t>
    </r>
  </si>
  <si>
    <r>
      <t xml:space="preserve">Was the dose data collected differently for this exam?  
</t>
    </r>
    <r>
      <rPr>
        <i/>
        <sz val="11"/>
        <rFont val="Calibri"/>
        <family val="2"/>
      </rPr>
      <t>(drop down list)</t>
    </r>
  </si>
  <si>
    <t xml:space="preserve">Additional information on Protocol </t>
  </si>
  <si>
    <t>Example A</t>
  </si>
  <si>
    <t>Example B</t>
  </si>
  <si>
    <t>Example C</t>
  </si>
  <si>
    <t>Example D</t>
  </si>
  <si>
    <t>Protocol Information for Exams on this Radiology system</t>
  </si>
  <si>
    <t>Entry number</t>
  </si>
  <si>
    <r>
      <t xml:space="preserve">Detector in Bucky?
</t>
    </r>
    <r>
      <rPr>
        <i/>
        <sz val="11"/>
        <color indexed="8"/>
        <rFont val="Calibri"/>
        <family val="2"/>
      </rPr>
      <t xml:space="preserve">(Use drop down list)  </t>
    </r>
  </si>
  <si>
    <t xml:space="preserve">X01. Abdomen:  AP view </t>
  </si>
  <si>
    <t xml:space="preserve">X02. Abdomen Complete Exam </t>
  </si>
  <si>
    <t xml:space="preserve">X09. Chest Complete exam </t>
  </si>
  <si>
    <t>X10. Chest X-ray Mobile: AP (ward)</t>
  </si>
  <si>
    <t xml:space="preserve">Examination lists table:  Do not edit </t>
  </si>
  <si>
    <t>X03. Cervical Spine  AP view</t>
  </si>
  <si>
    <t>X04. Cervical Spine LAT view</t>
  </si>
  <si>
    <t>X05. Cervical Spine complete exam</t>
  </si>
  <si>
    <t>X06. Chest  PA view</t>
  </si>
  <si>
    <t>X07. Chest LAT view</t>
  </si>
  <si>
    <t>X08. Chest AP view</t>
  </si>
  <si>
    <t>X11. Facial Bones Exam</t>
  </si>
  <si>
    <t>X13. Hand (single): PA view (palm on plate)</t>
  </si>
  <si>
    <t>X14. Hip (single) frog leg lateral view</t>
  </si>
  <si>
    <t>X15. Hip (single) Exam</t>
  </si>
  <si>
    <t>X16. Knee (single) AP view</t>
  </si>
  <si>
    <t>X17. Knee (single) LAT view</t>
  </si>
  <si>
    <t>X18. Knee (single) Exam</t>
  </si>
  <si>
    <t>X19. Leg length measurement (Single)</t>
  </si>
  <si>
    <t>X20. Lumbar Spine AP view</t>
  </si>
  <si>
    <t>X21. Lumbar Spine LAT view</t>
  </si>
  <si>
    <t>X22. Lumbar Spine: Complete exam</t>
  </si>
  <si>
    <t>X23. Pelvis AP view</t>
  </si>
  <si>
    <t>X24. Pelvis : Complete exam</t>
  </si>
  <si>
    <t>X25. Shoulder (single): AP view</t>
  </si>
  <si>
    <t>X26. Skeletal survey</t>
  </si>
  <si>
    <t>X27. Thoracic Spine AP view</t>
  </si>
  <si>
    <t>X28. Thoracic Spine  LAT view</t>
  </si>
  <si>
    <t>X29. Thoracic Spine : Complete exam</t>
  </si>
  <si>
    <t>Add more rows to table if required.</t>
  </si>
  <si>
    <t xml:space="preserve">Plain Radiography Survey    </t>
  </si>
  <si>
    <t>System Default Dose units</t>
  </si>
  <si>
    <t>Essential Information: Yellow field and a * after name</t>
  </si>
  <si>
    <t xml:space="preserve">Blue: Very Useful Information </t>
  </si>
  <si>
    <t xml:space="preserve">White: Supporting Information </t>
  </si>
  <si>
    <t>Green: PHE entry or autofill</t>
  </si>
  <si>
    <t>AP - Antero-Posterior</t>
  </si>
  <si>
    <t>DP - Dorsal-Plantar</t>
  </si>
  <si>
    <t>Cervical spine - swimmers view</t>
  </si>
  <si>
    <t>Frog lateral</t>
  </si>
  <si>
    <t>Oblique </t>
  </si>
  <si>
    <t>Cross Table Lateral.</t>
  </si>
  <si>
    <t>Knee - Skyline</t>
  </si>
  <si>
    <t>Erect: Standing</t>
  </si>
  <si>
    <t>Erect: Sitting</t>
  </si>
  <si>
    <t>Erect: Other</t>
  </si>
  <si>
    <t>Any other information on Projection/Image 6</t>
  </si>
  <si>
    <t>Any other information on Projection/Image 1</t>
  </si>
  <si>
    <t>Projection 1/Image 1</t>
  </si>
  <si>
    <t>Projection 2/Image 2</t>
  </si>
  <si>
    <t>Any other information on Projection/Image 2</t>
  </si>
  <si>
    <t>Projection 3/Image 3</t>
  </si>
  <si>
    <t>Any other information on Projection/Image 3</t>
  </si>
  <si>
    <t>Projection 4/Image 4</t>
  </si>
  <si>
    <t>Any other information on Projection/Image 4</t>
  </si>
  <si>
    <t>Projection 5/Image 5</t>
  </si>
  <si>
    <t>Any other information on Projection/Image 5</t>
  </si>
  <si>
    <t>Projection 6/Image 6</t>
  </si>
  <si>
    <t>Radiology System default</t>
  </si>
  <si>
    <t>Exam protocol information box</t>
  </si>
  <si>
    <r>
      <t xml:space="preserve">Exam Name*       
</t>
    </r>
    <r>
      <rPr>
        <i/>
        <sz val="11"/>
        <rFont val="Calibri"/>
        <family val="2"/>
      </rPr>
      <t>(use drop down list even if  selecting "other")</t>
    </r>
  </si>
  <si>
    <t>Pale Yellow: Essential Information if not entered elsewhere</t>
  </si>
  <si>
    <r>
      <t>DAP dose units</t>
    </r>
    <r>
      <rPr>
        <i/>
        <sz val="12"/>
        <rFont val="Calibri"/>
        <family val="2"/>
      </rPr>
      <t xml:space="preserve"> 
</t>
    </r>
    <r>
      <rPr>
        <i/>
        <sz val="11"/>
        <rFont val="Calibri"/>
        <family val="2"/>
      </rPr>
      <t>(* if different from Radiology System - General Info entry)</t>
    </r>
  </si>
  <si>
    <t>Entries for up to 6 projections are provided.  When projection info entered, go to column BW.</t>
  </si>
  <si>
    <r>
      <rPr>
        <b/>
        <sz val="14"/>
        <color theme="1"/>
        <rFont val="Calibri"/>
        <family val="2"/>
        <scheme val="minor"/>
      </rPr>
      <t>Detector used:</t>
    </r>
    <r>
      <rPr>
        <b/>
        <sz val="12"/>
        <color theme="1"/>
        <rFont val="Calibri"/>
        <family val="2"/>
        <scheme val="minor"/>
      </rPr>
      <t xml:space="preserve">
</t>
    </r>
    <r>
      <rPr>
        <i/>
        <sz val="11"/>
        <color theme="1"/>
        <rFont val="Calibri"/>
        <family val="2"/>
        <scheme val="minor"/>
      </rPr>
      <t>(as listed in Radiology System - General Info)</t>
    </r>
  </si>
  <si>
    <r>
      <rPr>
        <b/>
        <sz val="14"/>
        <color theme="1"/>
        <rFont val="Calibri"/>
        <family val="2"/>
        <scheme val="minor"/>
      </rPr>
      <t>Anti-scatter Grid used?</t>
    </r>
    <r>
      <rPr>
        <b/>
        <sz val="12"/>
        <color theme="1"/>
        <rFont val="Calibri"/>
        <family val="2"/>
        <scheme val="minor"/>
      </rPr>
      <t xml:space="preserve">
</t>
    </r>
    <r>
      <rPr>
        <i/>
        <sz val="11"/>
        <color theme="1"/>
        <rFont val="Calibri"/>
        <family val="2"/>
        <scheme val="minor"/>
      </rPr>
      <t xml:space="preserve">(Use drop down list)  </t>
    </r>
  </si>
  <si>
    <r>
      <t xml:space="preserve">Focus - detector distance:
</t>
    </r>
    <r>
      <rPr>
        <sz val="12"/>
        <color theme="1"/>
        <rFont val="Calibri"/>
        <family val="2"/>
        <scheme val="minor"/>
      </rPr>
      <t>cm</t>
    </r>
  </si>
  <si>
    <r>
      <rPr>
        <sz val="14"/>
        <color theme="1"/>
        <rFont val="Calibri"/>
        <family val="2"/>
        <scheme val="minor"/>
      </rPr>
      <t>Total tube filtration</t>
    </r>
    <r>
      <rPr>
        <sz val="12"/>
        <color theme="1"/>
        <rFont val="Calibri"/>
        <family val="2"/>
        <scheme val="minor"/>
      </rPr>
      <t xml:space="preserve"> 
as mm Aluminium equivalent (mm Al)</t>
    </r>
  </si>
  <si>
    <r>
      <t xml:space="preserve">Tube Voltage: 
</t>
    </r>
    <r>
      <rPr>
        <i/>
        <sz val="11"/>
        <rFont val="Calibri"/>
        <family val="2"/>
      </rPr>
      <t>Typical value for projection</t>
    </r>
    <r>
      <rPr>
        <sz val="14"/>
        <rFont val="Calibri"/>
        <family val="2"/>
      </rPr>
      <t xml:space="preserve">
kVp</t>
    </r>
  </si>
  <si>
    <t>Lateral Decubitus (lying on side)</t>
  </si>
  <si>
    <t xml:space="preserve">Other Decubitus (lying) </t>
  </si>
  <si>
    <t>For individual Exam Protocol</t>
  </si>
  <si>
    <t xml:space="preserve">Proj/Im 2: column T </t>
  </si>
  <si>
    <t xml:space="preserve">Proj/Im 3: column AE </t>
  </si>
  <si>
    <t>Proj/Im 4: column AP</t>
  </si>
  <si>
    <t>Proj/Im 5: column BA</t>
  </si>
  <si>
    <t>Proj/Im 6: column BL</t>
  </si>
  <si>
    <t>Additional empty fields for any other information you wish to add</t>
  </si>
  <si>
    <r>
      <t xml:space="preserve">SNOMED-CT Name and code:
</t>
    </r>
    <r>
      <rPr>
        <sz val="12"/>
        <color theme="1"/>
        <rFont val="Calibri"/>
        <family val="2"/>
        <scheme val="minor"/>
      </rPr>
      <t>(assumed by PHE)</t>
    </r>
    <r>
      <rPr>
        <sz val="14"/>
        <color theme="1"/>
        <rFont val="Calibri"/>
        <family val="2"/>
        <scheme val="minor"/>
      </rPr>
      <t xml:space="preserve">   </t>
    </r>
  </si>
  <si>
    <r>
      <t xml:space="preserve">NICIP Name and Code:
</t>
    </r>
    <r>
      <rPr>
        <sz val="12"/>
        <color theme="1"/>
        <rFont val="Calibri"/>
        <family val="2"/>
        <scheme val="minor"/>
      </rPr>
      <t>(assumed by PHE)</t>
    </r>
    <r>
      <rPr>
        <sz val="14"/>
        <color theme="1"/>
        <rFont val="Calibri"/>
        <family val="2"/>
        <scheme val="minor"/>
      </rPr>
      <t xml:space="preserve">      </t>
    </r>
  </si>
  <si>
    <r>
      <rPr>
        <b/>
        <sz val="14"/>
        <color theme="1"/>
        <rFont val="Calibri"/>
        <family val="2"/>
        <scheme val="minor"/>
      </rPr>
      <t xml:space="preserve">Other </t>
    </r>
    <r>
      <rPr>
        <b/>
        <sz val="14"/>
        <color indexed="8"/>
        <rFont val="Calibri"/>
        <family val="2"/>
      </rPr>
      <t>Local Protocol name(s) for entered data:</t>
    </r>
    <r>
      <rPr>
        <b/>
        <sz val="14"/>
        <color theme="1"/>
        <rFont val="Calibri"/>
        <family val="2"/>
        <scheme val="minor"/>
      </rPr>
      <t xml:space="preserve"> </t>
    </r>
    <r>
      <rPr>
        <sz val="11"/>
        <color theme="1"/>
        <rFont val="Calibri"/>
        <family val="2"/>
        <scheme val="minor"/>
      </rPr>
      <t xml:space="preserve">
</t>
    </r>
    <r>
      <rPr>
        <i/>
        <sz val="11"/>
        <color indexed="8"/>
        <rFont val="Calibri"/>
        <family val="2"/>
      </rPr>
      <t>If the PHE Exam name and notes covers other similar protocols for which data is being submitted, enter those protocol names below. The most commonly used protocol should be entered as the standard protocol in column F. (Alt-Enter for a new line)</t>
    </r>
  </si>
  <si>
    <r>
      <t>Enter Your Exam Name if "Other" selected from Exam Name list</t>
    </r>
    <r>
      <rPr>
        <i/>
        <sz val="11"/>
        <rFont val="Calibri"/>
        <family val="2"/>
      </rPr>
      <t xml:space="preserve">
(* if "Other" entered in column C: Exam Name*)</t>
    </r>
  </si>
  <si>
    <t>Not stated in protocol</t>
  </si>
  <si>
    <t>Radiology System:</t>
  </si>
  <si>
    <t>of Hospital/Clinic:</t>
  </si>
  <si>
    <t>Exam:</t>
  </si>
  <si>
    <t xml:space="preserve">PHE Record No
</t>
  </si>
  <si>
    <t xml:space="preserve">Exam Date </t>
  </si>
  <si>
    <t>Projection 5 dose</t>
  </si>
  <si>
    <t>Projection 6 dose</t>
  </si>
  <si>
    <t>System DAP dose units:</t>
  </si>
  <si>
    <t>Number of projections/ images</t>
  </si>
  <si>
    <t>Projection/Image 1</t>
  </si>
  <si>
    <t>Yes, Detector in bed/table bucky</t>
  </si>
  <si>
    <t>Yes, Detector in upright bucky</t>
  </si>
  <si>
    <r>
      <t xml:space="preserve">Tube Voltage: 
</t>
    </r>
    <r>
      <rPr>
        <sz val="14"/>
        <rFont val="Calibri"/>
        <family val="2"/>
      </rPr>
      <t xml:space="preserve">
kVp</t>
    </r>
  </si>
  <si>
    <t>Height
 (m)</t>
  </si>
  <si>
    <t>Radiography System default  units</t>
  </si>
  <si>
    <t>Projection/Image 6</t>
  </si>
  <si>
    <t>Any other information on Projection/Image  6</t>
  </si>
  <si>
    <t>Projection/Image 2</t>
  </si>
  <si>
    <t>Projection/Image 5</t>
  </si>
  <si>
    <t>Projection/Image 4</t>
  </si>
  <si>
    <t>Projection/Image 3</t>
  </si>
  <si>
    <t>Any other information/Comments</t>
  </si>
  <si>
    <t xml:space="preserve">SNOMED-CT Name and code:   </t>
  </si>
  <si>
    <t xml:space="preserve">NICIP Name and Code:          </t>
  </si>
  <si>
    <r>
      <rPr>
        <b/>
        <sz val="12"/>
        <rFont val="Calibri"/>
        <family val="2"/>
        <scheme val="minor"/>
      </rPr>
      <t xml:space="preserve">Was dose data collected differently for any of these entries?  </t>
    </r>
    <r>
      <rPr>
        <b/>
        <sz val="14"/>
        <rFont val="Calibri"/>
        <family val="2"/>
        <scheme val="minor"/>
      </rPr>
      <t xml:space="preserve">
</t>
    </r>
    <r>
      <rPr>
        <i/>
        <sz val="11"/>
        <rFont val="Calibri"/>
        <family val="2"/>
      </rPr>
      <t>(drop down list)</t>
    </r>
  </si>
  <si>
    <t xml:space="preserve">Enter NICIP Name and Code you use for this exam if different from that given above.          </t>
  </si>
  <si>
    <t>Enter SNOMED-CT Name and code you use for this exam if different from that given above.</t>
  </si>
  <si>
    <t>For individual exams</t>
  </si>
  <si>
    <t>PHE information entry</t>
  </si>
  <si>
    <t>DO NOT EDIT!!!!!   !! REALY, DON'T!!!   CONTACT ME AND TELL ME WHAT IS BUGGING YOU SO I CAN FIX IT.</t>
  </si>
  <si>
    <t>PHE Workbook code</t>
  </si>
  <si>
    <t>PHE Workbook sheet code</t>
  </si>
  <si>
    <t>-002</t>
  </si>
  <si>
    <t>Projection/View</t>
  </si>
  <si>
    <t>New Units</t>
  </si>
  <si>
    <r>
      <t>µGy m</t>
    </r>
    <r>
      <rPr>
        <vertAlign val="superscript"/>
        <sz val="11"/>
        <color theme="1"/>
        <rFont val="Calibri"/>
        <family val="2"/>
        <scheme val="minor"/>
      </rPr>
      <t>2</t>
    </r>
  </si>
  <si>
    <r>
      <t>Gy cm</t>
    </r>
    <r>
      <rPr>
        <vertAlign val="superscript"/>
        <sz val="11"/>
        <color theme="1"/>
        <rFont val="Calibri"/>
        <family val="2"/>
        <scheme val="minor"/>
      </rPr>
      <t>2</t>
    </r>
  </si>
  <si>
    <r>
      <t>dGy cm</t>
    </r>
    <r>
      <rPr>
        <vertAlign val="superscript"/>
        <sz val="11"/>
        <color theme="1"/>
        <rFont val="Calibri"/>
        <family val="2"/>
        <scheme val="minor"/>
      </rPr>
      <t>2</t>
    </r>
  </si>
  <si>
    <r>
      <t>cGy cm</t>
    </r>
    <r>
      <rPr>
        <vertAlign val="superscript"/>
        <sz val="11"/>
        <color theme="1"/>
        <rFont val="Calibri"/>
        <family val="2"/>
        <scheme val="minor"/>
      </rPr>
      <t>2</t>
    </r>
  </si>
  <si>
    <r>
      <t>mGy cm</t>
    </r>
    <r>
      <rPr>
        <vertAlign val="superscript"/>
        <sz val="11"/>
        <color theme="1"/>
        <rFont val="Calibri"/>
        <family val="2"/>
        <scheme val="minor"/>
      </rPr>
      <t>2</t>
    </r>
  </si>
  <si>
    <r>
      <t>Gy m</t>
    </r>
    <r>
      <rPr>
        <vertAlign val="superscript"/>
        <sz val="11"/>
        <color theme="1"/>
        <rFont val="Calibri"/>
        <family val="2"/>
        <scheme val="minor"/>
      </rPr>
      <t>2</t>
    </r>
  </si>
  <si>
    <t>Support Page</t>
  </si>
  <si>
    <t xml:space="preserve">Column </t>
  </si>
  <si>
    <t>Title</t>
  </si>
  <si>
    <t xml:space="preserve">Data Status </t>
  </si>
  <si>
    <t>Permitted entries or Guidance</t>
  </si>
  <si>
    <t>B</t>
  </si>
  <si>
    <t>PHE admin entry</t>
  </si>
  <si>
    <t>N/A: A PHE admin entry: no entry required</t>
  </si>
  <si>
    <t>C</t>
  </si>
  <si>
    <t xml:space="preserve">Essential </t>
  </si>
  <si>
    <t>D</t>
  </si>
  <si>
    <t>E</t>
  </si>
  <si>
    <t>Essential if "Exam Name" entry is "Other"</t>
  </si>
  <si>
    <t>Very useful information</t>
  </si>
  <si>
    <t>G</t>
  </si>
  <si>
    <t>Essential if different from the entry you have given on Fluoroscopy System: General Info sheet</t>
  </si>
  <si>
    <t>H</t>
  </si>
  <si>
    <t xml:space="preserve">PHE Support Notes for Exam
</t>
  </si>
  <si>
    <t xml:space="preserve">Exam Name*       </t>
  </si>
  <si>
    <t xml:space="preserve">Gy x m2   (or shown as  GYM2) </t>
  </si>
  <si>
    <t>I</t>
  </si>
  <si>
    <t>R</t>
  </si>
  <si>
    <t>J</t>
  </si>
  <si>
    <t>K</t>
  </si>
  <si>
    <t>N</t>
  </si>
  <si>
    <t>P</t>
  </si>
  <si>
    <t>Q</t>
  </si>
  <si>
    <t>T</t>
  </si>
  <si>
    <t>V</t>
  </si>
  <si>
    <t>W</t>
  </si>
  <si>
    <t>X</t>
  </si>
  <si>
    <t>Z</t>
  </si>
  <si>
    <t>AA</t>
  </si>
  <si>
    <t>AB</t>
  </si>
  <si>
    <t>AC</t>
  </si>
  <si>
    <t>AD</t>
  </si>
  <si>
    <t>AE</t>
  </si>
  <si>
    <t>BW</t>
  </si>
  <si>
    <t>BX</t>
  </si>
  <si>
    <t>BY</t>
  </si>
  <si>
    <t>BZ</t>
  </si>
  <si>
    <t>CA</t>
  </si>
  <si>
    <t>CB</t>
  </si>
  <si>
    <t>CD</t>
  </si>
  <si>
    <t>CE</t>
  </si>
  <si>
    <t>Support Information</t>
  </si>
  <si>
    <t>Other : see Any other Information on projection</t>
  </si>
  <si>
    <t>N/A: A PHE admin entry: no entry required
SNOMED-CT entry assumed by PHE</t>
  </si>
  <si>
    <t>N/A: A PHE admin entry: no entry required
NICIP entry assumed by PHE</t>
  </si>
  <si>
    <t>CF</t>
  </si>
  <si>
    <t xml:space="preserve">Was the dose data collected differently for this exam?  
</t>
  </si>
  <si>
    <t xml:space="preserve">Status </t>
  </si>
  <si>
    <r>
      <t xml:space="preserve">Patient Record No
</t>
    </r>
    <r>
      <rPr>
        <sz val="12"/>
        <color indexed="8"/>
        <rFont val="Calibri"/>
        <family val="2"/>
      </rPr>
      <t>(PHE notation)</t>
    </r>
  </si>
  <si>
    <t xml:space="preserve">Contributor's Record ID* </t>
  </si>
  <si>
    <t>Essential</t>
  </si>
  <si>
    <t xml:space="preserve">DAP Dose for complete exam </t>
  </si>
  <si>
    <t>Projection / Image 1  DAP dose</t>
  </si>
  <si>
    <t xml:space="preserve">Projection 1 DAP </t>
  </si>
  <si>
    <t>Projection / Image 2  DAP dose</t>
  </si>
  <si>
    <t>Projection / Image 3  DAP dose</t>
  </si>
  <si>
    <t>Projection / Image 4  DAP dose</t>
  </si>
  <si>
    <t>Projection / Image 5  DAP dose</t>
  </si>
  <si>
    <t>Projection / Image 6  DAP dose</t>
  </si>
  <si>
    <t xml:space="preserve">DAP dose units
</t>
  </si>
  <si>
    <t>Essential if different from the entry given on "Radiology System: General Info" sheet</t>
  </si>
  <si>
    <r>
      <t>Age at time of exam</t>
    </r>
    <r>
      <rPr>
        <sz val="12"/>
        <color indexed="8"/>
        <rFont val="Calibri"/>
        <family val="2"/>
      </rPr>
      <t xml:space="preserve">
 (years)
</t>
    </r>
  </si>
  <si>
    <t>Height  (m)</t>
  </si>
  <si>
    <t>Exam ID</t>
  </si>
  <si>
    <t>DAP Dose units</t>
  </si>
  <si>
    <t>Projection/ Image 1: Tube Voltage: 
kVp</t>
  </si>
  <si>
    <t xml:space="preserve">Other Local Protocol name(s) for entered data: </t>
  </si>
  <si>
    <t>CG</t>
  </si>
  <si>
    <t>CH</t>
  </si>
  <si>
    <t>CI</t>
  </si>
  <si>
    <t>CJ</t>
  </si>
  <si>
    <t>CK</t>
  </si>
  <si>
    <t>CL</t>
  </si>
  <si>
    <t>CM</t>
  </si>
  <si>
    <t>CN</t>
  </si>
  <si>
    <t>DAP Dose</t>
  </si>
  <si>
    <t>Exam Protocol Default units</t>
  </si>
  <si>
    <t>Spare data fields</t>
  </si>
  <si>
    <t>Additional information</t>
  </si>
  <si>
    <t>Original units</t>
  </si>
  <si>
    <r>
      <t>Gy cm</t>
    </r>
    <r>
      <rPr>
        <vertAlign val="superscript"/>
        <sz val="11"/>
        <rFont val="Calibri"/>
        <family val="2"/>
        <scheme val="minor"/>
      </rPr>
      <t>2</t>
    </r>
  </si>
  <si>
    <r>
      <t>dGy cm</t>
    </r>
    <r>
      <rPr>
        <vertAlign val="superscript"/>
        <sz val="11"/>
        <rFont val="Calibri"/>
        <family val="2"/>
        <scheme val="minor"/>
      </rPr>
      <t>2</t>
    </r>
  </si>
  <si>
    <r>
      <t>µGy m</t>
    </r>
    <r>
      <rPr>
        <vertAlign val="superscript"/>
        <sz val="11"/>
        <rFont val="Calibri"/>
        <family val="2"/>
        <scheme val="minor"/>
      </rPr>
      <t>2</t>
    </r>
  </si>
  <si>
    <r>
      <t>cGy cm</t>
    </r>
    <r>
      <rPr>
        <vertAlign val="superscript"/>
        <sz val="11"/>
        <rFont val="Calibri"/>
        <family val="2"/>
        <scheme val="minor"/>
      </rPr>
      <t>2</t>
    </r>
  </si>
  <si>
    <r>
      <t>mGy cm</t>
    </r>
    <r>
      <rPr>
        <vertAlign val="superscript"/>
        <sz val="11"/>
        <rFont val="Calibri"/>
        <family val="2"/>
        <scheme val="minor"/>
      </rPr>
      <t>2</t>
    </r>
  </si>
  <si>
    <r>
      <t>Gy m</t>
    </r>
    <r>
      <rPr>
        <vertAlign val="superscript"/>
        <sz val="11"/>
        <rFont val="Calibri"/>
        <family val="2"/>
        <scheme val="minor"/>
      </rPr>
      <t>2</t>
    </r>
  </si>
  <si>
    <r>
      <t>dGy m</t>
    </r>
    <r>
      <rPr>
        <vertAlign val="superscript"/>
        <sz val="11"/>
        <rFont val="Calibri"/>
        <family val="2"/>
        <scheme val="minor"/>
      </rPr>
      <t>2</t>
    </r>
  </si>
  <si>
    <r>
      <t>cGy m</t>
    </r>
    <r>
      <rPr>
        <vertAlign val="superscript"/>
        <sz val="11"/>
        <rFont val="Calibri"/>
        <family val="2"/>
        <scheme val="minor"/>
      </rPr>
      <t>2</t>
    </r>
  </si>
  <si>
    <r>
      <t>mGy m</t>
    </r>
    <r>
      <rPr>
        <vertAlign val="superscript"/>
        <sz val="11"/>
        <rFont val="Calibri"/>
        <family val="2"/>
        <scheme val="minor"/>
      </rPr>
      <t>2</t>
    </r>
  </si>
  <si>
    <r>
      <t>dGy m</t>
    </r>
    <r>
      <rPr>
        <vertAlign val="superscript"/>
        <sz val="11"/>
        <color theme="1"/>
        <rFont val="Calibri"/>
        <family val="2"/>
        <scheme val="minor"/>
      </rPr>
      <t>2</t>
    </r>
  </si>
  <si>
    <r>
      <t>mGy m</t>
    </r>
    <r>
      <rPr>
        <vertAlign val="superscript"/>
        <sz val="11"/>
        <color theme="1"/>
        <rFont val="Calibri"/>
        <family val="2"/>
        <scheme val="minor"/>
      </rPr>
      <t>2</t>
    </r>
  </si>
  <si>
    <r>
      <t>1 m</t>
    </r>
    <r>
      <rPr>
        <vertAlign val="superscript"/>
        <sz val="11"/>
        <color theme="1"/>
        <rFont val="Calibri"/>
        <family val="2"/>
        <scheme val="minor"/>
      </rPr>
      <t>2</t>
    </r>
    <r>
      <rPr>
        <sz val="11"/>
        <color theme="1"/>
        <rFont val="Calibri"/>
        <family val="2"/>
        <scheme val="minor"/>
      </rPr>
      <t xml:space="preserve"> =</t>
    </r>
  </si>
  <si>
    <r>
      <t>cm</t>
    </r>
    <r>
      <rPr>
        <vertAlign val="superscript"/>
        <sz val="11"/>
        <color theme="1"/>
        <rFont val="Calibri"/>
        <family val="2"/>
        <scheme val="minor"/>
      </rPr>
      <t>2</t>
    </r>
  </si>
  <si>
    <t>d</t>
  </si>
  <si>
    <t>c</t>
  </si>
  <si>
    <t>m</t>
  </si>
  <si>
    <t>µ</t>
  </si>
  <si>
    <t>Information type</t>
  </si>
  <si>
    <t>Patient Information</t>
  </si>
  <si>
    <t>Protocol information</t>
  </si>
  <si>
    <t>no prefix</t>
  </si>
  <si>
    <t>Main Contact name*:</t>
  </si>
  <si>
    <t>Role</t>
  </si>
  <si>
    <r>
      <rPr>
        <b/>
        <sz val="11"/>
        <color rgb="FFFF0000"/>
        <rFont val="Calibri"/>
        <family val="2"/>
        <scheme val="minor"/>
      </rPr>
      <t>PHE instruction to PHE staff:</t>
    </r>
    <r>
      <rPr>
        <i/>
        <sz val="11"/>
        <color rgb="FFFF0000"/>
        <rFont val="Calibri"/>
        <family val="2"/>
        <scheme val="minor"/>
      </rPr>
      <t xml:space="preserve"> Check this entry is appropriate for inclusion in database. If not, delete.</t>
    </r>
  </si>
  <si>
    <t xml:space="preserve">Regional Code: DID English regional code, Scotland, Wales, NI etc. or independent </t>
  </si>
  <si>
    <t>Regional codes, DID regional England codes, or Country or Independent code</t>
  </si>
  <si>
    <t xml:space="preserve">DID Hospital Trust code </t>
  </si>
  <si>
    <t>Private</t>
  </si>
  <si>
    <t>Prison</t>
  </si>
  <si>
    <t>Non-Profit</t>
  </si>
  <si>
    <t>MoD</t>
  </si>
  <si>
    <t>Public-Sector</t>
  </si>
  <si>
    <t>General Dose Data Collection Methodology:</t>
  </si>
  <si>
    <t>Dose Management Software: 
Company /Open Source/In house</t>
  </si>
  <si>
    <t xml:space="preserve">Radiography System Information: General </t>
  </si>
  <si>
    <t>001</t>
  </si>
  <si>
    <t>If mobile: environment typically used in</t>
  </si>
  <si>
    <r>
      <t xml:space="preserve">Number of detectors used with this system 
</t>
    </r>
    <r>
      <rPr>
        <i/>
        <sz val="12"/>
        <color indexed="30"/>
        <rFont val="Calibri"/>
        <family val="2"/>
      </rPr>
      <t>(one at a time)</t>
    </r>
  </si>
  <si>
    <t xml:space="preserve"> Vibrating? Yes/No</t>
  </si>
  <si>
    <t xml:space="preserve"> Grid Ratio</t>
  </si>
  <si>
    <t>Detector 2 Anitiscatter Grid</t>
  </si>
  <si>
    <t>Detector 1 Anitiscatter Grid</t>
  </si>
  <si>
    <t>Detector  3 Anitiscatter Grid</t>
  </si>
  <si>
    <t>Detector 4 Anitiscatter Grid</t>
  </si>
  <si>
    <t>End of projection/Image data fields</t>
  </si>
  <si>
    <t>Exam Protocol Settings</t>
  </si>
  <si>
    <t xml:space="preserve">Number of projections/ images? </t>
  </si>
  <si>
    <t>DAP: standard dose units for this protocol on this system
* If dose units not those given for radiology system</t>
  </si>
  <si>
    <t>Projection name</t>
  </si>
  <si>
    <t>Detector used:
(as listed in Radiology System - General Info)</t>
  </si>
  <si>
    <t>Tube Voltage: 
Typical value for projection
kVp</t>
  </si>
  <si>
    <t>Exposure setting:  
(Tube current time)
Typical value for projection
mAs</t>
  </si>
  <si>
    <t>-003</t>
  </si>
  <si>
    <t>PHE X-ray System code and Workbook code</t>
  </si>
  <si>
    <t>PHE Record ID</t>
  </si>
  <si>
    <r>
      <t xml:space="preserve">PHE record code
</t>
    </r>
    <r>
      <rPr>
        <b/>
        <sz val="10"/>
        <color rgb="FF7030A0"/>
        <rFont val="Calibri"/>
        <family val="2"/>
        <scheme val="minor"/>
      </rPr>
      <t>(region, trust, hospital, system, workbook, spreadsheet, entry number)</t>
    </r>
  </si>
  <si>
    <t>Exam</t>
  </si>
  <si>
    <t>-X02</t>
  </si>
  <si>
    <r>
      <t xml:space="preserve">Plain Radiography Survey:
</t>
    </r>
    <r>
      <rPr>
        <b/>
        <sz val="16"/>
        <rFont val="Arial"/>
        <family val="2"/>
      </rPr>
      <t xml:space="preserve">Dose Data Entry by Patient Record              </t>
    </r>
    <r>
      <rPr>
        <b/>
        <sz val="18"/>
        <rFont val="Arial"/>
        <family val="2"/>
      </rPr>
      <t xml:space="preserve">                                                 </t>
    </r>
  </si>
  <si>
    <t>Age 
at time of exam
 (years)</t>
  </si>
  <si>
    <t>Sex
Male           M
Female        F
Other          O
Unknown   U
No entry    N</t>
  </si>
  <si>
    <t>No. of weight entries</t>
  </si>
  <si>
    <t>Name given on Protocol sheet</t>
  </si>
  <si>
    <t>Not checked yet</t>
  </si>
  <si>
    <r>
      <rPr>
        <sz val="12"/>
        <color indexed="30"/>
        <rFont val="Calibri"/>
        <family val="2"/>
      </rPr>
      <t xml:space="preserve">(Hospital's) </t>
    </r>
    <r>
      <rPr>
        <b/>
        <sz val="12"/>
        <color indexed="30"/>
        <rFont val="Calibri"/>
        <family val="2"/>
      </rPr>
      <t xml:space="preserve">
Protocol name for this record
</t>
    </r>
  </si>
  <si>
    <t>Complete Exam Dose</t>
  </si>
  <si>
    <t>Exam Date</t>
  </si>
  <si>
    <t>Projection 2 DAP</t>
  </si>
  <si>
    <t xml:space="preserve">Projection 3 dose </t>
  </si>
  <si>
    <t>Not yet entered if given</t>
  </si>
  <si>
    <r>
      <t xml:space="preserve">DAP dose units:
 if* </t>
    </r>
    <r>
      <rPr>
        <sz val="11"/>
        <color theme="1"/>
        <rFont val="Calibri"/>
        <family val="2"/>
        <scheme val="minor"/>
      </rPr>
      <t xml:space="preserve">not entered elsewhere or default do not apply to record. </t>
    </r>
  </si>
  <si>
    <t>Projection / Image 1 Name</t>
  </si>
  <si>
    <t xml:space="preserve">Projection / Image 1
Anti-scatter Grid used?
 </t>
  </si>
  <si>
    <t>Projection / Image 1 
Focus - detector distance:
cm</t>
  </si>
  <si>
    <t>Projection / Image 1
Total tube filtration 
as mm Aluminium equivalent (mm Al)</t>
  </si>
  <si>
    <t>Projection / Image 1
Tube Voltage: 
kVp</t>
  </si>
  <si>
    <t>Projection / Image 1
Exposure setting: 
(Tube current time)
mAs</t>
  </si>
  <si>
    <t xml:space="preserve">Projection / Image 1
Automatic Exposure Control used?
(Yes/No: use drop down list)  </t>
  </si>
  <si>
    <t xml:space="preserve">Projection / Image 1
Detector in Bucky?
(Use drop down list)  </t>
  </si>
  <si>
    <t>Projection / Image 1
Any other information on Projection/Image 1</t>
  </si>
  <si>
    <t>No projection DAP value entered = -45</t>
  </si>
  <si>
    <t>Projection / Image 6 Name</t>
  </si>
  <si>
    <t>Detector used for projection 6/image 6</t>
  </si>
  <si>
    <t xml:space="preserve">Projection / Image 6
Anti-scatter Grid used?
 </t>
  </si>
  <si>
    <t>Projection / Image 6 
Focus - detector distance:
cm</t>
  </si>
  <si>
    <t>Projection / Image 6
Total tube filtration 
as mm Aluminium equivalent (mm Al)</t>
  </si>
  <si>
    <t>Projection / Image 6
Tube Voltage: 
kVp</t>
  </si>
  <si>
    <t>Projection / Image 6
Exposure setting: 
(Tube current time)
mAs</t>
  </si>
  <si>
    <t xml:space="preserve">Projection / Image 6
Automatic Exposure Control used?
(Yes/No: use drop down list)  </t>
  </si>
  <si>
    <t xml:space="preserve">Projection / Image 6
Detector in Bucky?
(Use drop down list)  </t>
  </si>
  <si>
    <t xml:space="preserve"> </t>
  </si>
  <si>
    <t>Projection / Image 5 Name</t>
  </si>
  <si>
    <t>Detector used for projection 5/image 5</t>
  </si>
  <si>
    <t xml:space="preserve">Projection / Image 5
Anti-scatter Grid used?
 </t>
  </si>
  <si>
    <t>Projection / Image 5 
Focus - detector distance:
cm</t>
  </si>
  <si>
    <t>Projection / Image 5
Total tube filtration 
as mm Aluminium equivalent (mm Al)</t>
  </si>
  <si>
    <t>Projection / Image 5
Tube Voltage: 
kVp</t>
  </si>
  <si>
    <t>Projection / Image 5
Exposure setting: 
(Tube current time)
mAs</t>
  </si>
  <si>
    <t xml:space="preserve">Projection / Image 5
Automatic Exposure Control used?
(Yes/No: use drop down list)  </t>
  </si>
  <si>
    <t xml:space="preserve">Projection / Image 5
Detector in Bucky?
(Use drop down list)  </t>
  </si>
  <si>
    <t>Projection / Image 5
Any other information on Projection/Image 5</t>
  </si>
  <si>
    <t>Projection / Image 4
Any other information on Projection/Image 4</t>
  </si>
  <si>
    <t>Projection / Image 4 Name</t>
  </si>
  <si>
    <t>Detector used for projection 4/image 4</t>
  </si>
  <si>
    <t xml:space="preserve">Projection / Image 4
Anti-scatter Grid used?
 </t>
  </si>
  <si>
    <t>Projection / Image 4 
Focus - detector distance:
cm</t>
  </si>
  <si>
    <t>Projection / Image 4
Total tube filtration 
as mm Aluminium equivalent (mm Al)</t>
  </si>
  <si>
    <t>Projection / Image 4
Tube Voltage: 
kVp</t>
  </si>
  <si>
    <t>Projection / Image 4
Exposure setting: 
(Tube current time)
mAs</t>
  </si>
  <si>
    <t xml:space="preserve">Projection / Image 4
Automatic Exposure Control used?
(Yes/No: use drop down list)  </t>
  </si>
  <si>
    <t xml:space="preserve">Projection / Image 4
Detector in Bucky?
(Use drop down list)  </t>
  </si>
  <si>
    <t>Projection / Image 3 Name</t>
  </si>
  <si>
    <t>Detector used for projection 3/image 3</t>
  </si>
  <si>
    <t xml:space="preserve">Projection / Image 3
Anti-scatter Grid used?
 </t>
  </si>
  <si>
    <t>Projection / Image 3 
Focus - detector distance:
cm</t>
  </si>
  <si>
    <t>Projection / Image 3
Total tube filtration 
as mm Aluminium equivalent (mm Al)</t>
  </si>
  <si>
    <t>Projection / Image 3
Tube Voltage: 
kVp</t>
  </si>
  <si>
    <t>Projection / Image 3
Exposure setting: 
(Tube current time)
mAs</t>
  </si>
  <si>
    <t xml:space="preserve">Projection / Image 3
Automatic Exposure Control used?
(Yes/No: use drop down list)  </t>
  </si>
  <si>
    <t xml:space="preserve">Projection / Image 3
Detector in Bucky?
(Use drop down list)  </t>
  </si>
  <si>
    <t>Projection / Image 3
Any other information on Projection/Image 3</t>
  </si>
  <si>
    <t>Projection / Image 2 Name</t>
  </si>
  <si>
    <t>Detector used for projection 2/image 2</t>
  </si>
  <si>
    <t xml:space="preserve">Projection / Image 2
Anti-scatter Grid used?
 </t>
  </si>
  <si>
    <t>Projection / Image 2 
Focus - detector distance:
cm</t>
  </si>
  <si>
    <t>Projection / Image 2
Total tube filtration 
as mm Aluminium equivalent (mm Al)</t>
  </si>
  <si>
    <t>Projection / Image 2
Tube Voltage: 
kVp</t>
  </si>
  <si>
    <t>Projection / Image 2
Exposure setting: 
(Tube current time)
mAs</t>
  </si>
  <si>
    <t xml:space="preserve">Projection / Image 2
Automatic Exposure Control used?
(Yes/No: use drop down list)  </t>
  </si>
  <si>
    <t xml:space="preserve">Projection / Image 2
Detector in Bucky?
(Use drop down list)  </t>
  </si>
  <si>
    <t>Projection / Image 2
Any other information on Projection/Image 2</t>
  </si>
  <si>
    <t>Projection / Image 6
Any other information on Projection/Image 6</t>
  </si>
  <si>
    <t>Protocol DAP units:</t>
  </si>
  <si>
    <t>Patient Weight
(kg)</t>
  </si>
  <si>
    <t xml:space="preserve">DAP DOSES: </t>
  </si>
  <si>
    <t>Detector used for 
Projection 1/image 1</t>
  </si>
  <si>
    <t>Was dose data collected differently for any of these entries?  
(drop down list)</t>
  </si>
  <si>
    <t>Exam Protocol Info sheet: PHE Record No</t>
  </si>
  <si>
    <t>Patient data</t>
  </si>
  <si>
    <t>Protocol sheet not checked for this exam yet</t>
  </si>
  <si>
    <t>PHE Support Information: Complete exam dose by patient  information: drop down lists</t>
  </si>
  <si>
    <t>Hitachi Healthcare</t>
  </si>
  <si>
    <t>Cell</t>
  </si>
  <si>
    <t>D12</t>
  </si>
  <si>
    <t>D13</t>
  </si>
  <si>
    <t>D14</t>
  </si>
  <si>
    <t>D15</t>
  </si>
  <si>
    <t>D16</t>
  </si>
  <si>
    <t xml:space="preserve">Imaging system: DR or CR?* </t>
  </si>
  <si>
    <t>D18</t>
  </si>
  <si>
    <t>D19</t>
  </si>
  <si>
    <t>D21</t>
  </si>
  <si>
    <t>D23</t>
  </si>
  <si>
    <t>(B) If Yes, is it physical or digital?</t>
  </si>
  <si>
    <t>(C) If No [built in DAP meter], how is DAP measured?</t>
  </si>
  <si>
    <t>D24</t>
  </si>
  <si>
    <t>D25</t>
  </si>
  <si>
    <t>D26</t>
  </si>
  <si>
    <r>
      <rPr>
        <b/>
        <sz val="11"/>
        <color theme="1"/>
        <rFont val="Calibri"/>
        <family val="2"/>
        <scheme val="minor"/>
      </rPr>
      <t>DAP dose Units</t>
    </r>
    <r>
      <rPr>
        <sz val="11"/>
        <color theme="1"/>
        <rFont val="Calibri"/>
        <family val="2"/>
        <scheme val="minor"/>
      </rPr>
      <t xml:space="preserve"> used on this system* </t>
    </r>
  </si>
  <si>
    <t>Essential if "other" entered above.</t>
  </si>
  <si>
    <t>D28</t>
  </si>
  <si>
    <t>Essential Information if not entered elsewhere</t>
  </si>
  <si>
    <t>D30</t>
  </si>
  <si>
    <t xml:space="preserve">Have the reported  doses been corrected by this factor? 
*Essential entry If measured    </t>
  </si>
  <si>
    <t>D31</t>
  </si>
  <si>
    <t>D35</t>
  </si>
  <si>
    <t>Table/Bed: 
Table top Aluminium equivalence</t>
  </si>
  <si>
    <r>
      <rPr>
        <b/>
        <sz val="14"/>
        <rFont val="Calibri"/>
        <family val="2"/>
        <scheme val="minor"/>
      </rPr>
      <t>Detectors</t>
    </r>
    <r>
      <rPr>
        <b/>
        <sz val="16"/>
        <rFont val="Calibri"/>
        <family val="2"/>
        <scheme val="minor"/>
      </rPr>
      <t xml:space="preserve"> </t>
    </r>
    <r>
      <rPr>
        <i/>
        <sz val="12"/>
        <rFont val="Calibri"/>
        <family val="2"/>
      </rPr>
      <t>(CR: treat all cassettes as 1 detector; DR: Count all detectors used with system including those shared with other systems)</t>
    </r>
  </si>
  <si>
    <t>Detector 1, 2, 3 or 4: Local ID</t>
  </si>
  <si>
    <t>Detector: Manufacturer</t>
  </si>
  <si>
    <t>Detector: Model</t>
  </si>
  <si>
    <t>Detector:  Size:  width (cm)</t>
  </si>
  <si>
    <t>Detector:  Size: length (cm)</t>
  </si>
  <si>
    <t>D43,D53,D63,D73</t>
  </si>
  <si>
    <t>Antiscatter Grid: Available? Yes/No</t>
  </si>
  <si>
    <t>Antiscatter Grid: Vibrating? Yes/No</t>
  </si>
  <si>
    <t>Antiscatter Grid: Ratio</t>
  </si>
  <si>
    <t>Detector: Any other information?</t>
  </si>
  <si>
    <t>D44,D54,D64,D74</t>
  </si>
  <si>
    <t>D45,D55,D65,D75</t>
  </si>
  <si>
    <t>D46,D56,D66,D76</t>
  </si>
  <si>
    <t>D47,D57,D67,D77</t>
  </si>
  <si>
    <t xml:space="preserve">Additional Notes on Radiology System: General </t>
  </si>
  <si>
    <r>
      <t>Plain Radiography Survey:</t>
    </r>
    <r>
      <rPr>
        <b/>
        <sz val="36"/>
        <rFont val="Calibri"/>
        <family val="2"/>
      </rPr>
      <t xml:space="preserve"> </t>
    </r>
    <r>
      <rPr>
        <b/>
        <sz val="18"/>
        <rFont val="Calibri"/>
        <family val="2"/>
      </rPr>
      <t>Radiology System: General Information</t>
    </r>
    <r>
      <rPr>
        <b/>
        <sz val="22"/>
        <rFont val="Calibri"/>
        <family val="2"/>
      </rPr>
      <t xml:space="preserve">
</t>
    </r>
    <r>
      <rPr>
        <i/>
        <sz val="12"/>
        <rFont val="Calibri"/>
        <family val="2"/>
      </rPr>
      <t>General information about the named radiography system (X-ray set) which will be common to all the exams performed on it</t>
    </r>
    <r>
      <rPr>
        <b/>
        <sz val="14"/>
        <rFont val="Calibri"/>
        <family val="2"/>
      </rPr>
      <t xml:space="preserve">
</t>
    </r>
    <r>
      <rPr>
        <i/>
        <sz val="12"/>
        <rFont val="Calibri"/>
        <family val="2"/>
      </rPr>
      <t xml:space="preserve">
</t>
    </r>
  </si>
  <si>
    <t>Complete exam DAP dose *</t>
  </si>
  <si>
    <r>
      <rPr>
        <b/>
        <sz val="14"/>
        <color theme="1"/>
        <rFont val="Calibri"/>
        <family val="2"/>
        <scheme val="minor"/>
      </rPr>
      <t>Detector used:</t>
    </r>
    <r>
      <rPr>
        <b/>
        <sz val="12"/>
        <color theme="1"/>
        <rFont val="Calibri"/>
        <family val="2"/>
        <scheme val="minor"/>
      </rPr>
      <t xml:space="preserve">
</t>
    </r>
    <r>
      <rPr>
        <i/>
        <sz val="11"/>
        <color theme="1"/>
        <rFont val="Calibri"/>
        <family val="2"/>
        <scheme val="minor"/>
      </rPr>
      <t>as listed in Radiology System - General Info</t>
    </r>
  </si>
  <si>
    <t>Yes, for most exposures</t>
  </si>
  <si>
    <t>Only for exceptional exposures</t>
  </si>
  <si>
    <t>Yes, Detector usually in bed/table bucky</t>
  </si>
  <si>
    <t>Yes, Detector usually in upright bucky</t>
  </si>
  <si>
    <r>
      <t xml:space="preserve">Automatic Exposure Control used?
</t>
    </r>
    <r>
      <rPr>
        <i/>
        <sz val="11"/>
        <color indexed="8"/>
        <rFont val="Calibri"/>
        <family val="2"/>
      </rPr>
      <t xml:space="preserve">(drop down list)  </t>
    </r>
  </si>
  <si>
    <r>
      <t xml:space="preserve">Automatic Exposure Control used?
</t>
    </r>
    <r>
      <rPr>
        <i/>
        <sz val="11"/>
        <color indexed="8"/>
        <rFont val="Calibri"/>
        <family val="2"/>
      </rPr>
      <t xml:space="preserve">(use drop down list)  </t>
    </r>
  </si>
  <si>
    <r>
      <rPr>
        <b/>
        <sz val="14"/>
        <color theme="1"/>
        <rFont val="Calibri"/>
        <family val="2"/>
        <scheme val="minor"/>
      </rPr>
      <t>Anti-scatter Grid used?</t>
    </r>
    <r>
      <rPr>
        <b/>
        <sz val="12"/>
        <color theme="1"/>
        <rFont val="Calibri"/>
        <family val="2"/>
        <scheme val="minor"/>
      </rPr>
      <t xml:space="preserve">
</t>
    </r>
    <r>
      <rPr>
        <i/>
        <sz val="11"/>
        <color theme="1"/>
        <rFont val="Calibri"/>
        <family val="2"/>
        <scheme val="minor"/>
      </rPr>
      <t xml:space="preserve">(drop down list)  </t>
    </r>
  </si>
  <si>
    <r>
      <rPr>
        <b/>
        <sz val="12"/>
        <color theme="1"/>
        <rFont val="Calibri"/>
        <family val="2"/>
        <scheme val="minor"/>
      </rPr>
      <t>Do you use this code?</t>
    </r>
    <r>
      <rPr>
        <b/>
        <sz val="11"/>
        <color theme="1"/>
        <rFont val="Calibri"/>
        <family val="2"/>
        <scheme val="minor"/>
      </rPr>
      <t xml:space="preserve">
</t>
    </r>
    <r>
      <rPr>
        <sz val="11"/>
        <color theme="1"/>
        <rFont val="Calibri"/>
        <family val="2"/>
        <scheme val="minor"/>
      </rPr>
      <t>Yes/No
 /SNOMED not used</t>
    </r>
  </si>
  <si>
    <r>
      <rPr>
        <b/>
        <sz val="12"/>
        <color theme="1"/>
        <rFont val="Calibri"/>
        <family val="2"/>
        <scheme val="minor"/>
      </rPr>
      <t>Do you use this code?</t>
    </r>
    <r>
      <rPr>
        <b/>
        <sz val="11"/>
        <color theme="1"/>
        <rFont val="Calibri"/>
        <family val="2"/>
        <scheme val="minor"/>
      </rPr>
      <t xml:space="preserve">
</t>
    </r>
    <r>
      <rPr>
        <sz val="11"/>
        <color theme="1"/>
        <rFont val="Calibri"/>
        <family val="2"/>
        <scheme val="minor"/>
      </rPr>
      <t>Yes/No
/NICIP not used</t>
    </r>
  </si>
  <si>
    <t>SNOMED-CT name for "Other" exams or if in disagreement with those listed</t>
  </si>
  <si>
    <t>NICIP name for "Other" exams or if in disagreement with those listed</t>
  </si>
  <si>
    <t>Standard SNOMED-CT name used?</t>
  </si>
  <si>
    <t>Standard NICIP name used?</t>
  </si>
  <si>
    <r>
      <t xml:space="preserve">SNOMED-CT Name and Code
 </t>
    </r>
    <r>
      <rPr>
        <sz val="11"/>
        <color indexed="30"/>
        <rFont val="Calibri"/>
        <family val="2"/>
      </rPr>
      <t>(as used by hospital if different)
support information</t>
    </r>
  </si>
  <si>
    <r>
      <t xml:space="preserve">NICIP Name and Code 
</t>
    </r>
    <r>
      <rPr>
        <sz val="11"/>
        <color indexed="30"/>
        <rFont val="Calibri"/>
        <family val="2"/>
      </rPr>
      <t xml:space="preserve">(as used by hospital if different)
</t>
    </r>
    <r>
      <rPr>
        <i/>
        <sz val="11"/>
        <color indexed="30"/>
        <rFont val="Calibri"/>
        <family val="2"/>
      </rPr>
      <t>support information</t>
    </r>
  </si>
  <si>
    <t>SNOMED-CT and NICIP names and codes</t>
  </si>
  <si>
    <t>Enter field name here</t>
  </si>
  <si>
    <r>
      <t>DAP dose units</t>
    </r>
    <r>
      <rPr>
        <i/>
        <sz val="11"/>
        <rFont val="Calibri"/>
        <family val="2"/>
      </rPr>
      <t xml:space="preserve"> </t>
    </r>
  </si>
  <si>
    <t xml:space="preserve">A requested projection to provide a clear bench mark dose. </t>
  </si>
  <si>
    <t>A requested projection to provide a clear bench mark dose. 
Only examinations on table, please exclude those on trolleys and mobile exposures.</t>
  </si>
  <si>
    <t>Only examinations on table, please exclude those on trolleys and mobile exposures. 
If possible, list projections used in exam in the projection name columns.</t>
  </si>
  <si>
    <t>Complete exam assumed to be AP and Lateral. If not, and if possible, list the projections used for complete exam in the projection name columns.</t>
  </si>
  <si>
    <t>A requested projection to provide a clear bench mark dose. 
Usually upright Bucky. If possible, please note if this is not the case. If possible, exclude atypical exposures such as nasogastric tube positioning</t>
  </si>
  <si>
    <t>A requested projection to provide a clear bench mark dose. 
Usually upright Bucky. If possible, please note if this is not the case. If possible exclude atypical exposures such as nasogastric tube positioning</t>
  </si>
  <si>
    <t>A requested projection to provide a clear bench mark dose. 
If possible state if trolley or table exam. If possible exclude atypical exposures such as nasogastric tube positioning.</t>
  </si>
  <si>
    <t>Complete exam assumed to be PA and Lateral. If not, and if possible, list projections for complete exam in the projection name columns. If possible exclude atypical exposures such as nasogastric tube positioning.</t>
  </si>
  <si>
    <t xml:space="preserve"> A requested projection to provide a clear bench mark dose. 
Trolley or ward based exposures. If possible exclude atypical exposures such as nasogastric tube positioning.</t>
  </si>
  <si>
    <t>If possible, list projections for complete exam in the projection name columns.</t>
  </si>
  <si>
    <t>A requested projection to provide a clear bench mark dose. 
Single projection only, right or left foot, not both.</t>
  </si>
  <si>
    <t>A requested projection to provide a clear bench mark dose. 
Single projection only, right or left hand, not both</t>
  </si>
  <si>
    <t xml:space="preserve">A requested projection to provide a clear bench mark dose. 
Post-operative hip replacement imaging only. Single hips only, right or left, not both. </t>
  </si>
  <si>
    <t>Post-operative hip replacement imaging only. Single hips only, right or left, not both. If possible list projections used for complete exam in the projection name columns.</t>
  </si>
  <si>
    <t>A requested projection to provide a clear bench mark dose. 
Single projection only, right or left knee, not both.</t>
  </si>
  <si>
    <t>Single projection only, right or left knee, not both. Complete exam assumed to be AP and Lateral. If not, and if possible, list projections for complete exam in the projection name columns.</t>
  </si>
  <si>
    <t>Exams of single legs only, right or left , but not exams of both legs. If possible list projections of complete exam in the projection name columns.</t>
  </si>
  <si>
    <t>Complete exam assumed to be AP and Lateral. If not, and if possible, list complete exam projections in the projection name columns.</t>
  </si>
  <si>
    <t>A requested projection to provide a clear bench mark dose. 
Table exams only, not trolleys or mobile</t>
  </si>
  <si>
    <t>Table exams only, not trolleys or mobile.  If possible, please list projections used in complete exam in the projection name columns.</t>
  </si>
  <si>
    <t>A requested projection to provide a clear bench mark dose. 
Single projection only, right or left shoulder, not both</t>
  </si>
  <si>
    <t>Complete exam assumed to be AP and Lateral. If not, and if possible, list projections used in complete exam in the projection name columns.</t>
  </si>
  <si>
    <t>X12. Foot (single): Weight Bearing Dorsoplantar (DP) view</t>
  </si>
  <si>
    <t>DAP measurement: 
(A) Does the system have a built in DAP meter?</t>
  </si>
  <si>
    <r>
      <t xml:space="preserve">Very useful information
</t>
    </r>
    <r>
      <rPr>
        <u/>
        <sz val="11"/>
        <color theme="1"/>
        <rFont val="Calibri"/>
        <family val="2"/>
        <scheme val="minor"/>
      </rPr>
      <t>Provide whenever possible</t>
    </r>
  </si>
  <si>
    <t>Entry: Free text</t>
  </si>
  <si>
    <t xml:space="preserve">Entry: Free text </t>
  </si>
  <si>
    <t>One copy of this Excel Workbook (this .xlsx file) should be completed for each radiology system.
It is suggested that this page is completed before copying the Workbook as most of your information 
on it will be the same for other radiology systems. Do amend the page as appropriate.</t>
  </si>
  <si>
    <r>
      <t xml:space="preserve">Entry: </t>
    </r>
    <r>
      <rPr>
        <b/>
        <sz val="11"/>
        <color theme="1"/>
        <rFont val="Calibri"/>
        <family val="2"/>
        <scheme val="minor"/>
      </rPr>
      <t>Drop down list with the options:</t>
    </r>
    <r>
      <rPr>
        <sz val="11"/>
        <color theme="1"/>
        <rFont val="Calibri"/>
        <family val="2"/>
        <scheme val="minor"/>
      </rPr>
      <t xml:space="preserve">
Not applicable
Not known
Ambulance
On ward
Operating theatre
Accident and Emergency 
Clinics
Other: Notes in text box below
Other</t>
    </r>
  </si>
  <si>
    <r>
      <t xml:space="preserve">Entry: </t>
    </r>
    <r>
      <rPr>
        <b/>
        <sz val="11"/>
        <color theme="1"/>
        <rFont val="Calibri"/>
        <family val="2"/>
        <scheme val="minor"/>
      </rPr>
      <t>Drop down list with the options:</t>
    </r>
    <r>
      <rPr>
        <sz val="11"/>
        <color theme="1"/>
        <rFont val="Calibri"/>
        <family val="2"/>
        <scheme val="minor"/>
      </rPr>
      <t xml:space="preserve">
Yes: Used for all protocols
Yes: Used for most protocols
Yes: Used for selected protocols
No: Not used on this device
Not known</t>
    </r>
  </si>
  <si>
    <r>
      <t xml:space="preserve">Entry: </t>
    </r>
    <r>
      <rPr>
        <b/>
        <sz val="11"/>
        <color theme="1"/>
        <rFont val="Calibri"/>
        <family val="2"/>
        <scheme val="minor"/>
      </rPr>
      <t>Drop down list with the options:</t>
    </r>
    <r>
      <rPr>
        <sz val="11"/>
        <color theme="1"/>
        <rFont val="Calibri"/>
        <family val="2"/>
        <scheme val="minor"/>
      </rPr>
      <t xml:space="preserve">
Yes,      No,     Not known </t>
    </r>
  </si>
  <si>
    <t>Entry: Free text : for entering the name of an exam not included on the PHE list.</t>
  </si>
  <si>
    <r>
      <rPr>
        <sz val="11"/>
        <color theme="1"/>
        <rFont val="Calibri"/>
        <family val="2"/>
        <scheme val="minor"/>
      </rPr>
      <t xml:space="preserve">Entry: </t>
    </r>
    <r>
      <rPr>
        <b/>
        <sz val="11"/>
        <color theme="1"/>
        <rFont val="Calibri"/>
        <family val="2"/>
        <scheme val="minor"/>
      </rPr>
      <t xml:space="preserve">Drop down list with options:
</t>
    </r>
    <r>
      <rPr>
        <sz val="11"/>
        <color theme="1"/>
        <rFont val="Calibri"/>
        <family val="2"/>
        <scheme val="minor"/>
      </rPr>
      <t>Yes: Used for all exposures
Yes: Used for most exposures
Yes: used for selected exposures
No: not used for this exam
Not known</t>
    </r>
  </si>
  <si>
    <t xml:space="preserve">Entry: Number between 0 and 300 </t>
  </si>
  <si>
    <t xml:space="preserve">Recommended tube filtration
Entry: Number between 0 and 100 </t>
  </si>
  <si>
    <t>Typical or recommended voltage for projection
Entry: Number between 40 and 200</t>
  </si>
  <si>
    <t>Typical or expected Tube current time,
Entry: Number between 0 and 10,000</t>
  </si>
  <si>
    <r>
      <t xml:space="preserve">Entry: </t>
    </r>
    <r>
      <rPr>
        <b/>
        <sz val="11"/>
        <color theme="1"/>
        <rFont val="Calibri"/>
        <family val="2"/>
        <scheme val="minor"/>
      </rPr>
      <t>Drop down list with options:</t>
    </r>
    <r>
      <rPr>
        <sz val="11"/>
        <color theme="1"/>
        <rFont val="Calibri"/>
        <family val="2"/>
        <scheme val="minor"/>
      </rPr>
      <t xml:space="preserve">
Yes,    No,  SNOMED not used, Not known</t>
    </r>
  </si>
  <si>
    <r>
      <t xml:space="preserve">Entry: </t>
    </r>
    <r>
      <rPr>
        <b/>
        <sz val="11"/>
        <color theme="1"/>
        <rFont val="Calibri"/>
        <family val="2"/>
        <scheme val="minor"/>
      </rPr>
      <t>Drop down list with options:</t>
    </r>
    <r>
      <rPr>
        <sz val="11"/>
        <color theme="1"/>
        <rFont val="Calibri"/>
        <family val="2"/>
        <scheme val="minor"/>
      </rPr>
      <t xml:space="preserve">
Yes,    No,  NICIP not used, Not known</t>
    </r>
  </si>
  <si>
    <t>Entry: Free text to enter SNOMED-CT name and code used for Exam</t>
  </si>
  <si>
    <t>Entry: Free text to enter NICIP name and code used for exam</t>
  </si>
  <si>
    <t>Entry: Free text for any additional information or comments you wish to add.</t>
  </si>
  <si>
    <t>Projection 4 DAP</t>
  </si>
  <si>
    <t>Projection 5 DAP</t>
  </si>
  <si>
    <t>Projection 6 DAP</t>
  </si>
  <si>
    <r>
      <rPr>
        <sz val="14"/>
        <color theme="1"/>
        <rFont val="Calibri"/>
        <family val="2"/>
        <scheme val="minor"/>
      </rPr>
      <t>Anti-scatter Grid used?</t>
    </r>
    <r>
      <rPr>
        <sz val="12"/>
        <color theme="1"/>
        <rFont val="Calibri"/>
        <family val="2"/>
        <scheme val="minor"/>
      </rPr>
      <t xml:space="preserve">
</t>
    </r>
    <r>
      <rPr>
        <i/>
        <sz val="11"/>
        <color theme="1"/>
        <rFont val="Calibri"/>
        <family val="2"/>
        <scheme val="minor"/>
      </rPr>
      <t xml:space="preserve">(Use drop down list)  </t>
    </r>
  </si>
  <si>
    <r>
      <rPr>
        <sz val="14"/>
        <color theme="1"/>
        <rFont val="Calibri"/>
        <family val="2"/>
        <scheme val="minor"/>
      </rPr>
      <t>Detector used:</t>
    </r>
    <r>
      <rPr>
        <b/>
        <sz val="12"/>
        <color theme="1"/>
        <rFont val="Calibri"/>
        <family val="2"/>
        <scheme val="minor"/>
      </rPr>
      <t xml:space="preserve">
</t>
    </r>
    <r>
      <rPr>
        <i/>
        <sz val="11"/>
        <color theme="1"/>
        <rFont val="Calibri"/>
        <family val="2"/>
        <scheme val="minor"/>
      </rPr>
      <t>as listed in Radiology System - General Info</t>
    </r>
  </si>
  <si>
    <r>
      <rPr>
        <sz val="14"/>
        <color theme="1"/>
        <rFont val="Calibri"/>
        <family val="2"/>
        <scheme val="minor"/>
      </rPr>
      <t>Detector used:</t>
    </r>
    <r>
      <rPr>
        <b/>
        <sz val="12"/>
        <color theme="1"/>
        <rFont val="Calibri"/>
        <family val="2"/>
        <scheme val="minor"/>
      </rPr>
      <t xml:space="preserve">
</t>
    </r>
    <r>
      <rPr>
        <i/>
        <sz val="11"/>
        <color theme="1"/>
        <rFont val="Calibri"/>
        <family val="2"/>
        <scheme val="minor"/>
      </rPr>
      <t>(as listed in Radiology System - General Info)</t>
    </r>
  </si>
  <si>
    <r>
      <rPr>
        <sz val="14"/>
        <color theme="1"/>
        <rFont val="Calibri"/>
        <family val="2"/>
        <scheme val="minor"/>
      </rPr>
      <t>Detector used:</t>
    </r>
    <r>
      <rPr>
        <sz val="12"/>
        <color theme="1"/>
        <rFont val="Calibri"/>
        <family val="2"/>
        <scheme val="minor"/>
      </rPr>
      <t xml:space="preserve">
</t>
    </r>
    <r>
      <rPr>
        <i/>
        <sz val="11"/>
        <color theme="1"/>
        <rFont val="Calibri"/>
        <family val="2"/>
        <scheme val="minor"/>
      </rPr>
      <t>(as listed in Radiology System - General Info)</t>
    </r>
  </si>
  <si>
    <t>AP Projection DAP dose *</t>
  </si>
  <si>
    <t>Abdomen AP Projection data</t>
  </si>
  <si>
    <t>-X01</t>
  </si>
  <si>
    <t>Abdomen AP Projection DAP Dose</t>
  </si>
  <si>
    <t>Any other information on Projection</t>
  </si>
  <si>
    <t>-X03</t>
  </si>
  <si>
    <t>C-Spine AP Projection DAP Dose</t>
  </si>
  <si>
    <t>C-Spine LAT Projection data</t>
  </si>
  <si>
    <r>
      <rPr>
        <b/>
        <u/>
        <sz val="12"/>
        <color indexed="8"/>
        <rFont val="Calibri"/>
        <family val="2"/>
        <scheme val="minor"/>
      </rPr>
      <t>Patient weight</t>
    </r>
    <r>
      <rPr>
        <b/>
        <sz val="12"/>
        <color indexed="8"/>
        <rFont val="Calibri"/>
        <family val="2"/>
        <scheme val="minor"/>
      </rPr>
      <t xml:space="preserve"> Please provide whenever possible
(kg)</t>
    </r>
  </si>
  <si>
    <r>
      <t xml:space="preserve">Projection name
</t>
    </r>
    <r>
      <rPr>
        <i/>
        <sz val="11"/>
        <color theme="1"/>
        <rFont val="Calibri"/>
        <family val="2"/>
        <scheme val="minor"/>
      </rPr>
      <t>drop down list or over write if required, widen column as required.</t>
    </r>
  </si>
  <si>
    <r>
      <rPr>
        <sz val="14"/>
        <color theme="1"/>
        <rFont val="Calibri"/>
        <family val="2"/>
        <scheme val="minor"/>
      </rPr>
      <t>Projection name</t>
    </r>
    <r>
      <rPr>
        <b/>
        <sz val="14"/>
        <color theme="1"/>
        <rFont val="Calibri"/>
        <family val="2"/>
        <scheme val="minor"/>
      </rPr>
      <t xml:space="preserve">
</t>
    </r>
    <r>
      <rPr>
        <i/>
        <sz val="11"/>
        <color theme="1"/>
        <rFont val="Calibri"/>
        <family val="2"/>
        <scheme val="minor"/>
      </rPr>
      <t>drop down list or over write if required, widen column as required.</t>
    </r>
  </si>
  <si>
    <t xml:space="preserve">Contributor's Record ID* 
Identification in case of query. 
Must not identify patient </t>
  </si>
  <si>
    <t>PA - Posterior-Anterior</t>
  </si>
  <si>
    <t>Cervical spine - Odontoid view</t>
  </si>
  <si>
    <t>AP - Anterior-Posterior</t>
  </si>
  <si>
    <t>Chest PA Projection data</t>
  </si>
  <si>
    <t>Chest Lateral Projection data</t>
  </si>
  <si>
    <t>Chest AP Projection data</t>
  </si>
  <si>
    <t>Chest Mobile: AP Projection data</t>
  </si>
  <si>
    <t>Foot DP Projection data</t>
  </si>
  <si>
    <t>Hand PA Projection data</t>
  </si>
  <si>
    <t>Hip frog leg LAT Projection data</t>
  </si>
  <si>
    <t>Knee AP Projection data</t>
  </si>
  <si>
    <t>Knee LAT Projection data</t>
  </si>
  <si>
    <t>L-spine AP Projection data</t>
  </si>
  <si>
    <t>L-spine LAT Projection data</t>
  </si>
  <si>
    <t>Pelvis AP Projection data</t>
  </si>
  <si>
    <t>Shoulder AP Projection data</t>
  </si>
  <si>
    <t>T-Spine AP Projection data</t>
  </si>
  <si>
    <t>T-Spine LAT Projection data</t>
  </si>
  <si>
    <t>Entry: UK date format: dd-mmm-yyyy
The date diagnostic exam took place</t>
  </si>
  <si>
    <t>Local Standard Protocol Name</t>
  </si>
  <si>
    <t>Enter Your Exam Name if "Other" selected from Exam Name list</t>
  </si>
  <si>
    <t>DAP Dose for stated Projection</t>
  </si>
  <si>
    <r>
      <t xml:space="preserve">DAP dose units:
Essential if* </t>
    </r>
    <r>
      <rPr>
        <sz val="11"/>
        <color theme="1"/>
        <rFont val="Calibri"/>
        <family val="2"/>
        <scheme val="minor"/>
      </rPr>
      <t>dose units are not entered elsewhere in Workbook or the system default units shown in F4 do not apply to specific records. Select units from drop or enter.</t>
    </r>
  </si>
  <si>
    <t>System default DAP dose units shown in F4</t>
  </si>
  <si>
    <t xml:space="preserve">Anti-scatter Grid used?
</t>
  </si>
  <si>
    <t>Focus - detector distance: cm</t>
  </si>
  <si>
    <t>Total tube filtration as 
mm Aluminium equivalent, mm Al</t>
  </si>
  <si>
    <t>Tube Voltage: 
kVp</t>
  </si>
  <si>
    <t>Entry: Number between 40 and 200</t>
  </si>
  <si>
    <t xml:space="preserve">Entry: Number between 0 and 100 </t>
  </si>
  <si>
    <t>Entry: Number between 0 and 10,000</t>
  </si>
  <si>
    <t xml:space="preserve"> Patient Position: 
</t>
  </si>
  <si>
    <t xml:space="preserve">Detector in Bucky?
</t>
  </si>
  <si>
    <t xml:space="preserve">Was the dose data collected differently for this exam?  </t>
  </si>
  <si>
    <t>Table 5: Dose units conversion table (rows 1-13)</t>
  </si>
  <si>
    <t>Projection data</t>
  </si>
  <si>
    <t>Entry: Free text 
Any other information on projection/image that you wish to include.</t>
  </si>
  <si>
    <t xml:space="preserve"> DAP meter Calibration</t>
  </si>
  <si>
    <t xml:space="preserve">Commercial: NHS Contract(s) Only </t>
  </si>
  <si>
    <t>("Notes" text box available below for longer entries)</t>
  </si>
  <si>
    <t>Note: 3 letter code same for all 5 commissioning groups and different from those in yellow given above.</t>
  </si>
  <si>
    <t xml:space="preserve">Please enter projection names if at all possible and then other projection information as feasible. </t>
  </si>
  <si>
    <t>No for both SNOMED and NIPIC (see Column CF)</t>
  </si>
  <si>
    <t>No for NICIP, Yes for SNOMED (see Column CF)</t>
  </si>
  <si>
    <t>No for SNOMED, Yes for NICIP (see Column CF)</t>
  </si>
  <si>
    <t>See comments in Column CF</t>
  </si>
  <si>
    <r>
      <t xml:space="preserve">Grid Ratio: </t>
    </r>
    <r>
      <rPr>
        <sz val="11"/>
        <rFont val="Calibri"/>
        <family val="2"/>
        <scheme val="minor"/>
      </rPr>
      <t xml:space="preserve">enter in form </t>
    </r>
    <r>
      <rPr>
        <i/>
        <sz val="11"/>
        <rFont val="Calibri"/>
        <family val="2"/>
        <scheme val="minor"/>
      </rPr>
      <t>X</t>
    </r>
    <r>
      <rPr>
        <sz val="11"/>
        <rFont val="Calibri"/>
        <family val="2"/>
        <scheme val="minor"/>
      </rPr>
      <t xml:space="preserve"> to 1</t>
    </r>
  </si>
  <si>
    <r>
      <t xml:space="preserve">Grid frequency: </t>
    </r>
    <r>
      <rPr>
        <sz val="12"/>
        <rFont val="Calibri"/>
        <family val="2"/>
        <scheme val="minor"/>
      </rPr>
      <t>strips per cm</t>
    </r>
  </si>
  <si>
    <t>Abdomen AP</t>
  </si>
  <si>
    <t>Abdomen full exam</t>
  </si>
  <si>
    <t>Chest full exam</t>
  </si>
  <si>
    <t>Mobile chest AP</t>
  </si>
  <si>
    <t xml:space="preserve">mGy x cm2 (or shown as MGYCM2) </t>
  </si>
  <si>
    <t>A to D entries 
for example purposes only</t>
  </si>
  <si>
    <t>Local Radiology System Name*:</t>
  </si>
  <si>
    <t>Canon Medical (previously Toshiba)</t>
  </si>
  <si>
    <t>Gibraltar Health Authority</t>
  </si>
  <si>
    <t>B12, B20, D12, D20</t>
  </si>
  <si>
    <t>Name</t>
  </si>
  <si>
    <t>B13, B21, D13, D21</t>
  </si>
  <si>
    <t>Mobile No.</t>
  </si>
  <si>
    <t>Telephone No.</t>
  </si>
  <si>
    <t>B14, B22, D14, D22</t>
  </si>
  <si>
    <t>B14, B22, Very useful information</t>
  </si>
  <si>
    <t>B12: Essential, B20: Very useful</t>
  </si>
  <si>
    <t>B13: Essential, B21: Very useful</t>
  </si>
  <si>
    <t>Entry: Free text     Full name and title</t>
  </si>
  <si>
    <t>B15, B23, D15, D23</t>
  </si>
  <si>
    <t>B15: Essential, B23: Very useful</t>
  </si>
  <si>
    <t xml:space="preserve">Email address </t>
  </si>
  <si>
    <t>B16, B24, D16, D24</t>
  </si>
  <si>
    <t>B16: Essential, B24: Very useful</t>
  </si>
  <si>
    <t>B17, B25, D17, D25</t>
  </si>
  <si>
    <t>Any other information</t>
  </si>
  <si>
    <t>Table B: Organisational information</t>
  </si>
  <si>
    <t>Hospital or Clinic Name</t>
  </si>
  <si>
    <t>D29</t>
  </si>
  <si>
    <t>Health care Sector</t>
  </si>
  <si>
    <t>Hospital /Clinic Address</t>
  </si>
  <si>
    <t>Entry: Free text 
To start a new line use  Alt-Enter</t>
  </si>
  <si>
    <t>D32</t>
  </si>
  <si>
    <t>D33</t>
  </si>
  <si>
    <t>Post code</t>
  </si>
  <si>
    <t>D34</t>
  </si>
  <si>
    <r>
      <rPr>
        <b/>
        <sz val="11"/>
        <color theme="1"/>
        <rFont val="Calibri"/>
        <family val="2"/>
        <scheme val="minor"/>
      </rPr>
      <t>Entry: Drop down list with the options:</t>
    </r>
    <r>
      <rPr>
        <sz val="11"/>
        <color theme="1"/>
        <rFont val="Calibri"/>
        <family val="2"/>
        <scheme val="minor"/>
      </rPr>
      <t xml:space="preserve">
England
Northern Ireland 
Isle of Mann 
Scotland 
Wales 
Gibraltar 
States of Guernsey Government 
States of Jersey Government 
Other British Overseas Territories 
Other</t>
    </r>
  </si>
  <si>
    <t xml:space="preserve">Location of Hospital /Clinic (Country) </t>
  </si>
  <si>
    <t>Name of NHS Trust, Local Health Board or Parent Organisation</t>
  </si>
  <si>
    <t>Entry: Free Text</t>
  </si>
  <si>
    <t>B37</t>
  </si>
  <si>
    <t>Comments section</t>
  </si>
  <si>
    <t>Entry: Free Text  
For any other information on the hospital or organisation.</t>
  </si>
  <si>
    <t>D45</t>
  </si>
  <si>
    <t>D46</t>
  </si>
  <si>
    <t>D47</t>
  </si>
  <si>
    <t>D48</t>
  </si>
  <si>
    <r>
      <t>Has this data been collected retrospectively or prospectively?*</t>
    </r>
    <r>
      <rPr>
        <i/>
        <sz val="12"/>
        <color indexed="8"/>
        <rFont val="Calibri"/>
        <family val="2"/>
      </rPr>
      <t>(drop down list: see box notes 1&amp;2)</t>
    </r>
  </si>
  <si>
    <r>
      <rPr>
        <b/>
        <sz val="11"/>
        <color theme="1"/>
        <rFont val="Calibri"/>
        <family val="2"/>
        <scheme val="minor"/>
      </rPr>
      <t>Entry: Drop down list with the options:</t>
    </r>
    <r>
      <rPr>
        <sz val="11"/>
        <color theme="1"/>
        <rFont val="Calibri"/>
        <family val="2"/>
        <scheme val="minor"/>
      </rPr>
      <t xml:space="preserve">
Retrospective
Prospective
Both
Not known</t>
    </r>
  </si>
  <si>
    <t>Has this data been collected retrospectively or prospectively?</t>
  </si>
  <si>
    <t>D49</t>
  </si>
  <si>
    <t>PACs</t>
  </si>
  <si>
    <t>RIS</t>
  </si>
  <si>
    <t xml:space="preserve">Paper form used specifically for dose survey(s)  </t>
  </si>
  <si>
    <t>D50</t>
  </si>
  <si>
    <t xml:space="preserve">Electronic form used specifically for dose survey(s)  </t>
  </si>
  <si>
    <t>D51</t>
  </si>
  <si>
    <t>D52</t>
  </si>
  <si>
    <t xml:space="preserve">Dose  Management Software  </t>
  </si>
  <si>
    <t>D53</t>
  </si>
  <si>
    <t>D54</t>
  </si>
  <si>
    <r>
      <t xml:space="preserve">    Other                             </t>
    </r>
    <r>
      <rPr>
        <i/>
        <sz val="11"/>
        <color indexed="8"/>
        <rFont val="Calibri"/>
        <family val="2"/>
      </rPr>
      <t xml:space="preserve"> (details in comments section)</t>
    </r>
  </si>
  <si>
    <t>Other    (details in comments section)</t>
  </si>
  <si>
    <t>D56</t>
  </si>
  <si>
    <t>Name of software package</t>
  </si>
  <si>
    <t xml:space="preserve">How many years in use?  </t>
  </si>
  <si>
    <t>Columns B to F</t>
  </si>
  <si>
    <t xml:space="preserve">Table C: Dose Data Collection Methodology </t>
  </si>
  <si>
    <t>Entry: Number as text entry 
(so as not to loose initial zeros)</t>
  </si>
  <si>
    <t>Comments Section: for any other information on the survey method or dose data collection methods in general.</t>
  </si>
  <si>
    <t xml:space="preserve">Box note 2: Please do not submit data for systems that have been decommissioned. </t>
  </si>
  <si>
    <t>Columns H to K</t>
  </si>
  <si>
    <t>Columns N to R</t>
  </si>
  <si>
    <t>Columns U to Y</t>
  </si>
  <si>
    <t>Columns AB to AF</t>
  </si>
  <si>
    <t>Columns AI to AR</t>
  </si>
  <si>
    <r>
      <t xml:space="preserve">Entry: </t>
    </r>
    <r>
      <rPr>
        <b/>
        <sz val="11"/>
        <color theme="1"/>
        <rFont val="Calibri"/>
        <family val="2"/>
        <scheme val="minor"/>
      </rPr>
      <t>Drop down list with the options:</t>
    </r>
    <r>
      <rPr>
        <sz val="11"/>
        <color theme="1"/>
        <rFont val="Calibri"/>
        <family val="2"/>
        <scheme val="minor"/>
      </rPr>
      <t xml:space="preserve">
Yes, 
Yes: see comments 
Possibly 
Possibly: see comments 
No 
Not known</t>
    </r>
  </si>
  <si>
    <r>
      <t xml:space="preserve">Tube Voltage: 
</t>
    </r>
    <r>
      <rPr>
        <i/>
        <sz val="11"/>
        <rFont val="Calibri"/>
        <family val="2"/>
      </rPr>
      <t>Typical for projection</t>
    </r>
    <r>
      <rPr>
        <sz val="14"/>
        <rFont val="Calibri"/>
        <family val="2"/>
      </rPr>
      <t xml:space="preserve">
kVp</t>
    </r>
  </si>
  <si>
    <r>
      <t xml:space="preserve">Exposure setting: </t>
    </r>
    <r>
      <rPr>
        <i/>
        <sz val="12"/>
        <rFont val="Calibri"/>
        <family val="2"/>
      </rPr>
      <t xml:space="preserve">(Tube current x time)
Typical for projection
See cell comment
</t>
    </r>
    <r>
      <rPr>
        <b/>
        <sz val="14"/>
        <rFont val="Calibri"/>
        <family val="2"/>
      </rPr>
      <t>mAs</t>
    </r>
  </si>
  <si>
    <t>From exposures of below acceptable image quality</t>
  </si>
  <si>
    <t>From patients of very high or very low weights</t>
  </si>
  <si>
    <r>
      <t xml:space="preserve">Exclude doses: 
</t>
    </r>
    <r>
      <rPr>
        <sz val="12"/>
        <color theme="1"/>
        <rFont val="Calibri"/>
        <family val="2"/>
        <scheme val="minor"/>
      </rPr>
      <t xml:space="preserve">Select the appropriate drop down options </t>
    </r>
  </si>
  <si>
    <t>Only doses from persons of standard physique</t>
  </si>
  <si>
    <t>No doses from persons of non-standard physique</t>
  </si>
  <si>
    <t>Dose for exams marked as atypical or problematic</t>
  </si>
  <si>
    <t>No doses from persons with an extreme physique</t>
  </si>
  <si>
    <t>Other/additional criteria: See Comments Section</t>
  </si>
  <si>
    <t>Other /additional criteria: See Comments Section</t>
  </si>
  <si>
    <r>
      <rPr>
        <b/>
        <sz val="14"/>
        <color theme="1"/>
        <rFont val="Calibri"/>
        <family val="2"/>
        <scheme val="minor"/>
      </rPr>
      <t>Comments Section:</t>
    </r>
    <r>
      <rPr>
        <b/>
        <sz val="12"/>
        <color theme="1"/>
        <rFont val="Calibri"/>
        <family val="2"/>
        <scheme val="minor"/>
      </rPr>
      <t xml:space="preserve"> for any other information on the survey method or dose data collection methods in general (alt-enter to start new line)</t>
    </r>
  </si>
  <si>
    <t>Cut top and bottom 5% from dose distribution</t>
  </si>
  <si>
    <t xml:space="preserve">Steps used in selecting or excluding  dose data for survey: </t>
  </si>
  <si>
    <r>
      <t xml:space="preserve">Randomly select </t>
    </r>
    <r>
      <rPr>
        <b/>
        <i/>
        <sz val="12"/>
        <color theme="1"/>
        <rFont val="Calibri"/>
        <family val="2"/>
        <scheme val="minor"/>
      </rPr>
      <t>X</t>
    </r>
    <r>
      <rPr>
        <b/>
        <sz val="12"/>
        <color theme="1"/>
        <rFont val="Calibri"/>
        <family val="2"/>
        <scheme val="minor"/>
      </rPr>
      <t xml:space="preserve"> adult exams in a given period</t>
    </r>
  </si>
  <si>
    <r>
      <t>Take doses of the first</t>
    </r>
    <r>
      <rPr>
        <b/>
        <i/>
        <sz val="12"/>
        <color theme="1"/>
        <rFont val="Calibri"/>
        <family val="2"/>
        <scheme val="minor"/>
      </rPr>
      <t xml:space="preserve"> X</t>
    </r>
    <r>
      <rPr>
        <b/>
        <i/>
        <sz val="12"/>
        <color theme="1"/>
        <rFont val="Calibri"/>
        <family val="2"/>
        <scheme val="minor"/>
      </rPr>
      <t xml:space="preserve"> </t>
    </r>
    <r>
      <rPr>
        <b/>
        <sz val="12"/>
        <color theme="1"/>
        <rFont val="Calibri"/>
        <family val="2"/>
        <scheme val="minor"/>
      </rPr>
      <t>adult exams on the system</t>
    </r>
  </si>
  <si>
    <t>Remove doses identified as outliers by statistics test</t>
  </si>
  <si>
    <t>Only doses from persons with OK weight (see options)</t>
  </si>
  <si>
    <t>Only doses from persons with OK BMI (see options)</t>
  </si>
  <si>
    <t>D59</t>
  </si>
  <si>
    <t xml:space="preserve">Steps used in selecting or excluding  dose data for survey: Exclude doses: </t>
  </si>
  <si>
    <t>D60</t>
  </si>
  <si>
    <t>D61</t>
  </si>
  <si>
    <t>D62</t>
  </si>
  <si>
    <t>D63</t>
  </si>
  <si>
    <t>D64</t>
  </si>
  <si>
    <t>D58</t>
  </si>
  <si>
    <t>Steps used in selecting or excluding  dose data for survey: Selection of sample for dose survey:</t>
  </si>
  <si>
    <t>Take doses of the first X adult exams on the system</t>
  </si>
  <si>
    <t>D65</t>
  </si>
  <si>
    <t>D66</t>
  </si>
  <si>
    <r>
      <t>X +</t>
    </r>
    <r>
      <rPr>
        <b/>
        <sz val="12"/>
        <color theme="1"/>
        <rFont val="Calibri"/>
        <family val="2"/>
        <scheme val="minor"/>
      </rPr>
      <t>exams of adults who meet a physical requirement</t>
    </r>
  </si>
  <si>
    <t>X +exams of adults who meet a physical requirement</t>
  </si>
  <si>
    <t>D67</t>
  </si>
  <si>
    <t>D68</t>
  </si>
  <si>
    <t>D69</t>
  </si>
  <si>
    <t>D70</t>
  </si>
  <si>
    <t>D71</t>
  </si>
  <si>
    <t>D72</t>
  </si>
  <si>
    <t>B74</t>
  </si>
  <si>
    <t>Dose Exclude: From exposures of below acceptable image quality</t>
  </si>
  <si>
    <t>Dose exclude: Dose for exams marked as atypical or problematic</t>
  </si>
  <si>
    <t>Dose excluded: Remove doses identified as outliers by statistics test</t>
  </si>
  <si>
    <t>Dose excluded: From patients of very high or very low weights</t>
  </si>
  <si>
    <t>Doses excluded: Cut top and bottom 5% from dose distribution</t>
  </si>
  <si>
    <t>Doses excluded: Other/additional criteria: See Comments Section</t>
  </si>
  <si>
    <t>Dose selection: Take doses of the first X adult exams on the system</t>
  </si>
  <si>
    <t>Dose selection: Randomly select X adult exams in a given period</t>
  </si>
  <si>
    <t>Dose selection: X +exams of adults who meet a physical requirement</t>
  </si>
  <si>
    <t>Dose selection: Only doses from persons with OK weight (see options)</t>
  </si>
  <si>
    <t>Dose selection: Only doses from persons with OK BMI (see options)</t>
  </si>
  <si>
    <t>Dose selection: Only doses from persons of standard physique</t>
  </si>
  <si>
    <t>Dose selection: No doses from persons of non-standard physique</t>
  </si>
  <si>
    <t>Dose selection: No doses from persons with an extreme physique</t>
  </si>
  <si>
    <t>Dose selection: Other /additional criteria: See Comments Section</t>
  </si>
  <si>
    <r>
      <rPr>
        <b/>
        <sz val="12"/>
        <color theme="1"/>
        <rFont val="Calibri"/>
        <family val="2"/>
        <scheme val="minor"/>
      </rPr>
      <t xml:space="preserve">Table 5: Dose Units conversion Table </t>
    </r>
    <r>
      <rPr>
        <sz val="11"/>
        <color theme="1"/>
        <rFont val="Calibri"/>
        <family val="2"/>
        <scheme val="minor"/>
      </rPr>
      <t xml:space="preserve">
If your value is currently in the original units and has a value of 1, the table gives its value in the new units (those you want to convert it into).</t>
    </r>
  </si>
  <si>
    <t>Table A: Contact information (rows 11- 17) Table B: Organisational Information (rows 19-31) 
Table C: Dose Data Collection Methodology (rows 33-77)</t>
  </si>
  <si>
    <t>Table 1:  Radiology System: General Info: Form fields (rows 9 to 54)</t>
  </si>
  <si>
    <t>Below are a list of the information fields on the Contact information, Radiology System, Exam Protocol and Patient dose spreadsheets.</t>
  </si>
  <si>
    <t>Table 2: Exam Protocol Information spreadsheet: Form fields (rows 9 to 124)</t>
  </si>
  <si>
    <t>Table 3: Patient Dose Data Entry sheets for Complete exams: Form fields (rows 9 to 134)</t>
  </si>
  <si>
    <t>Table 4: Patient Dose Data Entry sheets for stated projections: Form fields (rows 9 to 51)</t>
  </si>
  <si>
    <t>AP Oblique view</t>
  </si>
  <si>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U) </t>
    </r>
  </si>
  <si>
    <t>Blue tab Worksheet</t>
  </si>
  <si>
    <t>Data Field codes:</t>
  </si>
  <si>
    <t>Sheet Tab codes:</t>
  </si>
  <si>
    <t>White tab Worksheets</t>
  </si>
  <si>
    <t>Plain Radiography Data Submission Workbook by Individual Patient Record</t>
  </si>
  <si>
    <t>Information to assist participants</t>
  </si>
  <si>
    <t>Record entry</t>
  </si>
  <si>
    <t>PRPP_Field_01</t>
  </si>
  <si>
    <t>PRPP_Field_02</t>
  </si>
  <si>
    <t>Record entry number</t>
  </si>
  <si>
    <t>PHE Exam Name*</t>
  </si>
  <si>
    <t>PRPP_Field_03</t>
  </si>
  <si>
    <t>PRPP_Field_04</t>
  </si>
  <si>
    <t>PRPP_Field_05</t>
  </si>
  <si>
    <t>PRPP_Field_06</t>
  </si>
  <si>
    <t>PRPP_Field_07</t>
  </si>
  <si>
    <t>PRPP_Field_08</t>
  </si>
  <si>
    <t>PRPP_Field_09</t>
  </si>
  <si>
    <t>PRPP_Field_10</t>
  </si>
  <si>
    <t>PRPP_Field_11</t>
  </si>
  <si>
    <t>PRPP_Field_12</t>
  </si>
  <si>
    <t>PRPP_Field_13</t>
  </si>
  <si>
    <t>PRPP_Field_14</t>
  </si>
  <si>
    <t>PRPP_Field_15</t>
  </si>
  <si>
    <t>PRPP_Field_16</t>
  </si>
  <si>
    <t>PRPP_Field_17</t>
  </si>
  <si>
    <t>PRPP_Field_18</t>
  </si>
  <si>
    <t>PRPP_Field_19</t>
  </si>
  <si>
    <t>PRPP_Field_20</t>
  </si>
  <si>
    <t>PRPP_Field_21</t>
  </si>
  <si>
    <t>PRPP_Field_22</t>
  </si>
  <si>
    <t>PRPP_Field_23</t>
  </si>
  <si>
    <t>PRPP_Field_24</t>
  </si>
  <si>
    <t>PRPP_Field_25</t>
  </si>
  <si>
    <t>PRPP_Field_26</t>
  </si>
  <si>
    <t>PRPP_Field_27</t>
  </si>
  <si>
    <t>PRPP_Field_28</t>
  </si>
  <si>
    <t>PRPP_Field_29</t>
  </si>
  <si>
    <t>PRPP_Field_30</t>
  </si>
  <si>
    <t>PRPE_Field_01</t>
  </si>
  <si>
    <t>PRPE_Field_02</t>
  </si>
  <si>
    <t>PRPE_Field_03</t>
  </si>
  <si>
    <t>PRPE_Field_04</t>
  </si>
  <si>
    <t>PRPE_Field_05</t>
  </si>
  <si>
    <t>PRPE_Field_06</t>
  </si>
  <si>
    <t>PRPE_Field_07</t>
  </si>
  <si>
    <t>PRPE_Field_08</t>
  </si>
  <si>
    <t>PRPE_Field_09</t>
  </si>
  <si>
    <t>PRPE_Field_10</t>
  </si>
  <si>
    <t>PRPE_Field_11</t>
  </si>
  <si>
    <t>PRPE_Field_12</t>
  </si>
  <si>
    <t>PRPE_Field_13</t>
  </si>
  <si>
    <t>PRPE_Field_14</t>
  </si>
  <si>
    <t>PRPE_Field_15</t>
  </si>
  <si>
    <t>PRPE_Field_16</t>
  </si>
  <si>
    <t>PRPE_Field_17</t>
  </si>
  <si>
    <t>PRPE_Field_18</t>
  </si>
  <si>
    <t>PRPE_Field_19</t>
  </si>
  <si>
    <t>PRPE_Field_20</t>
  </si>
  <si>
    <t>PRPE_Field_21</t>
  </si>
  <si>
    <t>PRPE_Field_22</t>
  </si>
  <si>
    <t>PRPE_Field_23</t>
  </si>
  <si>
    <t>PRPE_Field_24</t>
  </si>
  <si>
    <t>PRPE_Field_25</t>
  </si>
  <si>
    <t>PRPE_Field_26</t>
  </si>
  <si>
    <t>PRPE_Field_27</t>
  </si>
  <si>
    <t>PRPE_Field_28</t>
  </si>
  <si>
    <t>PRPE_Field_29</t>
  </si>
  <si>
    <t>PRPE_Field_30</t>
  </si>
  <si>
    <t>PRPE_Field_31</t>
  </si>
  <si>
    <t>PRPE_Field_32</t>
  </si>
  <si>
    <t>PRPE_Field_33</t>
  </si>
  <si>
    <t>PRPE_Field_34</t>
  </si>
  <si>
    <t>PRPE_Field_35</t>
  </si>
  <si>
    <t>PRPE_Field_36</t>
  </si>
  <si>
    <t>PRPE_Field_37</t>
  </si>
  <si>
    <t>PRPE_Field_38</t>
  </si>
  <si>
    <t>PRPE_Field_39</t>
  </si>
  <si>
    <t>PRPE_Field_40</t>
  </si>
  <si>
    <t>PRPE_Field_41</t>
  </si>
  <si>
    <t>PRPE_Field_42</t>
  </si>
  <si>
    <t>PRPE_Field_43</t>
  </si>
  <si>
    <t>PRPE_Field_44</t>
  </si>
  <si>
    <t>PRPE_Field_45</t>
  </si>
  <si>
    <t>PRPE_Field_46</t>
  </si>
  <si>
    <t>PRPE_Field_47</t>
  </si>
  <si>
    <t>PRPE_Field_48</t>
  </si>
  <si>
    <t>PRPE_Field_49</t>
  </si>
  <si>
    <t>PRPE_Field_50</t>
  </si>
  <si>
    <t>PRPE_Field_51</t>
  </si>
  <si>
    <t>PRPE_Field_52</t>
  </si>
  <si>
    <t>PRPE_Field_53</t>
  </si>
  <si>
    <t>PRPE_Field_54</t>
  </si>
  <si>
    <t>PRPE_Field_55</t>
  </si>
  <si>
    <t>PRPE_Field_56</t>
  </si>
  <si>
    <t>PRPE_Field_57</t>
  </si>
  <si>
    <t>PRPE_Field_58</t>
  </si>
  <si>
    <t>PRPE_Field_59</t>
  </si>
  <si>
    <t>PRPE_Field_60</t>
  </si>
  <si>
    <t>PRPE_Field_61</t>
  </si>
  <si>
    <t>PRPE_Field_62</t>
  </si>
  <si>
    <t>PRPE_Field_63</t>
  </si>
  <si>
    <t>PRPE_Field_64</t>
  </si>
  <si>
    <t>PRPE_Field_65</t>
  </si>
  <si>
    <t>PRPE_Field_66</t>
  </si>
  <si>
    <t>PRPE_Field_67</t>
  </si>
  <si>
    <t>PRPE_Field_68</t>
  </si>
  <si>
    <t>PRPE_Field_69</t>
  </si>
  <si>
    <t>PRPE_Field_70</t>
  </si>
  <si>
    <t>PRPE_Field_71</t>
  </si>
  <si>
    <t>PRPE_Field_72</t>
  </si>
  <si>
    <t>PRPE_Field_73</t>
  </si>
  <si>
    <t>PRPE_Field_74</t>
  </si>
  <si>
    <t>PRPE_Field_75</t>
  </si>
  <si>
    <t>PRPE_Field_76</t>
  </si>
  <si>
    <t>PRPE_Field_77</t>
  </si>
  <si>
    <t>PRPE_Field_78</t>
  </si>
  <si>
    <t>PRPE_Field_79</t>
  </si>
  <si>
    <t>PRPE_Field_80</t>
  </si>
  <si>
    <t>PRPE_Field_81</t>
  </si>
  <si>
    <t>PRPE_Field_82</t>
  </si>
  <si>
    <t>PRPE_Field_83</t>
  </si>
  <si>
    <t>PRPE_Field_84</t>
  </si>
  <si>
    <t>PRPE_Field_85</t>
  </si>
  <si>
    <t>PRPE_Field_86</t>
  </si>
  <si>
    <t>PRPE_Field_87</t>
  </si>
  <si>
    <t>PRPE_Field_88</t>
  </si>
  <si>
    <t>PRPE_Field_89</t>
  </si>
  <si>
    <t>PRPE_Field_90</t>
  </si>
  <si>
    <t>PRPE_Field_91</t>
  </si>
  <si>
    <t>PRPE_Field_92</t>
  </si>
  <si>
    <t>PRPE_Field_93</t>
  </si>
  <si>
    <t>-X13</t>
  </si>
  <si>
    <t>Workbook/Worksheet Information</t>
  </si>
  <si>
    <t>Workbook/Worksheet name:</t>
  </si>
  <si>
    <t>PHE Workbook/worksheet code</t>
  </si>
  <si>
    <t>PRPS_Field_01</t>
  </si>
  <si>
    <t>PRPS_Field_02</t>
  </si>
  <si>
    <t>PRPS_Field_03</t>
  </si>
  <si>
    <t>PRPS_Field_04</t>
  </si>
  <si>
    <t>PRPS_Field_05</t>
  </si>
  <si>
    <t>PRPS_Field_06</t>
  </si>
  <si>
    <t>PRPS_Field_07</t>
  </si>
  <si>
    <t>PRPS_Field_08</t>
  </si>
  <si>
    <t>PRPS_Field_09</t>
  </si>
  <si>
    <t>PRPS_Field_10</t>
  </si>
  <si>
    <t>PRPS_Field_11</t>
  </si>
  <si>
    <t>PRPS_Field_12</t>
  </si>
  <si>
    <t>PRPS_Field_13</t>
  </si>
  <si>
    <t>PRPS_Field_14</t>
  </si>
  <si>
    <t>PRPS_Field_15</t>
  </si>
  <si>
    <t>PRPS_Field_16</t>
  </si>
  <si>
    <t>PRPS_Field_17</t>
  </si>
  <si>
    <t>PRPS_Field_18</t>
  </si>
  <si>
    <t>PRPS_Field_19</t>
  </si>
  <si>
    <t>PRPS_Field_20</t>
  </si>
  <si>
    <t>PRPS_Field_21</t>
  </si>
  <si>
    <t>PRPS_Field_22</t>
  </si>
  <si>
    <t>PRPS_Field_23</t>
  </si>
  <si>
    <t>PRPS_Field_24</t>
  </si>
  <si>
    <t>PRPS_Field_25</t>
  </si>
  <si>
    <t>PRPS_Field_26</t>
  </si>
  <si>
    <t>PRPS_Field_27</t>
  </si>
  <si>
    <t>PRPS_Field_28</t>
  </si>
  <si>
    <t>PRPS_Field_29</t>
  </si>
  <si>
    <t>PRPS_Field_30</t>
  </si>
  <si>
    <t>PRPS_Field_31</t>
  </si>
  <si>
    <t>PRPS_Field_32</t>
  </si>
  <si>
    <t>PRPS_Field_33</t>
  </si>
  <si>
    <t>PRPS_Field_34</t>
  </si>
  <si>
    <t>PRPS_Field_35</t>
  </si>
  <si>
    <t>PRPS_Field_36</t>
  </si>
  <si>
    <t>PRPS_Field_37</t>
  </si>
  <si>
    <t>PRPS_Field_38</t>
  </si>
  <si>
    <t>PRPS_Field_39</t>
  </si>
  <si>
    <t>PRPS_Field_40</t>
  </si>
  <si>
    <t>PRPS_Field_41</t>
  </si>
  <si>
    <t>PRPS_Field_42</t>
  </si>
  <si>
    <t>PRPS_Field_43</t>
  </si>
  <si>
    <t>PRPS_Field_44</t>
  </si>
  <si>
    <t>PRPS_Field_45</t>
  </si>
  <si>
    <t>PRPS_Field_46</t>
  </si>
  <si>
    <t>PRPS_Field_47</t>
  </si>
  <si>
    <t>PRPS_Field_48</t>
  </si>
  <si>
    <t>PRPS_Field_49</t>
  </si>
  <si>
    <t>PRPS_Field_50</t>
  </si>
  <si>
    <t>PRPS_Field_51</t>
  </si>
  <si>
    <t>PRPS_Field_52</t>
  </si>
  <si>
    <t>PRPS_Field_53</t>
  </si>
  <si>
    <t>PRPS_Field_54</t>
  </si>
  <si>
    <t>PRPS_Field_55</t>
  </si>
  <si>
    <t>PRPS_Field_56</t>
  </si>
  <si>
    <t>PRPS_Field_57</t>
  </si>
  <si>
    <t>PRPS_Field_58</t>
  </si>
  <si>
    <t>PRPS_Field_59</t>
  </si>
  <si>
    <t>PRPS_Field_60</t>
  </si>
  <si>
    <t>PRPS_Field_61</t>
  </si>
  <si>
    <t>PRPS_Field_62</t>
  </si>
  <si>
    <t>PRPM_Field_01</t>
  </si>
  <si>
    <t>PRPM_Field_02</t>
  </si>
  <si>
    <t>PRPM_Field_03</t>
  </si>
  <si>
    <t>PRPM_Field_04</t>
  </si>
  <si>
    <t>PRPM_Field_05</t>
  </si>
  <si>
    <t>PRPM_Field_06</t>
  </si>
  <si>
    <t>PRPM_Field_07</t>
  </si>
  <si>
    <t>PRPM_Field_08</t>
  </si>
  <si>
    <t>PRPM_Field_09</t>
  </si>
  <si>
    <t>PRPM_Field_10</t>
  </si>
  <si>
    <t>PRPM_Field_11</t>
  </si>
  <si>
    <t>PRPM_Field_12</t>
  </si>
  <si>
    <t>PRPM_Field_13</t>
  </si>
  <si>
    <t>PRPM_Field_14</t>
  </si>
  <si>
    <t>PRPM_Field_15</t>
  </si>
  <si>
    <t>PRPM_Field_16</t>
  </si>
  <si>
    <t>PRPM_Field_17</t>
  </si>
  <si>
    <t>PRPM_Field_18</t>
  </si>
  <si>
    <t>PRPM_Field_19</t>
  </si>
  <si>
    <t>PRPM_Field_20</t>
  </si>
  <si>
    <t>PRPM_Field_21</t>
  </si>
  <si>
    <t>PRPM_Field_22</t>
  </si>
  <si>
    <t>PRPM_Field_23</t>
  </si>
  <si>
    <t>PRPM_Field_24</t>
  </si>
  <si>
    <t>PRPM_Field_25</t>
  </si>
  <si>
    <t>PRPM_Field_26</t>
  </si>
  <si>
    <t>PRPM_Field_27</t>
  </si>
  <si>
    <t>PRPM_Field_28</t>
  </si>
  <si>
    <t>PRPM_Field_29</t>
  </si>
  <si>
    <t>PRPM_Field_30</t>
  </si>
  <si>
    <t>PRPM_Field_31</t>
  </si>
  <si>
    <t>PRPM_Field_32</t>
  </si>
  <si>
    <t>PRPM_Field_33</t>
  </si>
  <si>
    <t>PRPM_Field_34</t>
  </si>
  <si>
    <t>PRPM_Field_35</t>
  </si>
  <si>
    <t>PRPM_Field_36</t>
  </si>
  <si>
    <t>PRPM_Field_37</t>
  </si>
  <si>
    <t>PRPM_Field_38</t>
  </si>
  <si>
    <t>PRPM_Field_39</t>
  </si>
  <si>
    <t>PRPM_Field_40</t>
  </si>
  <si>
    <t>PRPM_Field_41</t>
  </si>
  <si>
    <t>PRPM_Field_42</t>
  </si>
  <si>
    <t>PRPM_Field_43</t>
  </si>
  <si>
    <t>PRPM_Field_44</t>
  </si>
  <si>
    <t>PRPM_Field_45</t>
  </si>
  <si>
    <t>PRPM_Field_46</t>
  </si>
  <si>
    <t>PRPM_Field_47</t>
  </si>
  <si>
    <t>PRPM_Field_48</t>
  </si>
  <si>
    <t>PRPM_Field_49</t>
  </si>
  <si>
    <t>PRPM_Field_50</t>
  </si>
  <si>
    <t>PRPM_Field_51</t>
  </si>
  <si>
    <t>PRPM_Field_52</t>
  </si>
  <si>
    <t>PRPM_Field_53</t>
  </si>
  <si>
    <t>PRPM_Field_54</t>
  </si>
  <si>
    <t>PRPM_Field_55</t>
  </si>
  <si>
    <t>PRPM_Field_56</t>
  </si>
  <si>
    <t>PRPM_Field_57</t>
  </si>
  <si>
    <t>PRPM_Field_58</t>
  </si>
  <si>
    <t>PRPM_Field_59</t>
  </si>
  <si>
    <t>PRPM_Field_60</t>
  </si>
  <si>
    <t>PRPM_Field_61</t>
  </si>
  <si>
    <t>PRPM_Field_62</t>
  </si>
  <si>
    <t>PRPM_Field_63</t>
  </si>
  <si>
    <t>PRPM_Field_64</t>
  </si>
  <si>
    <t>PRPM_Field_65</t>
  </si>
  <si>
    <t>PRPM_Field_66</t>
  </si>
  <si>
    <t>PRPM_Field_67</t>
  </si>
  <si>
    <t>PRPM_Field_68</t>
  </si>
  <si>
    <t>PRPM_Field_69</t>
  </si>
  <si>
    <t>PRPM_Field_70</t>
  </si>
  <si>
    <t>PRPM_Field_71</t>
  </si>
  <si>
    <t>PRPM_Field_72</t>
  </si>
  <si>
    <t>PRPM_Field_73</t>
  </si>
  <si>
    <t>PRPM_Field_74</t>
  </si>
  <si>
    <t>PRPM_Field_75</t>
  </si>
  <si>
    <t>PRPM_Field_76</t>
  </si>
  <si>
    <t>PRPM_Field_77</t>
  </si>
  <si>
    <t>PRPM_Field_78</t>
  </si>
  <si>
    <t>PRPM_Field_79</t>
  </si>
  <si>
    <t>PRPM_Field_80</t>
  </si>
  <si>
    <t>PRPM_Field_81</t>
  </si>
  <si>
    <t>PRPM_Field_82</t>
  </si>
  <si>
    <t>PRPM_Field_83</t>
  </si>
  <si>
    <t>PRPM_Field_84</t>
  </si>
  <si>
    <t>Exposure setting: 
(Tube current time)
Typical value for projection
mAs</t>
  </si>
  <si>
    <t>Exposure setting:
(Tube current time)
Typical value for projection
mAs</t>
  </si>
  <si>
    <t>-X04</t>
  </si>
  <si>
    <t>-X06</t>
  </si>
  <si>
    <t>-X07</t>
  </si>
  <si>
    <t>-X08</t>
  </si>
  <si>
    <t>-X10</t>
  </si>
  <si>
    <t>-X12</t>
  </si>
  <si>
    <t>-X14</t>
  </si>
  <si>
    <t>-X16</t>
  </si>
  <si>
    <t>-X17</t>
  </si>
  <si>
    <t>-X20</t>
  </si>
  <si>
    <t>-X23</t>
  </si>
  <si>
    <t>-X25</t>
  </si>
  <si>
    <t>-X27</t>
  </si>
  <si>
    <t>-X028</t>
  </si>
  <si>
    <t>-Y01</t>
  </si>
  <si>
    <t>-X05</t>
  </si>
  <si>
    <t>-X09</t>
  </si>
  <si>
    <t>-X11</t>
  </si>
  <si>
    <t>-X15</t>
  </si>
  <si>
    <t>-X18</t>
  </si>
  <si>
    <t>-X19</t>
  </si>
  <si>
    <t>-X21</t>
  </si>
  <si>
    <t>-X22</t>
  </si>
  <si>
    <t>-X24</t>
  </si>
  <si>
    <t>-X26</t>
  </si>
  <si>
    <t>-X29</t>
  </si>
  <si>
    <t>-Y03</t>
  </si>
  <si>
    <t xml:space="preserve"> mmAl</t>
  </si>
  <si>
    <t>cm</t>
  </si>
  <si>
    <r>
      <t>cm</t>
    </r>
    <r>
      <rPr>
        <vertAlign val="superscript"/>
        <sz val="11"/>
        <rFont val="Calibri"/>
        <family val="2"/>
        <scheme val="minor"/>
      </rPr>
      <t>-1</t>
    </r>
  </si>
  <si>
    <r>
      <rPr>
        <sz val="14"/>
        <color theme="1"/>
        <rFont val="Calibri"/>
        <family val="2"/>
        <scheme val="minor"/>
      </rPr>
      <t>Total tube filtration</t>
    </r>
    <r>
      <rPr>
        <sz val="12"/>
        <color theme="1"/>
        <rFont val="Calibri"/>
        <family val="2"/>
        <scheme val="minor"/>
      </rPr>
      <t xml:space="preserve"> 
as mm Aluminium equivalent 
(mm Al)</t>
    </r>
  </si>
  <si>
    <t>Projection DAP dose *</t>
  </si>
  <si>
    <t>Exam Name*</t>
  </si>
  <si>
    <t>Y01. Other Exam</t>
  </si>
  <si>
    <t>Y02. Other Projection</t>
  </si>
  <si>
    <t>Projection Name*</t>
  </si>
  <si>
    <t xml:space="preserve">No record entry=  -45 or if a date 31st January 1900 </t>
  </si>
  <si>
    <t>No field entry = -15 or if a date 1st January 1900</t>
  </si>
  <si>
    <t>No record entry=  -45 or if a date 1st January 1900</t>
  </si>
  <si>
    <t>No field entry = -15 or if a date 31st January 1900</t>
  </si>
  <si>
    <t xml:space="preserve">-100 = JRHS check form entry format and enter ratio value as single number </t>
  </si>
  <si>
    <t>Rzzzz</t>
  </si>
  <si>
    <t>Hyyyy</t>
  </si>
  <si>
    <t>LAT Projection DAP dose *</t>
  </si>
  <si>
    <t>PA Projection DAP dose *</t>
  </si>
  <si>
    <t>DP Projection DAP dose *</t>
  </si>
  <si>
    <t>Frog Leg LAT Projection DAP dose *</t>
  </si>
  <si>
    <t>Samsung</t>
  </si>
  <si>
    <t>AGFA</t>
  </si>
  <si>
    <t>Number of comment entries</t>
  </si>
  <si>
    <t>No of record entries</t>
  </si>
  <si>
    <t>Perkin Elmer</t>
  </si>
  <si>
    <t>Essential if not stated elsewhere</t>
  </si>
  <si>
    <t>DID English Hospital Trust codes  [other country hospital codes to be added]</t>
  </si>
  <si>
    <t>Pale Yellow field provides option for entering Essential information that cannot be entered elsewhere (e.g. units not in drop down list)</t>
  </si>
  <si>
    <t>Pale Yellow field provides option for entering Essential information if it cannot be entered elsewhere (e.g. units not in drop down list)</t>
  </si>
  <si>
    <t>Organisational 
Information</t>
  </si>
  <si>
    <t>Which of the following were used to collect/record the survey data? 
Indicate as many as are relevant 
(drop down lists)</t>
  </si>
  <si>
    <t>D55</t>
  </si>
  <si>
    <t>Company Name?/Open Source?/In House?</t>
  </si>
  <si>
    <t>Randomly select X adult exams in a given period</t>
  </si>
  <si>
    <r>
      <t xml:space="preserve">Entry: </t>
    </r>
    <r>
      <rPr>
        <b/>
        <sz val="11"/>
        <color theme="1"/>
        <rFont val="Calibri"/>
        <family val="2"/>
        <scheme val="minor"/>
      </rPr>
      <t>Drop down list with the options:</t>
    </r>
    <r>
      <rPr>
        <sz val="11"/>
        <color theme="1"/>
        <rFont val="Calibri"/>
        <family val="2"/>
        <scheme val="minor"/>
      </rPr>
      <t xml:space="preserve">
No: dose values transferred electronically at all stages
Yes 
Yes: all values QA checked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</si>
  <si>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for all submitted data 
Yes for some data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</si>
  <si>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</si>
  <si>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</si>
  <si>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Yes: See comments, 
Not known</t>
    </r>
  </si>
  <si>
    <r>
      <t xml:space="preserve">Entry: </t>
    </r>
    <r>
      <rPr>
        <b/>
        <sz val="11"/>
        <color theme="1"/>
        <rFont val="Calibri"/>
        <family val="2"/>
        <scheme val="minor"/>
      </rPr>
      <t xml:space="preserve">Drop down list with the options: </t>
    </r>
    <r>
      <rPr>
        <sz val="11"/>
        <color theme="1"/>
        <rFont val="Calibri"/>
        <family val="2"/>
        <scheme val="minor"/>
      </rPr>
      <t xml:space="preserve">
No weight restriction used, 
Not known, 
50 to 90 kg, 
30 to 110 kg, 
Group mean weight 65 to 75 kg or 75 to 85 kg, 
Group median weight 65 to 75 kg or 75 to 85 kg, 
Other, 
Other: See comments</t>
    </r>
  </si>
  <si>
    <r>
      <t xml:space="preserve">Entry: </t>
    </r>
    <r>
      <rPr>
        <b/>
        <sz val="11"/>
        <color theme="1"/>
        <rFont val="Calibri"/>
        <family val="2"/>
        <scheme val="minor"/>
      </rPr>
      <t xml:space="preserve">Drop down list with the options: 
</t>
    </r>
    <r>
      <rPr>
        <sz val="11"/>
        <color theme="1"/>
        <rFont val="Calibri"/>
        <family val="2"/>
        <scheme val="minor"/>
      </rPr>
      <t>No BMI restriction used, 
Not known, 
Only BMIs between 18.5 and 25, 
Only BMIs between 18.5 and 30, 
Other BMI range, 
Other BMI range: See comments</t>
    </r>
  </si>
  <si>
    <r>
      <t xml:space="preserve">Entry: </t>
    </r>
    <r>
      <rPr>
        <b/>
        <sz val="11"/>
        <color theme="1"/>
        <rFont val="Calibri"/>
        <family val="2"/>
        <scheme val="minor"/>
      </rPr>
      <t xml:space="preserve">Drop down list with the options: 
</t>
    </r>
    <r>
      <rPr>
        <sz val="11"/>
        <color theme="1"/>
        <rFont val="Calibri"/>
        <family val="2"/>
        <scheme val="minor"/>
      </rPr>
      <t>Yes,    
No,    
Not known</t>
    </r>
  </si>
  <si>
    <r>
      <t xml:space="preserve">List of Hospital Types </t>
    </r>
    <r>
      <rPr>
        <b/>
        <i/>
        <sz val="10"/>
        <rFont val="Arial"/>
        <family val="2"/>
      </rPr>
      <t xml:space="preserve"> (JRHS:From Binley's 2016 directory and catchment from CQC reports.) </t>
    </r>
  </si>
  <si>
    <t>Where services are being supervised by an NHS Trust in a unit run by a private healthcare company or CIC, the attributes of both organisations are given. Catchment will be for the NHS Trust.</t>
  </si>
  <si>
    <t>Teaching Trust</t>
  </si>
  <si>
    <t>Acute Services</t>
  </si>
  <si>
    <t>Foundation Trust</t>
  </si>
  <si>
    <t>Private Patient Services</t>
  </si>
  <si>
    <t xml:space="preserve">Community Services:   </t>
  </si>
  <si>
    <t>Care Trust</t>
  </si>
  <si>
    <t>NHS England /CIC</t>
  </si>
  <si>
    <t>NHS Northern Ireland /CIC</t>
  </si>
  <si>
    <t>NHS Scotland /CIC</t>
  </si>
  <si>
    <t>NHS Wales /CIC</t>
  </si>
  <si>
    <t>Independent Non-profit including CIC</t>
  </si>
  <si>
    <t>Hospital info 1:  (Hospital Trust Attributes)</t>
  </si>
  <si>
    <t>Hospital info 2:  (Primary care catchment population)</t>
  </si>
  <si>
    <t>Exam Notes:</t>
  </si>
  <si>
    <r>
      <t xml:space="preserve">Additional useful information </t>
    </r>
    <r>
      <rPr>
        <i/>
        <sz val="12"/>
        <color theme="1"/>
        <rFont val="Calibri"/>
        <family val="2"/>
        <scheme val="minor"/>
      </rPr>
      <t xml:space="preserve">(enter as much or as little as you wish) </t>
    </r>
  </si>
  <si>
    <t>Projection 3 DAP</t>
  </si>
  <si>
    <t xml:space="preserve">Projection specific information </t>
  </si>
  <si>
    <t>Number of projections/ images used in Exam</t>
  </si>
  <si>
    <r>
      <t xml:space="preserve">Patient </t>
    </r>
    <r>
      <rPr>
        <b/>
        <sz val="12"/>
        <color theme="1"/>
        <rFont val="Calibri"/>
        <family val="2"/>
        <scheme val="minor"/>
      </rPr>
      <t>Age 
at time of exam</t>
    </r>
    <r>
      <rPr>
        <b/>
        <sz val="11"/>
        <color indexed="8"/>
        <rFont val="Calibri"/>
        <family val="2"/>
      </rPr>
      <t xml:space="preserve">
 (years)
</t>
    </r>
    <r>
      <rPr>
        <sz val="10"/>
        <color indexed="8"/>
        <rFont val="Calibri"/>
        <family val="2"/>
      </rPr>
      <t>[Adults 16y+ only]</t>
    </r>
  </si>
  <si>
    <t xml:space="preserve">Projection / Image 5
Patient Position: 
(drop down list: extra detail may be given in column FV: PRPE_Field_74) </t>
  </si>
  <si>
    <t xml:space="preserve">Projection / Image 6
Patient Position: 
(drop down list: extra detail may be given in column GG: PRPE_Field_85) </t>
  </si>
  <si>
    <t xml:space="preserve">Projection / Image 4
Patient Position: 
(drop down list: extra detail may be given in column FK: PRPE_Field_63) </t>
  </si>
  <si>
    <t xml:space="preserve">Projection / Image 2
Patient Position: 
(drop down list: extra detail may be given in column EO: PRPE_Field_41) </t>
  </si>
  <si>
    <t xml:space="preserve">Projection / Image 1
Patient Position: 
(drop down list: extra detail may be given in column ED: PRPE_Field_30) </t>
  </si>
  <si>
    <r>
      <t xml:space="preserve">DAP dose units:
Essential if* </t>
    </r>
    <r>
      <rPr>
        <sz val="11"/>
        <color theme="1"/>
        <rFont val="Calibri"/>
        <family val="2"/>
        <scheme val="minor"/>
      </rPr>
      <t>dose units are not entered elsewhere in Workbook or the system default units shown in F4 do not apply to specific records. Select units from list or enter.</t>
    </r>
  </si>
  <si>
    <t xml:space="preserve">Projection / Image 1
Patient Position: 
(drop down list: extra detail may be given in column BK: PRPP_Field_22) </t>
  </si>
  <si>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W)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</si>
  <si>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AE)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</si>
  <si>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AP)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</si>
  <si>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BA)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</si>
  <si>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BL)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</si>
  <si>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BW)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</si>
  <si>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CH) </t>
    </r>
  </si>
  <si>
    <t xml:space="preserve">Proj 1: columns U - AE, Proj 2: columns AF - AP,  Proj 3: columns AQ - BA, Proj 4:columns BB - BL, Proj 5: columns BM - BW, Proj 6: column BX - CH  
</t>
  </si>
  <si>
    <r>
      <t xml:space="preserve">SNOMED-CT Name and Code
 </t>
    </r>
    <r>
      <rPr>
        <sz val="11"/>
        <color indexed="30"/>
        <rFont val="Calibri"/>
        <family val="2"/>
      </rPr>
      <t>(as used by hospital if different)
See entry in AB2</t>
    </r>
  </si>
  <si>
    <r>
      <t xml:space="preserve">NICIP Name and Code 
</t>
    </r>
    <r>
      <rPr>
        <sz val="11"/>
        <color indexed="30"/>
        <rFont val="Calibri"/>
        <family val="2"/>
      </rPr>
      <t xml:space="preserve">(as used by hospital if different)
See entry in AC2 </t>
    </r>
  </si>
  <si>
    <r>
      <t xml:space="preserve">SNOMED-CT Name and Code
 </t>
    </r>
    <r>
      <rPr>
        <sz val="11"/>
        <color indexed="30"/>
        <rFont val="Calibri"/>
        <family val="2"/>
      </rPr>
      <t>(as used by hospital if different)
See entry in CM2</t>
    </r>
  </si>
  <si>
    <r>
      <t xml:space="preserve">NICIP Name and Code 
</t>
    </r>
    <r>
      <rPr>
        <sz val="11"/>
        <color indexed="30"/>
        <rFont val="Calibri"/>
        <family val="2"/>
      </rPr>
      <t xml:space="preserve">(as used by hospital if different)
See entry in CN2 </t>
    </r>
  </si>
  <si>
    <t xml:space="preserve">Projection / Image 1
Anti-scatter Grid used? </t>
  </si>
  <si>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AE)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</si>
  <si>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AP)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</si>
  <si>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BA)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</si>
  <si>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BL)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</si>
  <si>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BW)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</si>
  <si>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CH) </t>
    </r>
  </si>
  <si>
    <r>
      <t xml:space="preserve">DAP Dose for individual projections: </t>
    </r>
    <r>
      <rPr>
        <i/>
        <sz val="12"/>
        <color theme="1"/>
        <rFont val="Calibri"/>
        <family val="2"/>
        <scheme val="minor"/>
      </rPr>
      <t>Enter in same dose units as used for complete exam dose</t>
    </r>
  </si>
  <si>
    <t xml:space="preserve"> Patient information</t>
  </si>
  <si>
    <t>Trixell Detectors</t>
  </si>
  <si>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may be given in column W) </t>
    </r>
  </si>
  <si>
    <t xml:space="preserve">Projection / Image 3
Patient Position: 
(drop down list: extra detail may be given in column EZ: PRPE_Field_52) </t>
  </si>
  <si>
    <t>No projection record entry = -45</t>
  </si>
  <si>
    <t>N/A: Enter in column AB</t>
  </si>
  <si>
    <t>N/A: Enter in column AC</t>
  </si>
  <si>
    <t>N/A: Enter in column CM</t>
  </si>
  <si>
    <t>N/A: Enter in column CN</t>
  </si>
  <si>
    <t>What follows is Additional Useful Information: Enter as much or as little as you wish.</t>
  </si>
  <si>
    <r>
      <t>Entry:</t>
    </r>
    <r>
      <rPr>
        <b/>
        <sz val="11"/>
        <color theme="1"/>
        <rFont val="Calibri"/>
        <family val="2"/>
        <scheme val="minor"/>
      </rPr>
      <t xml:space="preserve"> Drop down list with entry options:</t>
    </r>
    <r>
      <rPr>
        <sz val="11"/>
        <color theme="1"/>
        <rFont val="Calibri"/>
        <family val="2"/>
        <scheme val="minor"/>
      </rPr>
      <t xml:space="preserve">
M, F, O or U</t>
    </r>
  </si>
  <si>
    <r>
      <t xml:space="preserve">Entry: </t>
    </r>
    <r>
      <rPr>
        <b/>
        <sz val="11"/>
        <color theme="1"/>
        <rFont val="Calibri"/>
        <family val="2"/>
        <scheme val="minor"/>
      </rPr>
      <t>Drop down list with entry options:</t>
    </r>
    <r>
      <rPr>
        <sz val="11"/>
        <color theme="1"/>
        <rFont val="Calibri"/>
        <family val="2"/>
        <scheme val="minor"/>
      </rPr>
      <t xml:space="preserve">
M, F, O, or U</t>
    </r>
  </si>
  <si>
    <t>Projection information</t>
  </si>
  <si>
    <t>CO</t>
  </si>
  <si>
    <t>CP</t>
  </si>
  <si>
    <t xml:space="preserve">Tables A, B, C, 1, 2, 3 and 4 list for each type of spreadsheet field  titles, their column or cell entries, the data status of that field, and the permitted form(s) for that entry and other supporting information. 
Table 5 contains DAP dose unit conversion factors.  </t>
  </si>
  <si>
    <t>Only examinations performed on table, please exclude those on trolleys and mobile exposures. If possible, list projections used in exam in the projection name columns.</t>
  </si>
  <si>
    <t>Enter Exam in cell F2, local protocol name in Column Q and any notes on the exam in the "Additional Information" column.</t>
  </si>
  <si>
    <t>Enter Projection in cell F2, local protocol name in Column Q and any notes on the exam in the "Additional Information" column.</t>
  </si>
  <si>
    <r>
      <t xml:space="preserve">This workbook is provided for the submission of data on </t>
    </r>
    <r>
      <rPr>
        <b/>
        <u/>
        <sz val="12"/>
        <color theme="1"/>
        <rFont val="Arial"/>
        <family val="2"/>
      </rPr>
      <t>Plain Radiograph</t>
    </r>
    <r>
      <rPr>
        <b/>
        <sz val="12"/>
        <color theme="1"/>
        <rFont val="Arial"/>
        <family val="2"/>
      </rPr>
      <t xml:space="preserve"> single projections and complete examinations from </t>
    </r>
    <r>
      <rPr>
        <b/>
        <u/>
        <sz val="12"/>
        <color theme="1"/>
        <rFont val="Arial"/>
        <family val="2"/>
      </rPr>
      <t>individual patients</t>
    </r>
    <r>
      <rPr>
        <b/>
        <sz val="12"/>
        <color theme="1"/>
        <rFont val="Arial"/>
        <family val="2"/>
      </rPr>
      <t xml:space="preserve">. </t>
    </r>
  </si>
  <si>
    <t>Other forms are provided for the submission of Plain Radiography data by radiology system, and IR and Fluoroscopy exams and procedures by patient and by radiology system.</t>
  </si>
  <si>
    <r>
      <t xml:space="preserve">Hospital or Clinic Name*:  </t>
    </r>
    <r>
      <rPr>
        <i/>
        <sz val="12"/>
        <rFont val="Calibri"/>
        <family val="2"/>
        <scheme val="minor"/>
      </rPr>
      <t>(for the Radiography system for which data is being given)</t>
    </r>
  </si>
  <si>
    <t>Toshiba Medical</t>
  </si>
  <si>
    <t xml:space="preserve">Protocol sheet not checked for this exam yet </t>
  </si>
  <si>
    <t>PRSC_Field_01</t>
  </si>
  <si>
    <t>PRSC_Field_02</t>
  </si>
  <si>
    <t>PRSC_Field_03</t>
  </si>
  <si>
    <t>PRSC_Field_04</t>
  </si>
  <si>
    <t>PRSC_Field_05</t>
  </si>
  <si>
    <t>PRSC_Field_06</t>
  </si>
  <si>
    <t>PRSC_Field_07</t>
  </si>
  <si>
    <t>PRSC_Field_08</t>
  </si>
  <si>
    <t>PRSC_Field_09</t>
  </si>
  <si>
    <t>PRSC_Field_10</t>
  </si>
  <si>
    <t>PRSC_Field_11</t>
  </si>
  <si>
    <t>PRSC_Field_12</t>
  </si>
  <si>
    <t>PRSC_Field_13</t>
  </si>
  <si>
    <t>PRSC_Field_14</t>
  </si>
  <si>
    <t>PRSC_Field_15</t>
  </si>
  <si>
    <t>PRSC_Field_16</t>
  </si>
  <si>
    <t>PRSC_Field_17</t>
  </si>
  <si>
    <t>PRSC_Field_18</t>
  </si>
  <si>
    <t>PRSC_Field_19</t>
  </si>
  <si>
    <t>PRSC_Field_20</t>
  </si>
  <si>
    <t>PRSC_Field_21</t>
  </si>
  <si>
    <t>PRSC_Field_22</t>
  </si>
  <si>
    <t>PRSC_Field_23</t>
  </si>
  <si>
    <t>PRSC_Field_24</t>
  </si>
  <si>
    <t>PRSC_Field_25</t>
  </si>
  <si>
    <t>PRSC_Field_26</t>
  </si>
  <si>
    <t>PRSC_Field_27</t>
  </si>
  <si>
    <t>PRSC_Field_28</t>
  </si>
  <si>
    <t>PRSC_Field_29</t>
  </si>
  <si>
    <t>PRSC_Field_30</t>
  </si>
  <si>
    <t>PRSC_Field_31</t>
  </si>
  <si>
    <t>PRSC_Field_32</t>
  </si>
  <si>
    <t>PRSC_Field_33</t>
  </si>
  <si>
    <t>PRSC_Field_34</t>
  </si>
  <si>
    <t>PRSC_Field_35</t>
  </si>
  <si>
    <t>PRSC_Field_36</t>
  </si>
  <si>
    <t>PRSC_Field_37</t>
  </si>
  <si>
    <t>PRSC_Field_38</t>
  </si>
  <si>
    <t>PRSC_Field_39</t>
  </si>
  <si>
    <t>PRSC_Field_40</t>
  </si>
  <si>
    <t>PRSC_Field_41</t>
  </si>
  <si>
    <t>PRSC_Field_42</t>
  </si>
  <si>
    <t>PRSC_Field_43</t>
  </si>
  <si>
    <t>PRSC_Field_44</t>
  </si>
  <si>
    <t>PRSC_Field_45</t>
  </si>
  <si>
    <t>PRSC_Field_46</t>
  </si>
  <si>
    <t>PRSC_Field_47</t>
  </si>
  <si>
    <t>PRSC_Field_48</t>
  </si>
  <si>
    <t>PRSC_Field_49</t>
  </si>
  <si>
    <t>PRSC_Field_50</t>
  </si>
  <si>
    <t>PRSC_Field_51</t>
  </si>
  <si>
    <r>
      <t xml:space="preserve">If measured have reported  doses been corrected by this factor? *                 </t>
    </r>
    <r>
      <rPr>
        <sz val="14"/>
        <color indexed="8"/>
        <rFont val="Calibri"/>
        <family val="2"/>
      </rPr>
      <t xml:space="preserve">             </t>
    </r>
    <r>
      <rPr>
        <i/>
        <sz val="12"/>
        <color indexed="8"/>
        <rFont val="Calibri"/>
        <family val="2"/>
      </rPr>
      <t>(drop down list)</t>
    </r>
  </si>
  <si>
    <t>Any supporting information?</t>
  </si>
  <si>
    <t xml:space="preserve">Very Useful and Supporting Information </t>
  </si>
  <si>
    <t>Name of the MPE, RPA, Medical Physics group etc. responsible for system</t>
  </si>
  <si>
    <r>
      <t xml:space="preserve">If a mobile system, the environment or work is it  typically used for? </t>
    </r>
    <r>
      <rPr>
        <i/>
        <sz val="11"/>
        <color indexed="8"/>
        <rFont val="Calibri"/>
        <family val="2"/>
      </rPr>
      <t>(e.g. ward, operating theatre)</t>
    </r>
  </si>
  <si>
    <r>
      <t>X-ray Equipment:</t>
    </r>
    <r>
      <rPr>
        <b/>
        <sz val="14"/>
        <rFont val="Calibri"/>
        <family val="2"/>
        <scheme val="minor"/>
      </rPr>
      <t xml:space="preserve"> </t>
    </r>
  </si>
  <si>
    <r>
      <t>Manufacturer:</t>
    </r>
    <r>
      <rPr>
        <i/>
        <sz val="10"/>
        <rFont val="Calibri"/>
        <family val="2"/>
        <scheme val="minor"/>
      </rPr>
      <t xml:space="preserve"> If "Other" enter name in "Any other information"</t>
    </r>
  </si>
  <si>
    <r>
      <t xml:space="preserve">X-ray production: Any other information? </t>
    </r>
    <r>
      <rPr>
        <i/>
        <sz val="11"/>
        <color indexed="8"/>
        <rFont val="Calibri"/>
        <family val="2"/>
      </rPr>
      <t xml:space="preserve"> ("Additional Notes" text box available for longer entries:- cell B81)</t>
    </r>
  </si>
  <si>
    <r>
      <rPr>
        <b/>
        <u/>
        <sz val="14"/>
        <rFont val="Calibri"/>
        <family val="2"/>
      </rPr>
      <t>DAP Calibration Correction Factor</t>
    </r>
    <r>
      <rPr>
        <b/>
        <sz val="14"/>
        <rFont val="Calibri"/>
        <family val="2"/>
      </rPr>
      <t xml:space="preserve"> </t>
    </r>
    <r>
      <rPr>
        <i/>
        <sz val="12"/>
        <rFont val="Calibri"/>
        <family val="2"/>
      </rPr>
      <t xml:space="preserve">(if available) </t>
    </r>
    <r>
      <rPr>
        <sz val="12"/>
        <rFont val="Calibri"/>
        <family val="2"/>
      </rPr>
      <t xml:space="preserve">from an independent ionisation chamber or solid state detector, calibration traceable back to a national standard </t>
    </r>
  </si>
  <si>
    <t>DAP calibration correction factor:</t>
  </si>
  <si>
    <t>Average Ratio or Percentage difference,  %</t>
  </si>
  <si>
    <r>
      <rPr>
        <sz val="14"/>
        <rFont val="Calibri"/>
        <family val="2"/>
      </rPr>
      <t xml:space="preserve">Any other DAP information? </t>
    </r>
    <r>
      <rPr>
        <i/>
        <sz val="12"/>
        <rFont val="Calibri"/>
        <family val="2"/>
      </rPr>
      <t>( enter in Text box below)</t>
    </r>
  </si>
  <si>
    <t>Table top Aluminium equivalence,                   mm Al</t>
  </si>
  <si>
    <t xml:space="preserve"> Entry: Free text</t>
  </si>
  <si>
    <r>
      <t xml:space="preserve">Entry: </t>
    </r>
    <r>
      <rPr>
        <b/>
        <sz val="11"/>
        <color theme="1"/>
        <rFont val="Calibri"/>
        <family val="2"/>
        <scheme val="minor"/>
      </rPr>
      <t>Drop down list with the options:</t>
    </r>
    <r>
      <rPr>
        <sz val="11"/>
        <color theme="1"/>
        <rFont val="Calibri"/>
        <family val="2"/>
        <scheme val="minor"/>
      </rPr>
      <t xml:space="preserve">
Digital Radiography, 
Computer Radiography, 
Photographic Film, 
Other,         
Not known</t>
    </r>
  </si>
  <si>
    <t xml:space="preserve">Free text </t>
  </si>
  <si>
    <r>
      <rPr>
        <b/>
        <sz val="11"/>
        <color theme="1"/>
        <rFont val="Calibri"/>
        <family val="2"/>
        <scheme val="minor"/>
      </rPr>
      <t>Drop down list with the options:</t>
    </r>
    <r>
      <rPr>
        <sz val="11"/>
        <color theme="1"/>
        <rFont val="Calibri"/>
        <family val="2"/>
        <scheme val="minor"/>
      </rPr>
      <t xml:space="preserve">
Not measured,     
Yes: measured and applied,
No: measured but not applied,       
Measured but not know if correction applied, 
No DAP meter,          
Not known</t>
    </r>
  </si>
  <si>
    <t>Free text</t>
  </si>
  <si>
    <t>Very Useful and Supporting Information</t>
  </si>
  <si>
    <t>D22</t>
  </si>
  <si>
    <t>If the radiology system is Mobile, in what environment or for what work is it  typically used ? (e.g. ward, operating theatre)</t>
  </si>
  <si>
    <t xml:space="preserve">X-ray generation equipment: Manufacturer: </t>
  </si>
  <si>
    <t>X-ray generation equipment: 
Model and number</t>
  </si>
  <si>
    <t>Entry: Date in UK format (dd-mmm-yyyy) between 1 Jan 2000 and 31st December 2020</t>
  </si>
  <si>
    <t>B28</t>
  </si>
  <si>
    <t>X-ray production: Any other information</t>
  </si>
  <si>
    <r>
      <t xml:space="preserve">Entry: </t>
    </r>
    <r>
      <rPr>
        <b/>
        <sz val="11"/>
        <color theme="1"/>
        <rFont val="Calibri"/>
        <family val="2"/>
        <scheme val="minor"/>
      </rPr>
      <t>Drop down list with the options:</t>
    </r>
    <r>
      <rPr>
        <sz val="11"/>
        <color theme="1"/>
        <rFont val="Calibri"/>
        <family val="2"/>
        <scheme val="minor"/>
      </rPr>
      <t xml:space="preserve">
Digital, Physical, Other, Not known, 
No Built-in DAP meter</t>
    </r>
  </si>
  <si>
    <t xml:space="preserve">DAP meter, DAP calibration factor or % difference to Reference chamber:  </t>
  </si>
  <si>
    <t>B36</t>
  </si>
  <si>
    <t>Any other DAO information? ( enter in Text box below)</t>
  </si>
  <si>
    <t>D38</t>
  </si>
  <si>
    <t>Give thickness in mmAl ,  
a number between 0 and 1,000 without units.</t>
  </si>
  <si>
    <t>D41,D51, D61, D71</t>
  </si>
  <si>
    <t>free text</t>
  </si>
  <si>
    <t>D42,D52, D62, D72</t>
  </si>
  <si>
    <t>Enter width in cm. A number between 0 and 1,000 without units.</t>
  </si>
  <si>
    <t>Enter length in cm. A number between 0 and 1,000 without units.</t>
  </si>
  <si>
    <r>
      <t xml:space="preserve">Drop down list with the options:
</t>
    </r>
    <r>
      <rPr>
        <sz val="11"/>
        <color theme="1"/>
        <rFont val="Calibri"/>
        <family val="2"/>
        <scheme val="minor"/>
      </rPr>
      <t>Yes,      No,      Not known</t>
    </r>
  </si>
  <si>
    <t>D48,D58,D68,D78</t>
  </si>
  <si>
    <t>Number field, a number between 0 and 1,000.</t>
  </si>
  <si>
    <t>D49,D59,D69,D79</t>
  </si>
  <si>
    <t>Antiscatter Grid frequency: strips per cm</t>
  </si>
  <si>
    <t>D50,D60,D70,D80</t>
  </si>
  <si>
    <t>B84</t>
  </si>
  <si>
    <t>N/A: Enter in column CC</t>
  </si>
  <si>
    <r>
      <t xml:space="preserve">SNOMED-CT Name and Code
 </t>
    </r>
    <r>
      <rPr>
        <sz val="11"/>
        <color indexed="30"/>
        <rFont val="Calibri"/>
        <family val="2"/>
      </rPr>
      <t xml:space="preserve">(as used by hospital if different)
See entry in AB2
</t>
    </r>
    <r>
      <rPr>
        <sz val="11"/>
        <color rgb="FF7030A0"/>
        <rFont val="Calibri"/>
        <family val="2"/>
      </rPr>
      <t>Check if entry on Exam Protocol Sheet</t>
    </r>
  </si>
  <si>
    <r>
      <t xml:space="preserve">NICIP Name and Code 
</t>
    </r>
    <r>
      <rPr>
        <sz val="11"/>
        <color indexed="30"/>
        <rFont val="Calibri"/>
        <family val="2"/>
      </rPr>
      <t xml:space="preserve">(as used by hospital if different)
See entry in AC2 
</t>
    </r>
    <r>
      <rPr>
        <sz val="11"/>
        <color rgb="FF7030A0"/>
        <rFont val="Calibri"/>
        <family val="2"/>
      </rPr>
      <t>Check if entry on Exam Protocol Sheet</t>
    </r>
  </si>
  <si>
    <t>PRPP_Field_31</t>
  </si>
  <si>
    <t>PRPP_Field_32</t>
  </si>
  <si>
    <t>PRPE_Field_94</t>
  </si>
  <si>
    <t>PRPE_Field_95</t>
  </si>
  <si>
    <t>N/A: Enter in column CF</t>
  </si>
  <si>
    <r>
      <t xml:space="preserve">Number of projections/images? 
</t>
    </r>
    <r>
      <rPr>
        <i/>
        <sz val="11"/>
        <color theme="1"/>
        <rFont val="Calibri"/>
        <family val="2"/>
        <scheme val="minor"/>
      </rPr>
      <t>Usual number of projections or stitched images.</t>
    </r>
    <r>
      <rPr>
        <i/>
        <sz val="11"/>
        <color indexed="8"/>
        <rFont val="Calibri"/>
        <family val="2"/>
      </rPr>
      <t/>
    </r>
  </si>
  <si>
    <t>Essential information: supporting information?</t>
  </si>
  <si>
    <r>
      <rPr>
        <b/>
        <sz val="11"/>
        <color theme="1"/>
        <rFont val="Calibri"/>
        <family val="2"/>
        <scheme val="minor"/>
      </rPr>
      <t>Entry: Drop down list with the options:</t>
    </r>
    <r>
      <rPr>
        <sz val="11"/>
        <color theme="1"/>
        <rFont val="Calibri"/>
        <family val="2"/>
        <scheme val="minor"/>
      </rPr>
      <t xml:space="preserve">
NHS England
NHS Northern Ireland 
NHS Scotland 
NHS Wales 
Gibraltar Health Authority
NHS England /CIC
NHS Northern Ireland /CIC
NHS Scotland /CIC
NHS Wales /CIC
Commercial: NHS Contract(s) Only 
Commercial
Independent Non-profit including CIC
MoD 
Prison: Public Sector 
Prison: Contractor 
Public Sector: Other 
Other
Not known</t>
    </r>
  </si>
  <si>
    <t>Free text 
Any additional information can go in the large text box at B84.</t>
  </si>
  <si>
    <r>
      <t>mGy x m</t>
    </r>
    <r>
      <rPr>
        <vertAlign val="superscript"/>
        <sz val="11"/>
        <color indexed="8"/>
        <rFont val="Calibri"/>
        <family val="2"/>
      </rPr>
      <t>2</t>
    </r>
    <r>
      <rPr>
        <sz val="11"/>
        <color theme="1"/>
        <rFont val="Calibri"/>
        <family val="2"/>
        <scheme val="minor"/>
      </rPr>
      <t xml:space="preserve"> (or shown as MGYM2) </t>
    </r>
  </si>
  <si>
    <t>Radiography System default units</t>
  </si>
  <si>
    <r>
      <t xml:space="preserve">Entry: </t>
    </r>
    <r>
      <rPr>
        <b/>
        <sz val="11"/>
        <color theme="1"/>
        <rFont val="Calibri"/>
        <family val="2"/>
        <scheme val="minor"/>
      </rPr>
      <t>Drop down list with the options:</t>
    </r>
    <r>
      <rPr>
        <sz val="11"/>
        <color theme="1"/>
        <rFont val="Calibri"/>
        <family val="2"/>
        <scheme val="minor"/>
      </rPr>
      <t xml:space="preserve">
Radiology System Default Units
Gy.cm2       (or shown as  GYCM2) 
dGycm2     (or shown as DGYCM2)
cGy.cm2     (or shown as CGYCM2) 
mGy.cm2    (or shown as MGYCM2)
µGy.cm2      (or shown as µGYM2)
Gy.m2        (or shown as GYM2)  
dGy x m2 (or shown as DGYM2)
cGy x m2 (or shown as CGYM2)
mGy x m2 (or shown as MGYM2) 
µGy x m2 (or shown as  µGYM2)
Other
Not Known</t>
    </r>
  </si>
  <si>
    <r>
      <t xml:space="preserve"> </t>
    </r>
    <r>
      <rPr>
        <b/>
        <sz val="16"/>
        <color theme="1"/>
        <rFont val="Calibri"/>
        <family val="2"/>
        <scheme val="minor"/>
      </rPr>
      <t>Patient information</t>
    </r>
  </si>
  <si>
    <t>Table to be extended if data is submitted by participants for additional examinations or projections</t>
  </si>
  <si>
    <t>Entry: Numeric</t>
  </si>
  <si>
    <t>Fields for any additional data you wish to include</t>
  </si>
  <si>
    <t>Additional Data Field 1: Enter title</t>
  </si>
  <si>
    <t>Additional Data Field 2: Enter title</t>
  </si>
  <si>
    <t>Additional Data Field 3: Enter title</t>
  </si>
  <si>
    <t>Additional Data Field 4: Enter title</t>
  </si>
  <si>
    <r>
      <t xml:space="preserve">This is a list of the principal exams and projections for which we would like to receive dose data. </t>
    </r>
    <r>
      <rPr>
        <b/>
        <i/>
        <sz val="12"/>
        <color theme="1"/>
        <rFont val="Arial"/>
        <family val="2"/>
      </rPr>
      <t xml:space="preserve"> </t>
    </r>
  </si>
  <si>
    <t>Foot (single): 
Weight Bearing Dorsoplantar (DP) view</t>
  </si>
  <si>
    <t>A requested projection to provide a clear bench mark dose. 
Usually upright Bucky. If possible, please note if this is not the case. If possible, exclude atypical exposures such as nasogastric tube positioning.</t>
  </si>
  <si>
    <r>
      <t xml:space="preserve">PHE Support Information: Plain Radiography Exams and Projections of interest with notes, and main SNOMED-CT and NICIP codes   
</t>
    </r>
    <r>
      <rPr>
        <sz val="16"/>
        <color rgb="FFFF0000"/>
        <rFont val="Arial"/>
        <family val="2"/>
      </rPr>
      <t>DO NOT DELETE THIS PAGE</t>
    </r>
  </si>
  <si>
    <t>Plain Radiography Survey</t>
  </si>
  <si>
    <t>Overviews of Table Information fields (columns) for all Data spreadsheets</t>
  </si>
  <si>
    <t>Table A:  Contact_Information</t>
  </si>
  <si>
    <t xml:space="preserve">Table 1:  Radiology_System_General_Info: Form fields </t>
  </si>
  <si>
    <t>Table 3: Complete Exams Patient Dose Data Entry: Form fields</t>
  </si>
  <si>
    <t>Table 4: Individual Projections Patient Dose Data Entry: Form fields</t>
  </si>
  <si>
    <r>
      <t xml:space="preserve">Table 2:  Exam_Protocol_Information: Form fields </t>
    </r>
    <r>
      <rPr>
        <i/>
        <sz val="14"/>
        <color theme="1"/>
        <rFont val="Calibri"/>
        <family val="2"/>
        <scheme val="minor"/>
      </rPr>
      <t xml:space="preserve"> (Use of this form is optional: Essential fields are only essential if you use it.)</t>
    </r>
  </si>
  <si>
    <r>
      <t xml:space="preserve">Entry: </t>
    </r>
    <r>
      <rPr>
        <b/>
        <sz val="11"/>
        <color theme="1"/>
        <rFont val="Calibri"/>
        <family val="2"/>
        <scheme val="minor"/>
      </rPr>
      <t xml:space="preserve">Drop down list with the options:
</t>
    </r>
    <r>
      <rPr>
        <sz val="11"/>
        <color theme="1"/>
        <rFont val="Calibri"/>
        <family val="2"/>
        <scheme val="minor"/>
      </rPr>
      <t>No
Not known (so treated as not mobile)
Yes: Mobile system
Yes: Portable system
Yes: other - see notes in text box below
Yes: other</t>
    </r>
  </si>
  <si>
    <t>For Projections not in the PHE list use a Spare_Proj_  sheet (or copy one) and enter the projection name in cell F1</t>
  </si>
  <si>
    <t>For Exams not in the PHE list use a Spare_Exam sheet enter the exam name in cell F1</t>
  </si>
  <si>
    <r>
      <t xml:space="preserve">If "Other" selected enter units used in D16
Entry: </t>
    </r>
    <r>
      <rPr>
        <b/>
        <sz val="11"/>
        <color theme="1"/>
        <rFont val="Calibri"/>
        <family val="2"/>
        <scheme val="minor"/>
      </rPr>
      <t>Drop down list with the options:</t>
    </r>
    <r>
      <rPr>
        <sz val="11"/>
        <color theme="1"/>
        <rFont val="Calibri"/>
        <family val="2"/>
        <scheme val="minor"/>
      </rPr>
      <t xml:space="preserve">
Gy x cm2   (or shown as GYCM2) 
dGy x cm2 (or shown as DGYCM2)
cGy x cm2 (or shown as CGYCM2) 
mGy x cm2 (or shown as MGYCM2) 
µGy x cm2 (or shown as µGYCM2)
dGy x m2 (or shown as DGYM2)
cGy x m2 (or shown as CGYM2)
mGy x m2 (or shown as MGYM2) 
µGy x m2 (or shown as µGYM2)
Other
Variable: see exam protocol
Not known</t>
    </r>
  </si>
  <si>
    <r>
      <t xml:space="preserve">Entry: Free text
</t>
    </r>
    <r>
      <rPr>
        <i/>
        <sz val="10"/>
        <color theme="1"/>
        <rFont val="Calibri"/>
        <family val="2"/>
        <scheme val="minor"/>
      </rPr>
      <t xml:space="preserve">If for information governance etc. you do not wish to enter the actual name of the hospital or clinic, please enter a code or pseudonym instead, making it clear that this is what you are doing. </t>
    </r>
  </si>
  <si>
    <r>
      <t xml:space="preserve">Entry: Number between 16 and 120. 
</t>
    </r>
    <r>
      <rPr>
        <i/>
        <sz val="10"/>
        <color theme="1"/>
        <rFont val="Calibri"/>
        <family val="2"/>
        <scheme val="minor"/>
      </rPr>
      <t xml:space="preserve">All patients must be adults, i.e. 16 years or older. If calculated from the patient's birth date truncate to one decimal point or less so that the birth date cannot be recalculated. </t>
    </r>
  </si>
  <si>
    <t>Sex*
Male, M      Female, F
Other , O    Unrecorded, U</t>
  </si>
  <si>
    <t>Sex*
Male, M       Female, F
Other , O     Unrecorded, U</t>
  </si>
  <si>
    <r>
      <t xml:space="preserve">Entry: </t>
    </r>
    <r>
      <rPr>
        <b/>
        <sz val="11"/>
        <color theme="1"/>
        <rFont val="Calibri"/>
        <family val="2"/>
        <scheme val="minor"/>
      </rPr>
      <t xml:space="preserve">Decimal number between 30 and 300. 
</t>
    </r>
    <r>
      <rPr>
        <b/>
        <u/>
        <sz val="11"/>
        <color theme="1"/>
        <rFont val="Calibri"/>
        <family val="2"/>
        <scheme val="minor"/>
      </rPr>
      <t>Please enter whenever available.</t>
    </r>
    <r>
      <rPr>
        <b/>
        <sz val="11"/>
        <color theme="1"/>
        <rFont val="Calibri"/>
        <family val="2"/>
        <scheme val="minor"/>
      </rPr>
      <t xml:space="preserve">
</t>
    </r>
    <r>
      <rPr>
        <i/>
        <sz val="10"/>
        <color theme="1"/>
        <rFont val="Calibri"/>
        <family val="2"/>
        <scheme val="minor"/>
      </rPr>
      <t xml:space="preserve">This should be an essential field but patient weight data is infrequently collected in association with adult diagnostic doses so it is set as </t>
    </r>
    <r>
      <rPr>
        <i/>
        <u/>
        <sz val="10"/>
        <color theme="1"/>
        <rFont val="Calibri"/>
        <family val="2"/>
        <scheme val="minor"/>
      </rPr>
      <t xml:space="preserve">very useful </t>
    </r>
    <r>
      <rPr>
        <i/>
        <sz val="10"/>
        <color theme="1"/>
        <rFont val="Calibri"/>
        <family val="2"/>
        <scheme val="minor"/>
      </rPr>
      <t>data. Most important for smaller sample sizes (&lt;20 to 30).</t>
    </r>
  </si>
  <si>
    <t>I/T/AE/ AP/BA/BL</t>
  </si>
  <si>
    <t>Projection/ Image 1,2,3,4,5,6: 
Projection name</t>
  </si>
  <si>
    <t xml:space="preserve">Projection/ Image 1,2,3,4,5,6 </t>
  </si>
  <si>
    <t>S/AD/AO/ AZ/BK/BV</t>
  </si>
  <si>
    <t>J/U/AF/ AQ/BB/BM</t>
  </si>
  <si>
    <t>K/V/AG/ AR/BC/BN</t>
  </si>
  <si>
    <t>Projection/ Image 1,2,3,4,5,6: 
Focus - detector distance:
cm</t>
  </si>
  <si>
    <t>Projection/ Image 1,2,3,4,5,6: 
Total tube filtration as 
mm Aluminium equivalent, mm Al</t>
  </si>
  <si>
    <t>Projection/ Image 1,2,3,4,5,6: 
Automatic Exposure Control used?</t>
  </si>
  <si>
    <t>Projection/ Image 1,2,3,4,5,6: 
Detector in Bucky?</t>
  </si>
  <si>
    <t xml:space="preserve">Projection/ Image 1,2,3,4,5,6: 
Patient Position: </t>
  </si>
  <si>
    <t>Projection/ Image 1,2,3,4,5,6: 
Tube Voltage: kVp</t>
  </si>
  <si>
    <t xml:space="preserve">Projection/ Image 1,2,3,4,5,6: 
Anti-scatter Grid used?
</t>
  </si>
  <si>
    <t>L/W/AH/ AS/BD/BO</t>
  </si>
  <si>
    <t>M/X/AI/ AT/BE/BP</t>
  </si>
  <si>
    <t>N/Y/AJ/ AU/BF/BQ</t>
  </si>
  <si>
    <t>O/Z/AK/ AV/BG/BR</t>
  </si>
  <si>
    <t>P/AA/AL/ AW/BH/BS</t>
  </si>
  <si>
    <t>Q/AB/AM/ AX/BI/BT</t>
  </si>
  <si>
    <t>R/AC/AN/ AY/BJ/BU</t>
  </si>
  <si>
    <t>Do you use this SNOMED-CT code?</t>
  </si>
  <si>
    <r>
      <t xml:space="preserve">Entry: Free text for additional protocol names
</t>
    </r>
    <r>
      <rPr>
        <i/>
        <sz val="10"/>
        <color theme="1"/>
        <rFont val="Calibri"/>
        <family val="2"/>
        <scheme val="minor"/>
      </rPr>
      <t xml:space="preserve">If the PHE Exam name and notes covers other similar protocols for which data is being submitted, enter those protocol names in this column  (alt-return for new lines). The most commonly used protocol should be entered as the standard protocol in column F. </t>
    </r>
  </si>
  <si>
    <r>
      <t>Age at time of exam</t>
    </r>
    <r>
      <rPr>
        <sz val="12"/>
        <color indexed="8"/>
        <rFont val="Calibri"/>
        <family val="2"/>
      </rPr>
      <t xml:space="preserve">
(years)</t>
    </r>
  </si>
  <si>
    <t>Entry: Positive number.  DAP dose</t>
  </si>
  <si>
    <r>
      <t xml:space="preserve">Entry: Decimal number between 0.5 and 3.
</t>
    </r>
    <r>
      <rPr>
        <i/>
        <sz val="10"/>
        <color theme="1"/>
        <rFont val="Calibri"/>
        <family val="2"/>
        <scheme val="minor"/>
      </rPr>
      <t>Note that height is requested in units of meters, not centimetres. This is to prevent any accidental confusion with patient weight data.</t>
    </r>
  </si>
  <si>
    <t>DAP Dose per Projection</t>
  </si>
  <si>
    <t>Projection /Image 
1, 2,3,4,5,6</t>
  </si>
  <si>
    <t>U/AF/AQ/ BB/BM/BX</t>
  </si>
  <si>
    <t>AE/AP/BA/ BL/BW/CH</t>
  </si>
  <si>
    <t>Projection/ Image 1,2,3,4,5,6
Projection name</t>
  </si>
  <si>
    <t>Projection/ Image 1,2,3,4,5,6
Focus - detector distance: cm</t>
  </si>
  <si>
    <t>Projection/ Image 1,2,3,4,5,6
Total tube filtration as 
mm Aluminium equivalent, mm Al</t>
  </si>
  <si>
    <t>Projection/ Image 1,2,3,4,5,6
Automatic Exposure Control used?</t>
  </si>
  <si>
    <t xml:space="preserve">Projection/ Image 1,2,3,4,5,6
Patient Position: 
</t>
  </si>
  <si>
    <t xml:space="preserve">Projection/ Image 1,2,3,4,5,6
Detector in Bucky?
</t>
  </si>
  <si>
    <t xml:space="preserve">Projection/ Image 1,2,3,4,5,6
Any other information on Projection/Image 1,2,3,4,5,6 </t>
  </si>
  <si>
    <t>V/AG/AR/ BC/BN/BY</t>
  </si>
  <si>
    <t>W/AH/AS/ BD/BO/BZ</t>
  </si>
  <si>
    <t>X/AI/AT BE/BP/CA</t>
  </si>
  <si>
    <t>Y/AJ/AU/ BF/BQ/CB</t>
  </si>
  <si>
    <t>Z/AK/AV/ BG/BR/CC</t>
  </si>
  <si>
    <t>AA/AL/AW/ BH/BS/CD</t>
  </si>
  <si>
    <t>AB/AM/AX/ BI/BT/CE</t>
  </si>
  <si>
    <t>AC/AN/AY/ BJ/BU/CF</t>
  </si>
  <si>
    <t>AD/AO/AZ/ BK/BV/CG</t>
  </si>
  <si>
    <t>Do you use this NICIP code?</t>
  </si>
  <si>
    <t>Projection/ Image 1,2,3,4,5,6: 
Any other information on Projection/Image</t>
  </si>
  <si>
    <r>
      <t xml:space="preserve">Your Local Protocol Name 
</t>
    </r>
    <r>
      <rPr>
        <i/>
        <sz val="11"/>
        <color indexed="8"/>
        <rFont val="Calibri"/>
        <family val="2"/>
        <scheme val="minor"/>
      </rPr>
      <t>If not entered on Exam_protocol_information sheet or different from that entry</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</si>
  <si>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Test and conditions given in Comments Section,  
Yes: In some case, 
Yes, 
Other,
Other: See comments</t>
    </r>
  </si>
  <si>
    <r>
      <t>Entry:</t>
    </r>
    <r>
      <rPr>
        <b/>
        <sz val="11"/>
        <color theme="1"/>
        <rFont val="Calibri"/>
        <family val="2"/>
        <scheme val="minor"/>
      </rPr>
      <t xml:space="preserve"> Drop down list with the options: </t>
    </r>
    <r>
      <rPr>
        <sz val="11"/>
        <color theme="1"/>
        <rFont val="Calibri"/>
        <family val="2"/>
        <scheme val="minor"/>
      </rPr>
      <t xml:space="preserve">
No, 
Not known, 
Yes,  
Yes: In some case, 
Yes: See comments, 
Other, 
Other: See comments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</si>
  <si>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</si>
  <si>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r>
      <t xml:space="preserve">Entry: </t>
    </r>
    <r>
      <rPr>
        <b/>
        <sz val="11"/>
        <color theme="1"/>
        <rFont val="Calibri"/>
        <family val="2"/>
        <scheme val="minor"/>
      </rPr>
      <t xml:space="preserve">Drop down list with the options: 
</t>
    </r>
    <r>
      <rPr>
        <sz val="11"/>
        <color theme="1"/>
        <rFont val="Calibri"/>
        <family val="2"/>
        <scheme val="minor"/>
      </rPr>
      <t>No, 
Not known, 
Yes: See comments, 
Yes: In some case, 
Yes</t>
    </r>
  </si>
  <si>
    <r>
      <t xml:space="preserve">Entry: </t>
    </r>
    <r>
      <rPr>
        <b/>
        <sz val="11"/>
        <color theme="1"/>
        <rFont val="Calibri"/>
        <family val="2"/>
        <scheme val="minor"/>
      </rPr>
      <t xml:space="preserve">Drop down list with the options: 
</t>
    </r>
    <r>
      <rPr>
        <sz val="11"/>
        <color theme="1"/>
        <rFont val="Calibri"/>
        <family val="2"/>
        <scheme val="minor"/>
      </rPr>
      <t>No,     
Not known, 
Yes: See weight/BMI/physique questions below, 
Yes: See comments, 
Yes: In some case, 
Yes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</si>
  <si>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</si>
  <si>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t>Hologic</t>
  </si>
  <si>
    <t>Entry: either  DAP calibration ratio 
(Traceable DAP reading/System DAP reading)
or Average percentage difference: 
(System DAP reading - Traceable DAP reading) x 100 / Traceable DAP meter reading %</t>
  </si>
  <si>
    <t>D40</t>
  </si>
  <si>
    <r>
      <t xml:space="preserve">Entry: </t>
    </r>
    <r>
      <rPr>
        <b/>
        <sz val="11"/>
        <color theme="1"/>
        <rFont val="Calibri"/>
        <family val="2"/>
        <scheme val="minor"/>
      </rPr>
      <t>Drop down list</t>
    </r>
    <r>
      <rPr>
        <sz val="11"/>
        <color theme="1"/>
        <rFont val="Calibri"/>
        <family val="2"/>
        <scheme val="minor"/>
      </rPr>
      <t xml:space="preserve"> of numbers from 1 to 10</t>
    </r>
  </si>
  <si>
    <r>
      <t xml:space="preserve">Your Standard Local Protocol Name
</t>
    </r>
    <r>
      <rPr>
        <i/>
        <sz val="11"/>
        <rFont val="Calibri"/>
        <family val="2"/>
      </rPr>
      <t>If the Exam Name and Notes could apply to several protocols for this system enter the name of the most commonly used protocol. 
(Enter other names in Column CG )</t>
    </r>
  </si>
  <si>
    <r>
      <t xml:space="preserve">Most commonly used protocol for this system to which the Exam Name and Notes could apply.  </t>
    </r>
    <r>
      <rPr>
        <i/>
        <sz val="11"/>
        <color theme="1"/>
        <rFont val="Calibri"/>
        <family val="2"/>
        <scheme val="minor"/>
      </rPr>
      <t>The names of other appropriate protocols can be entered in Column CG</t>
    </r>
  </si>
  <si>
    <r>
      <t xml:space="preserve">Entry: Number, usually an integer 
</t>
    </r>
    <r>
      <rPr>
        <b/>
        <sz val="11"/>
        <color theme="1"/>
        <rFont val="Calibri"/>
        <family val="2"/>
        <scheme val="minor"/>
      </rPr>
      <t>Drop down list with the options:</t>
    </r>
    <r>
      <rPr>
        <sz val="11"/>
        <color theme="1"/>
        <rFont val="Calibri"/>
        <family val="2"/>
        <scheme val="minor"/>
      </rPr>
      <t xml:space="preserve">
1,2,3,4,5,6,7,8,9,10, 11,12,13,14,15,16,17,18,19,20</t>
    </r>
  </si>
  <si>
    <r>
      <rPr>
        <sz val="11"/>
        <color theme="1"/>
        <rFont val="Calibri"/>
        <family val="2"/>
        <scheme val="minor"/>
      </rPr>
      <t xml:space="preserve">Entry: </t>
    </r>
    <r>
      <rPr>
        <b/>
        <sz val="11"/>
        <color theme="1"/>
        <rFont val="Calibri"/>
        <family val="2"/>
        <scheme val="minor"/>
      </rPr>
      <t>Drop down list with entry options 1 to 20</t>
    </r>
  </si>
  <si>
    <r>
      <t xml:space="preserve">Number of projections/images? 
</t>
    </r>
    <r>
      <rPr>
        <i/>
        <sz val="11"/>
        <color theme="1"/>
        <rFont val="Calibri"/>
        <family val="2"/>
        <scheme val="minor"/>
      </rPr>
      <t>Number of projections or stitched images for complete exam.</t>
    </r>
    <r>
      <rPr>
        <i/>
        <sz val="11"/>
        <color indexed="8"/>
        <rFont val="Calibri"/>
        <family val="2"/>
      </rPr>
      <t/>
    </r>
  </si>
  <si>
    <r>
      <t xml:space="preserve">Number of projections/ images
</t>
    </r>
    <r>
      <rPr>
        <i/>
        <sz val="12"/>
        <color indexed="8"/>
        <rFont val="Calibri"/>
        <family val="2"/>
        <scheme val="minor"/>
      </rPr>
      <t>Number of projections or stitched images for complete exam.</t>
    </r>
  </si>
  <si>
    <t>Projection/ Image 1,2,3,4,5,6: 
Detector used: as listed in Radiology_System_General_Info</t>
  </si>
  <si>
    <r>
      <t xml:space="preserve">Entry: </t>
    </r>
    <r>
      <rPr>
        <b/>
        <sz val="11"/>
        <color theme="1"/>
        <rFont val="Calibri"/>
        <family val="2"/>
        <scheme val="minor"/>
      </rPr>
      <t xml:space="preserve">Drop down list 
</t>
    </r>
    <r>
      <rPr>
        <sz val="11"/>
        <color theme="1"/>
        <rFont val="Calibri"/>
        <family val="2"/>
        <scheme val="minor"/>
      </rPr>
      <t>Detector 1, Detector 2, …. to Detector 10</t>
    </r>
  </si>
  <si>
    <t xml:space="preserve">Projection/ Image 1,2,3,4,5,6
Detector used as listed on "Radiology_System_General_Info" </t>
  </si>
  <si>
    <t>Detector used: as listed in Radiology_System_General_Info</t>
  </si>
  <si>
    <t>Entry: Drop down list 
Detector 1, Detector 2,... to Detector 10</t>
  </si>
  <si>
    <t>Projection/ Image 1,2,3,4,5,6: 
Exposure setting: 
(Tube current x time) mAs</t>
  </si>
  <si>
    <t>Projection/ Image 1,2,3,4,5,6
Exposure setting: 
(Tube current x time) mAs</t>
  </si>
  <si>
    <t>Exposure setting: 
(Tube current x time) mAs</t>
  </si>
  <si>
    <r>
      <t xml:space="preserve">Entry: </t>
    </r>
    <r>
      <rPr>
        <b/>
        <sz val="11"/>
        <color theme="1"/>
        <rFont val="Calibri"/>
        <family val="2"/>
        <scheme val="minor"/>
      </rPr>
      <t>Drop down list with options:</t>
    </r>
    <r>
      <rPr>
        <sz val="11"/>
        <color theme="1"/>
        <rFont val="Calibri"/>
        <family val="2"/>
        <scheme val="minor"/>
      </rPr>
      <t xml:space="preserve">
Yes
Yes, for most exposures
Yes, Detector usually in bed/table bucky
Yes, Detector usually in upright bucky
Only for exceptional exposures
No
No, Detector on bed/table top
Unknown</t>
    </r>
  </si>
  <si>
    <t>SNOMED-CT Name and code: PHE choice shown in cell CM2</t>
  </si>
  <si>
    <t>NICIP Name and Code: PHE  choice shown in cell CN2</t>
  </si>
  <si>
    <t>SNOMED-CT Name and code: PHE choice shown in cell AB2</t>
  </si>
  <si>
    <t>NICIP Name and Code: PHE  choice shown in cell AC2</t>
  </si>
  <si>
    <r>
      <t xml:space="preserve">Local Standard Protocol Name
</t>
    </r>
    <r>
      <rPr>
        <i/>
        <sz val="11"/>
        <rFont val="Calibri"/>
        <family val="2"/>
        <scheme val="minor"/>
      </rPr>
      <t>If not entered on Exam_Protocol_Information sheet or different from that standard protocol name.</t>
    </r>
  </si>
  <si>
    <r>
      <t xml:space="preserve">Entry: Free text
</t>
    </r>
    <r>
      <rPr>
        <i/>
        <sz val="11"/>
        <color theme="1"/>
        <rFont val="Calibri"/>
        <family val="2"/>
        <scheme val="minor"/>
      </rPr>
      <t>The name of the protocol that was used for this record entry exposure.</t>
    </r>
  </si>
  <si>
    <r>
      <t>Essential if*</t>
    </r>
    <r>
      <rPr>
        <b/>
        <i/>
        <sz val="11"/>
        <color theme="1"/>
        <rFont val="Calibri"/>
        <family val="2"/>
        <scheme val="minor"/>
      </rPr>
      <t xml:space="preserve"> </t>
    </r>
    <r>
      <rPr>
        <i/>
        <sz val="11"/>
        <color theme="1"/>
        <rFont val="Calibri"/>
        <family val="2"/>
        <scheme val="minor"/>
      </rPr>
      <t xml:space="preserve">dose units are not entered elsewhere in Workbook or the system default units shown in F4 do not apply to specific records. 
</t>
    </r>
    <r>
      <rPr>
        <sz val="11"/>
        <color theme="1"/>
        <rFont val="Calibri"/>
        <family val="2"/>
        <scheme val="minor"/>
      </rPr>
      <t>Entry:</t>
    </r>
    <r>
      <rPr>
        <b/>
        <sz val="11"/>
        <color theme="1"/>
        <rFont val="Calibri"/>
        <family val="2"/>
        <scheme val="minor"/>
      </rPr>
      <t xml:space="preserve"> If required, select units from drop down list or enter alternate units:</t>
    </r>
    <r>
      <rPr>
        <sz val="11"/>
        <color theme="1"/>
        <rFont val="Calibri"/>
        <family val="2"/>
        <scheme val="minor"/>
      </rPr>
      <t xml:space="preserve">
Radiography System default  units
Exam Protocol Default units
Gy x cm2   (or shown as  GYCM2) 
dGy x cm2 (or shown as DGYCM2)
cGy x cm2 (or shown as CGYCM2) 
mGy x cm2 (or shown as MGYCM2) 
µGy x cm2 (or shown as µGYCM2)
Gy x m2   (or shown as  GYM2) 
dGy x m2 (or shown as DGYM2)
cGy x m2 (or shown as CGYM2)
mGy x m2 (or shown as MGYM2) 
µGy x m2 (or shown as  µGYM2)
Other 
Not known</t>
    </r>
  </si>
  <si>
    <t>Patient weight 
Please provide whenever possible
(kg)</t>
  </si>
  <si>
    <r>
      <t xml:space="preserve">Entry: </t>
    </r>
    <r>
      <rPr>
        <b/>
        <sz val="11"/>
        <color theme="1"/>
        <rFont val="Calibri"/>
        <family val="2"/>
        <scheme val="minor"/>
      </rPr>
      <t>Drop down list with options:</t>
    </r>
    <r>
      <rPr>
        <sz val="11"/>
        <color theme="1"/>
        <rFont val="Calibri"/>
        <family val="2"/>
        <scheme val="minor"/>
      </rPr>
      <t xml:space="preserve">
Yes
Yes, Detector in bed/table bucky
Yes, Detector in upright bucky
No
No, Detector on bed/table top
Not Known</t>
    </r>
  </si>
  <si>
    <t xml:space="preserve">Enter NICIP Name and Code you use for this exam if different from that given in CN2.          </t>
  </si>
  <si>
    <t>Enter SNOMED-CT Name and code you use for this exam if different from that given in CM2.</t>
  </si>
  <si>
    <r>
      <t xml:space="preserve">Entry: </t>
    </r>
    <r>
      <rPr>
        <b/>
        <sz val="11"/>
        <rFont val="Calibri"/>
        <family val="2"/>
        <scheme val="minor"/>
      </rPr>
      <t>Drop down list with options:</t>
    </r>
    <r>
      <rPr>
        <sz val="11"/>
        <rFont val="Calibri"/>
        <family val="2"/>
        <scheme val="minor"/>
      </rPr>
      <t xml:space="preserve">
No: See Dose Data Collection Methodology Box
Not Know
Yes: See Additional Information (column CP)
Yes: Retrospectively from RIS records
Yes: Retrospectively from various source records (see column CP)
Yes: Prospectively using the PHE forms
Yes: Prospectively using in-house survey procedures
Yes: Retrospectively and Prospectively</t>
    </r>
  </si>
  <si>
    <t>Yes: See Additional Information (see column CP)</t>
  </si>
  <si>
    <t>Yes: Retrospectively from various source records (see column CP)</t>
  </si>
  <si>
    <r>
      <t xml:space="preserve">Exposure setting:  
</t>
    </r>
    <r>
      <rPr>
        <i/>
        <sz val="12"/>
        <rFont val="Calibri"/>
        <family val="2"/>
      </rPr>
      <t xml:space="preserve">(Tube current x time)
See cell comment
</t>
    </r>
    <r>
      <rPr>
        <b/>
        <sz val="14"/>
        <rFont val="Calibri"/>
        <family val="2"/>
      </rPr>
      <t>mAs</t>
    </r>
  </si>
  <si>
    <r>
      <t xml:space="preserve">Entry: Free text 
</t>
    </r>
    <r>
      <rPr>
        <i/>
        <sz val="11"/>
        <color theme="1"/>
        <rFont val="Calibri"/>
        <family val="2"/>
        <scheme val="minor"/>
      </rPr>
      <t>Any other information on projection that you wish to include.</t>
    </r>
  </si>
  <si>
    <t>Any Other Information on Projection</t>
  </si>
  <si>
    <t>Enter SNOMED-CT Name and code you use for this exam if different from that given in AB2.</t>
  </si>
  <si>
    <t xml:space="preserve">Enter NICIP Name and Code you use for this exam if different from that given in AC2.          </t>
  </si>
  <si>
    <t>Yes: Retrospectively from various source records (see column AE)</t>
  </si>
  <si>
    <t>Yes: See Additional Information (see column AE)</t>
  </si>
  <si>
    <r>
      <t xml:space="preserve">Exposure setting: </t>
    </r>
    <r>
      <rPr>
        <i/>
        <sz val="12"/>
        <rFont val="Calibri"/>
        <family val="2"/>
      </rPr>
      <t xml:space="preserve">(Tube current x time)
See cell comment
</t>
    </r>
    <r>
      <rPr>
        <b/>
        <sz val="14"/>
        <rFont val="Calibri"/>
        <family val="2"/>
      </rPr>
      <t>mAs</t>
    </r>
  </si>
  <si>
    <r>
      <t xml:space="preserve">Exposure setting: 
</t>
    </r>
    <r>
      <rPr>
        <i/>
        <sz val="12"/>
        <rFont val="Calibri"/>
        <family val="2"/>
      </rPr>
      <t xml:space="preserve">(Tube current x time)
See cell comment
</t>
    </r>
    <r>
      <rPr>
        <b/>
        <sz val="14"/>
        <rFont val="Calibri"/>
        <family val="2"/>
      </rPr>
      <t>mAs</t>
    </r>
  </si>
  <si>
    <r>
      <rPr>
        <sz val="11"/>
        <color theme="1"/>
        <rFont val="Calibri"/>
        <family val="2"/>
        <scheme val="minor"/>
      </rPr>
      <t>Entry:</t>
    </r>
    <r>
      <rPr>
        <b/>
        <sz val="11"/>
        <color theme="1"/>
        <rFont val="Calibri"/>
        <family val="2"/>
        <scheme val="minor"/>
      </rPr>
      <t xml:space="preserve"> Drop down list with options:
</t>
    </r>
    <r>
      <rPr>
        <sz val="11"/>
        <color theme="1"/>
        <rFont val="Calibri"/>
        <family val="2"/>
        <scheme val="minor"/>
      </rPr>
      <t>Yes,    No,     Not known</t>
    </r>
  </si>
  <si>
    <r>
      <rPr>
        <sz val="11"/>
        <color theme="1"/>
        <rFont val="Calibri"/>
        <family val="2"/>
        <scheme val="minor"/>
      </rPr>
      <t xml:space="preserve">Entry: </t>
    </r>
    <r>
      <rPr>
        <b/>
        <sz val="11"/>
        <color theme="1"/>
        <rFont val="Calibri"/>
        <family val="2"/>
        <scheme val="minor"/>
      </rPr>
      <t xml:space="preserve">Drop down list with options:
</t>
    </r>
    <r>
      <rPr>
        <sz val="11"/>
        <color theme="1"/>
        <rFont val="Calibri"/>
        <family val="2"/>
        <scheme val="minor"/>
      </rPr>
      <t>Yes,    No,    Not known</t>
    </r>
  </si>
  <si>
    <r>
      <rPr>
        <i/>
        <sz val="11"/>
        <color theme="1"/>
        <rFont val="Calibri"/>
        <family val="2"/>
        <scheme val="minor"/>
      </rPr>
      <t>If "Other" entered here enter name in "Any other information" (B28).</t>
    </r>
    <r>
      <rPr>
        <sz val="11"/>
        <color theme="1"/>
        <rFont val="Calibri"/>
        <family val="2"/>
        <scheme val="minor"/>
      </rPr>
      <t xml:space="preserve">
Entry: </t>
    </r>
    <r>
      <rPr>
        <b/>
        <sz val="11"/>
        <color theme="1"/>
        <rFont val="Calibri"/>
        <family val="2"/>
        <scheme val="minor"/>
      </rPr>
      <t xml:space="preserve">Drop down list with the options:
</t>
    </r>
    <r>
      <rPr>
        <sz val="11"/>
        <color theme="1"/>
        <rFont val="Calibri"/>
        <family val="2"/>
        <scheme val="minor"/>
      </rPr>
      <t>AGFA
Canon Medical (previously Toshiba)
Carestream Health
GE Healthcare
Hitachi Healthcare
Hologic 
Perkin Elmer
Philips Healthcare
Samsung
Siemens Healthcare
Shimadzu Corporation
Toshiba Medical
Trixell Detector
Other
Unknown</t>
    </r>
  </si>
  <si>
    <r>
      <rPr>
        <sz val="11"/>
        <color theme="1"/>
        <rFont val="Calibri"/>
        <family val="2"/>
        <scheme val="minor"/>
      </rPr>
      <t>Entry:</t>
    </r>
    <r>
      <rPr>
        <b/>
        <sz val="11"/>
        <color theme="1"/>
        <rFont val="Calibri"/>
        <family val="2"/>
        <scheme val="minor"/>
      </rPr>
      <t xml:space="preserve"> Drop down list with options:
</t>
    </r>
    <r>
      <rPr>
        <sz val="11"/>
        <color theme="1"/>
        <rFont val="Calibri"/>
        <family val="2"/>
        <scheme val="minor"/>
      </rPr>
      <t>Yes,    No,    Not known</t>
    </r>
  </si>
  <si>
    <t>Projection/ Image 1,2,3,4,5,6
Anti-scatter Grid used?</t>
  </si>
  <si>
    <r>
      <t xml:space="preserve">Entry: </t>
    </r>
    <r>
      <rPr>
        <b/>
        <sz val="11"/>
        <color theme="1"/>
        <rFont val="Calibri"/>
        <family val="2"/>
        <scheme val="minor"/>
      </rPr>
      <t xml:space="preserve">Drop down list with the options: 
</t>
    </r>
    <r>
      <rPr>
        <sz val="11"/>
        <color theme="1"/>
        <rFont val="Calibri"/>
        <family val="2"/>
        <scheme val="minor"/>
      </rPr>
      <t>Yes,    No,     Not known</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</si>
  <si>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</si>
  <si>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t>Yes: Retrospectively from various source records (see column CI)</t>
  </si>
  <si>
    <t>Yes: See Additional Information (column CI)</t>
  </si>
  <si>
    <t xml:space="preserve">
Additional information</t>
  </si>
  <si>
    <r>
      <t xml:space="preserve">Entry: </t>
    </r>
    <r>
      <rPr>
        <b/>
        <sz val="11"/>
        <color theme="1"/>
        <rFont val="Calibri"/>
        <family val="2"/>
        <scheme val="minor"/>
      </rPr>
      <t>Drop down list with the options</t>
    </r>
    <r>
      <rPr>
        <sz val="11"/>
        <color theme="1"/>
        <rFont val="Calibri"/>
        <family val="2"/>
        <scheme val="minor"/>
      </rPr>
      <t xml:space="preserve">: 
No exclusion based on image quality, 
Not known,
Yes: See comments, 
Yes: In some cases, 
Yes
</t>
    </r>
  </si>
  <si>
    <t xml:space="preserve">Support Information
</t>
  </si>
  <si>
    <r>
      <t xml:space="preserve">Entry: </t>
    </r>
    <r>
      <rPr>
        <b/>
        <sz val="11"/>
        <rFont val="Calibri"/>
        <family val="2"/>
        <scheme val="minor"/>
      </rPr>
      <t>Drop down list with options:</t>
    </r>
    <r>
      <rPr>
        <sz val="11"/>
        <rFont val="Calibri"/>
        <family val="2"/>
        <scheme val="minor"/>
      </rPr>
      <t xml:space="preserve">
No: See Dose Data Collection Methodology 
Not Know
Yes: See Additional Information (Column CI)
Yes: Retrospectively from RIS records
Yes: Retrospectively from various source records (see column CI)
Yes: Prospectively using the PHE forms
Yes: Prospectively using in-house survey procedures
Yes: Retrospectively and Prospectively</t>
    </r>
  </si>
  <si>
    <t xml:space="preserve">Was the dose data collected differently for this exam?
</t>
  </si>
  <si>
    <t xml:space="preserve">This sheet is for entering exams or  projection protocol information. Its use is voluntary and Essential fields on this worksheet are only essential if it is used.
Alternatively, exposure conditions can be entered for individual patient records on the exam spreadsheets or not submitted.  </t>
  </si>
  <si>
    <r>
      <t>Entry: Select from drop down options</t>
    </r>
    <r>
      <rPr>
        <i/>
        <sz val="10"/>
        <color theme="1"/>
        <rFont val="Calibri"/>
        <family val="2"/>
        <scheme val="minor"/>
      </rPr>
      <t xml:space="preserve">
See "Info Exam and Projection List" or select "Y01. Other Exam or "Y02. Other Projection" if not on list.</t>
    </r>
  </si>
  <si>
    <r>
      <t xml:space="preserve">N/A: A PHE admin entry: no entry required
</t>
    </r>
    <r>
      <rPr>
        <i/>
        <sz val="10"/>
        <color theme="1"/>
        <rFont val="Calibri"/>
        <family val="2"/>
        <scheme val="minor"/>
      </rPr>
      <t>Increase row height as required so Note is fully visible.</t>
    </r>
  </si>
  <si>
    <r>
      <t xml:space="preserve">PHE Support Notes for Exam
</t>
    </r>
    <r>
      <rPr>
        <i/>
        <sz val="11"/>
        <color indexed="8"/>
        <rFont val="Calibri"/>
        <family val="2"/>
      </rPr>
      <t>(Increase row height as required so Note is fully visible.)</t>
    </r>
  </si>
  <si>
    <t>Cross Table Lateral</t>
  </si>
  <si>
    <r>
      <t xml:space="preserve">Entry: </t>
    </r>
    <r>
      <rPr>
        <b/>
        <sz val="11"/>
        <color theme="1"/>
        <rFont val="Calibri"/>
        <family val="2"/>
        <scheme val="minor"/>
      </rPr>
      <t xml:space="preserve">Drop down list with options 
or overwrite if required. 
Widen column as required.
</t>
    </r>
    <r>
      <rPr>
        <sz val="11"/>
        <color theme="1"/>
        <rFont val="Calibri"/>
        <family val="2"/>
        <scheme val="minor"/>
      </rPr>
      <t>AP - Antero-Posterior
PA - Posterior-Anterior
DP - Dorsal-Plantar
Lateral
Cervical spine - swimmers view
Cervical spine - Odontoid view
Frog lateral
Oblique 
Cross Table Lateral
Knee - Skyline
Other : see column S,AD,AO,AZ,BK,  or BV as appropriate
Not known</t>
    </r>
  </si>
  <si>
    <r>
      <t xml:space="preserve">Entry: </t>
    </r>
    <r>
      <rPr>
        <b/>
        <sz val="11"/>
        <color theme="1"/>
        <rFont val="Calibri"/>
        <family val="2"/>
        <scheme val="minor"/>
      </rPr>
      <t>Drop down list with options:</t>
    </r>
    <r>
      <rPr>
        <sz val="11"/>
        <color theme="1"/>
        <rFont val="Calibri"/>
        <family val="2"/>
        <scheme val="minor"/>
      </rPr>
      <t xml:space="preserve">
Not known
Not stated in protocol
Erect: Standing
Erect: Sitting
Erect: Other
Supine
Prone
Lateral Decubitus (lying on side)
Other Decubitus (lying) 
Other
</t>
    </r>
    <r>
      <rPr>
        <i/>
        <sz val="10"/>
        <color theme="1"/>
        <rFont val="Calibri"/>
        <family val="2"/>
        <scheme val="minor"/>
      </rPr>
      <t>Extra detail can be given in column S,AD,AO,AZ,BK,  or BV as appropriate</t>
    </r>
  </si>
  <si>
    <r>
      <rPr>
        <sz val="14"/>
        <color indexed="8"/>
        <rFont val="Calibri"/>
        <family val="2"/>
      </rPr>
      <t>Patient Position:</t>
    </r>
    <r>
      <rPr>
        <i/>
        <sz val="14"/>
        <color indexed="8"/>
        <rFont val="Calibri"/>
        <family val="2"/>
      </rPr>
      <t xml:space="preserve"> 
</t>
    </r>
    <r>
      <rPr>
        <i/>
        <sz val="11"/>
        <color indexed="8"/>
        <rFont val="Calibri"/>
        <family val="2"/>
      </rPr>
      <t>(drop down list: Extra detail can be given in column S)</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</si>
  <si>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AD,)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</si>
  <si>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AO)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</si>
  <si>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AZ)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</si>
  <si>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BK) </t>
    </r>
  </si>
  <si>
    <r>
      <rPr>
        <sz val="14"/>
        <color indexed="8"/>
        <rFont val="Calibri"/>
        <family val="2"/>
      </rPr>
      <t>Patient Position:</t>
    </r>
    <r>
      <rPr>
        <i/>
        <sz val="14"/>
        <color indexed="8"/>
        <rFont val="Calibri"/>
        <family val="2"/>
      </rPr>
      <t xml:space="preserve"> 
</t>
    </r>
    <r>
      <rPr>
        <i/>
        <sz val="11"/>
        <color indexed="8"/>
        <rFont val="Calibri"/>
        <family val="2"/>
      </rPr>
      <t xml:space="preserve">(drop down list: Extra detail can be given in column BV) </t>
    </r>
  </si>
  <si>
    <r>
      <t xml:space="preserve">Entry: Free text
</t>
    </r>
    <r>
      <rPr>
        <i/>
        <sz val="11"/>
        <color theme="1"/>
        <rFont val="Calibri"/>
        <family val="2"/>
        <scheme val="minor"/>
      </rPr>
      <t>Any other information on projection/image that you wish to include.</t>
    </r>
  </si>
  <si>
    <r>
      <t xml:space="preserve">Entry: Free text
</t>
    </r>
    <r>
      <rPr>
        <i/>
        <sz val="11"/>
        <color theme="1"/>
        <rFont val="Calibri"/>
        <family val="2"/>
        <scheme val="minor"/>
      </rPr>
      <t xml:space="preserve">For record identification in case of a query.  </t>
    </r>
    <r>
      <rPr>
        <sz val="11"/>
        <color theme="1"/>
        <rFont val="Calibri"/>
        <family val="2"/>
        <scheme val="minor"/>
      </rPr>
      <t xml:space="preserve">
</t>
    </r>
    <r>
      <rPr>
        <b/>
        <u/>
        <sz val="11"/>
        <color theme="1"/>
        <rFont val="Calibri"/>
        <family val="2"/>
        <scheme val="minor"/>
      </rPr>
      <t xml:space="preserve">Must not identify patient </t>
    </r>
  </si>
  <si>
    <t>PHE automated repeat of System default 
DAP dose units from "Radiology_System_
General_Info" sheet shown in F4:</t>
  </si>
  <si>
    <r>
      <t xml:space="preserve">Entry: </t>
    </r>
    <r>
      <rPr>
        <b/>
        <sz val="11"/>
        <color theme="1"/>
        <rFont val="Calibri"/>
        <family val="2"/>
        <scheme val="minor"/>
      </rPr>
      <t>Drop down list with options or overwrite if required. 
Widen column as required.</t>
    </r>
    <r>
      <rPr>
        <sz val="11"/>
        <color theme="1"/>
        <rFont val="Calibri"/>
        <family val="2"/>
        <scheme val="minor"/>
      </rPr>
      <t xml:space="preserve">
AP - Antero-Posterior
PA - Posterior-Anterior
DP - Dorsal-Plantar
Lateral
Cervical spine - swimmers view
Cervical spine - Odontoid view
Frog lateral
Oblique 
Cross Table Lateral.
Knee - Skyline
Other </t>
    </r>
    <r>
      <rPr>
        <i/>
        <sz val="10"/>
        <color theme="1"/>
        <rFont val="Calibri"/>
        <family val="2"/>
        <scheme val="minor"/>
      </rPr>
      <t>(can enter in column AE,AP,BA,BL,BW,CH as appropriate)</t>
    </r>
    <r>
      <rPr>
        <sz val="11"/>
        <color theme="1"/>
        <rFont val="Calibri"/>
        <family val="2"/>
        <scheme val="minor"/>
      </rPr>
      <t xml:space="preserve">
Not known</t>
    </r>
  </si>
  <si>
    <r>
      <t xml:space="preserve">Entry: </t>
    </r>
    <r>
      <rPr>
        <b/>
        <sz val="11"/>
        <color theme="1"/>
        <rFont val="Calibri"/>
        <family val="2"/>
        <scheme val="minor"/>
      </rPr>
      <t>Drop down list</t>
    </r>
    <r>
      <rPr>
        <sz val="11"/>
        <color theme="1"/>
        <rFont val="Calibri"/>
        <family val="2"/>
        <scheme val="minor"/>
      </rPr>
      <t xml:space="preserve">
Detector 1, Detector 2,… Detector 10</t>
    </r>
  </si>
  <si>
    <r>
      <t xml:space="preserve">Entry: </t>
    </r>
    <r>
      <rPr>
        <b/>
        <sz val="11"/>
        <color theme="1"/>
        <rFont val="Calibri"/>
        <family val="2"/>
        <scheme val="minor"/>
      </rPr>
      <t>Drop down list with options:</t>
    </r>
    <r>
      <rPr>
        <sz val="11"/>
        <color theme="1"/>
        <rFont val="Calibri"/>
        <family val="2"/>
        <scheme val="minor"/>
      </rPr>
      <t xml:space="preserve">
Not known
Erect: Standing
Erect: Sitting
Erect: Other
Supine
Prone
Lateral Decubitus (lying on side)
Other Decubitus (lying) 
Other
</t>
    </r>
    <r>
      <rPr>
        <i/>
        <sz val="11"/>
        <color theme="1"/>
        <rFont val="Calibri"/>
        <family val="2"/>
        <scheme val="minor"/>
      </rPr>
      <t xml:space="preserve">Extra detail can be given in column AE,AP,BA,BL,BW,CH as appropriate </t>
    </r>
  </si>
  <si>
    <r>
      <t xml:space="preserve">Entry: Free text
</t>
    </r>
    <r>
      <rPr>
        <i/>
        <sz val="11"/>
        <color theme="1"/>
        <rFont val="Calibri"/>
        <family val="2"/>
        <scheme val="minor"/>
      </rPr>
      <t>Enter the SNOMED code used for this record if different from the CM2 entry</t>
    </r>
  </si>
  <si>
    <r>
      <t xml:space="preserve">Entry: Free text 
</t>
    </r>
    <r>
      <rPr>
        <i/>
        <sz val="11"/>
        <color theme="1"/>
        <rFont val="Calibri"/>
        <family val="2"/>
        <scheme val="minor"/>
      </rPr>
      <t>Enter the NICIP code used for this record if different from the CN2 entry</t>
    </r>
  </si>
  <si>
    <r>
      <t xml:space="preserve">Entry: </t>
    </r>
    <r>
      <rPr>
        <b/>
        <sz val="11"/>
        <color theme="1"/>
        <rFont val="Calibri"/>
        <family val="2"/>
        <scheme val="minor"/>
      </rPr>
      <t>Drop down list with options:</t>
    </r>
    <r>
      <rPr>
        <sz val="11"/>
        <color theme="1"/>
        <rFont val="Calibri"/>
        <family val="2"/>
        <scheme val="minor"/>
      </rPr>
      <t xml:space="preserve">
Not known
Erect: Standing
Erect: Sitting
Erect: Other
Supine
Prone
Lateral Decubitus (lying on side)
Other Decubitus (lying) 
Other
</t>
    </r>
    <r>
      <rPr>
        <i/>
        <sz val="11"/>
        <color theme="1"/>
        <rFont val="Calibri"/>
        <family val="2"/>
        <scheme val="minor"/>
      </rPr>
      <t>Extra detail can be given in column W</t>
    </r>
  </si>
  <si>
    <r>
      <t xml:space="preserve">Entry: Free text:
</t>
    </r>
    <r>
      <rPr>
        <i/>
        <sz val="11"/>
        <color theme="1"/>
        <rFont val="Calibri"/>
        <family val="2"/>
        <scheme val="minor"/>
      </rPr>
      <t>Enter the SNOMED code used for this record if different from the AB2 cell entry</t>
    </r>
  </si>
  <si>
    <r>
      <t xml:space="preserve">Entry: Free text:
 </t>
    </r>
    <r>
      <rPr>
        <i/>
        <sz val="11"/>
        <color theme="1"/>
        <rFont val="Calibri"/>
        <family val="2"/>
        <scheme val="minor"/>
      </rPr>
      <t>Enter the NICIP code used for this record if different from the AC2 cell entry</t>
    </r>
  </si>
  <si>
    <r>
      <t xml:space="preserve">Entry: </t>
    </r>
    <r>
      <rPr>
        <b/>
        <sz val="11"/>
        <rFont val="Calibri"/>
        <family val="2"/>
        <scheme val="minor"/>
      </rPr>
      <t>Drop down list with options:</t>
    </r>
    <r>
      <rPr>
        <sz val="11"/>
        <rFont val="Calibri"/>
        <family val="2"/>
        <scheme val="minor"/>
      </rPr>
      <t xml:space="preserve">
No: See Dose Data Collection Methodology Box
Not Know
Yes: See Additional Information (column AE)
Yes: Retrospectively from RIS records
Yes: Retrospectively from various source records (see column AE)
Yes: Prospectively using the PHE forms
Yes: Prospectively using in-house survey procedures
Yes: Retrospectively and Prospectively</t>
    </r>
  </si>
  <si>
    <t>Box note 1: Retrospective data is accepted only for exams performed in or since January 2017</t>
  </si>
  <si>
    <r>
      <rPr>
        <i/>
        <sz val="11"/>
        <color theme="1"/>
        <rFont val="Calibri"/>
        <family val="2"/>
        <scheme val="minor"/>
      </rPr>
      <t>If "Other" entered here enter name in "Any other information" (D50,D60,D70 or D80).</t>
    </r>
    <r>
      <rPr>
        <sz val="11"/>
        <color theme="1"/>
        <rFont val="Calibri"/>
        <family val="2"/>
        <scheme val="minor"/>
      </rPr>
      <t xml:space="preserve">
</t>
    </r>
    <r>
      <rPr>
        <b/>
        <sz val="11"/>
        <color theme="1"/>
        <rFont val="Calibri"/>
        <family val="2"/>
        <scheme val="minor"/>
      </rPr>
      <t xml:space="preserve">Drop down list with the options:
</t>
    </r>
    <r>
      <rPr>
        <sz val="11"/>
        <color theme="1"/>
        <rFont val="Calibri"/>
        <family val="2"/>
        <scheme val="minor"/>
      </rPr>
      <t>AGFA
Canon Medical (previously Toshiba)
Carestream Health
Fujifilm
GE Healthcare
Hitachi Healthcare
Hologic 
Perkin Elmer
Philips Healthcare
Samsung
Siemens Healthcare
Shimadzu Corporation
Toshiba Medical
Trixell Detector
Other
Unknown</t>
    </r>
  </si>
  <si>
    <r>
      <t xml:space="preserve">Free text: </t>
    </r>
    <r>
      <rPr>
        <i/>
        <sz val="11"/>
        <color theme="1"/>
        <rFont val="Calibri"/>
        <family val="2"/>
        <scheme val="minor"/>
      </rPr>
      <t>Any additional information. 
For a new line press alt-enter.</t>
    </r>
  </si>
  <si>
    <t>All UK Medical Physicists in diagnostic radiology, UK lead Superintendent Radiographers and Radiology Services Managers are invited to submit diagnostic imaging dose data to the National Patient Dose Database (NPDD) for the 2019 UK review of doses to patients from diagnostic radiographic, fluoroscopic and interventional X-ray imaging procedures.</t>
  </si>
  <si>
    <t>Orange tab Worksheets</t>
  </si>
  <si>
    <t>Admin and technical data Worksheets: Contact details and Radiology system information, with essential fields that need to be completed</t>
  </si>
  <si>
    <t>Green tab Worksheets</t>
  </si>
  <si>
    <t>Exam and projection data entry Worksheets by patient record</t>
  </si>
  <si>
    <t>Grey tab Worksheets</t>
  </si>
  <si>
    <r>
      <rPr>
        <sz val="14"/>
        <color theme="1"/>
        <rFont val="Calibri"/>
        <family val="2"/>
        <scheme val="minor"/>
      </rPr>
      <t>Selection of sample for dose survey:</t>
    </r>
    <r>
      <rPr>
        <b/>
        <sz val="14"/>
        <color theme="1"/>
        <rFont val="Calibri"/>
        <family val="2"/>
        <scheme val="minor"/>
      </rPr>
      <t xml:space="preserve">
</t>
    </r>
    <r>
      <rPr>
        <sz val="12"/>
        <color theme="1"/>
        <rFont val="Calibri"/>
        <family val="2"/>
        <scheme val="minor"/>
      </rPr>
      <t xml:space="preserve">Select the appropriate drop down options </t>
    </r>
  </si>
  <si>
    <r>
      <t>PRP</t>
    </r>
    <r>
      <rPr>
        <i/>
        <sz val="11"/>
        <color theme="1"/>
        <rFont val="Calibri"/>
        <family val="2"/>
        <scheme val="minor"/>
      </rPr>
      <t>xxxxa</t>
    </r>
  </si>
  <si>
    <t>Detector 1: additional info</t>
  </si>
  <si>
    <t>Detector 2: additional info</t>
  </si>
  <si>
    <t>Detector 3: additional info</t>
  </si>
  <si>
    <t>Detector 4: additional info</t>
  </si>
  <si>
    <r>
      <rPr>
        <b/>
        <i/>
        <sz val="10"/>
        <color theme="6" tint="-0.499984740745262"/>
        <rFont val="Arial"/>
        <family val="2"/>
      </rPr>
      <t xml:space="preserve">If submitting data for more than 6 projections/images contact PHE for a bespoke Excel Workbook for this exam. </t>
    </r>
    <r>
      <rPr>
        <i/>
        <sz val="10"/>
        <color theme="6" tint="-0.499984740745262"/>
        <rFont val="Arial"/>
        <family val="2"/>
      </rPr>
      <t>If possible, list projections or number of stitched images  for complete exam in the projection name columns.</t>
    </r>
  </si>
  <si>
    <r>
      <rPr>
        <b/>
        <i/>
        <sz val="11"/>
        <rFont val="Calibri"/>
        <family val="2"/>
        <scheme val="minor"/>
      </rPr>
      <t xml:space="preserve">If submitting data for more than 6 projections/images contact PHE for a bespoke Excel Workbook for this exam. </t>
    </r>
    <r>
      <rPr>
        <i/>
        <sz val="11"/>
        <rFont val="Calibri"/>
        <family val="2"/>
        <scheme val="minor"/>
      </rPr>
      <t>If possible, list projections or number of stitched images  for complete exam in the projection name columns.</t>
    </r>
  </si>
  <si>
    <r>
      <rPr>
        <b/>
        <i/>
        <sz val="11"/>
        <color rgb="FF7030A0"/>
        <rFont val="Calibri"/>
        <family val="2"/>
        <scheme val="minor"/>
      </rPr>
      <t>If submitting data for more than 6 projections/images contact PHE for a bespoke Excel Workbook for this exam.</t>
    </r>
    <r>
      <rPr>
        <i/>
        <sz val="11"/>
        <color rgb="FF7030A0"/>
        <rFont val="Calibri"/>
        <family val="2"/>
        <scheme val="minor"/>
      </rPr>
      <t xml:space="preserve"> If possible, list projections or number of stitched images  for complete exam in the projection name columns.</t>
    </r>
  </si>
  <si>
    <t>PHE 2019 National Patient Diagnostic Dose Surveys
Plain Radiography Survey
Interventional Radiography and Fluoroscopy Survey</t>
  </si>
  <si>
    <t>Data entry of standard protocols : Use voluntary : a convenient way for submitting usual exam conditions</t>
  </si>
  <si>
    <t>Extra patient data entry worksheets for additional exams or projections</t>
  </si>
  <si>
    <t>Contact details for up to four persons: Entries for one person essential, for two people desirable.</t>
  </si>
  <si>
    <r>
      <t xml:space="preserve">Entry: Positive number 
</t>
    </r>
    <r>
      <rPr>
        <i/>
        <sz val="11"/>
        <color theme="1"/>
        <rFont val="Calibri"/>
        <family val="2"/>
        <scheme val="minor"/>
      </rPr>
      <t>Ensure dose is entered in the dose units shown in column F</t>
    </r>
  </si>
  <si>
    <r>
      <rPr>
        <b/>
        <sz val="11"/>
        <color theme="1"/>
        <rFont val="Calibri"/>
        <family val="2"/>
        <scheme val="minor"/>
      </rPr>
      <t>DAP Calibration Correction Factor</t>
    </r>
    <r>
      <rPr>
        <sz val="11"/>
        <color theme="1"/>
        <rFont val="Calibri"/>
        <family val="2"/>
        <scheme val="minor"/>
      </rPr>
      <t xml:space="preserve"> (</t>
    </r>
    <r>
      <rPr>
        <i/>
        <sz val="11"/>
        <color theme="1"/>
        <rFont val="Calibri"/>
        <family val="2"/>
        <scheme val="minor"/>
      </rPr>
      <t>if available</t>
    </r>
    <r>
      <rPr>
        <sz val="11"/>
        <color theme="1"/>
        <rFont val="Calibri"/>
        <family val="2"/>
        <scheme val="minor"/>
      </rPr>
      <t xml:space="preserve">)  acquired from an independent ionisation chamber or solid state detector with a calibration traceable back to a national standard </t>
    </r>
  </si>
  <si>
    <t>CIC = Community interest company</t>
  </si>
  <si>
    <r>
      <t xml:space="preserve">DAP Calibration Correction Factor </t>
    </r>
    <r>
      <rPr>
        <sz val="12"/>
        <rFont val="Calibri"/>
        <family val="2"/>
      </rPr>
      <t xml:space="preserve"> acquired from an independent ionisation chamber or solid state detector with a calibration traceable back to a national standard </t>
    </r>
  </si>
  <si>
    <r>
      <rPr>
        <b/>
        <sz val="12"/>
        <color indexed="8"/>
        <rFont val="Calibri"/>
        <family val="2"/>
        <scheme val="minor"/>
      </rPr>
      <t xml:space="preserve">Contributor's Record ID* 
</t>
    </r>
    <r>
      <rPr>
        <i/>
        <sz val="11"/>
        <color indexed="8"/>
        <rFont val="Calibri"/>
        <family val="2"/>
        <scheme val="minor"/>
      </rPr>
      <t xml:space="preserve">Identification in case of query. 
</t>
    </r>
    <r>
      <rPr>
        <i/>
        <u/>
        <sz val="11"/>
        <color indexed="8"/>
        <rFont val="Calibri"/>
        <family val="2"/>
      </rPr>
      <t xml:space="preserve">Must not identify patient directly or indirectly. 
Do not use </t>
    </r>
    <r>
      <rPr>
        <i/>
        <sz val="11"/>
        <color indexed="8"/>
        <rFont val="Calibri"/>
        <family val="2"/>
      </rPr>
      <t>RIS Number. etc.</t>
    </r>
  </si>
  <si>
    <r>
      <rPr>
        <b/>
        <sz val="12"/>
        <color indexed="8"/>
        <rFont val="Calibri"/>
        <family val="2"/>
        <scheme val="minor"/>
      </rPr>
      <t xml:space="preserve">Contributor's Record ID* 
</t>
    </r>
    <r>
      <rPr>
        <i/>
        <sz val="11"/>
        <color indexed="8"/>
        <rFont val="Calibri"/>
        <family val="2"/>
        <scheme val="minor"/>
      </rPr>
      <t xml:space="preserve">Identification in case of query. 
</t>
    </r>
    <r>
      <rPr>
        <i/>
        <u/>
        <sz val="11"/>
        <color indexed="8"/>
        <rFont val="Calibri"/>
        <family val="2"/>
      </rPr>
      <t xml:space="preserve">Must not identify patient directly or indirectly. 
Do not use </t>
    </r>
    <r>
      <rPr>
        <i/>
        <sz val="11"/>
        <color indexed="8"/>
        <rFont val="Calibri"/>
        <family val="2"/>
      </rPr>
      <t xml:space="preserve">RIS Number. etc. </t>
    </r>
  </si>
  <si>
    <t>PA at 30 degrees</t>
  </si>
  <si>
    <t>Q99</t>
  </si>
  <si>
    <t>Q86</t>
  </si>
  <si>
    <t>RTQ</t>
  </si>
  <si>
    <t>2GETHER NHS FOUNDATION TRUST</t>
  </si>
  <si>
    <t>Q75</t>
  </si>
  <si>
    <t>AINTREE UNIVERSITY HOSPITAL NHS FOUNDATION TRUST</t>
  </si>
  <si>
    <t>Q72</t>
  </si>
  <si>
    <t>AIREDALE NHS FOUNDATION TRUST</t>
  </si>
  <si>
    <t>ALDER HEY CHILDREN'S NHS FOUNDATION TRUST</t>
  </si>
  <si>
    <t>Q88</t>
  </si>
  <si>
    <t>ASHFORD AND ST PETER'S HOSPITALS NHS FOUNDATION TRUST</t>
  </si>
  <si>
    <t>RVN</t>
  </si>
  <si>
    <t>AVON AND WILTSHIRE MENTAL HEALTH PARTNERSHIP NHS TRUST</t>
  </si>
  <si>
    <t>Q71</t>
  </si>
  <si>
    <t>BARKING, HAVERING AND REDBRIDGE UNIVERSITY HOSPITALS NHS TRUST</t>
  </si>
  <si>
    <t>RRP</t>
  </si>
  <si>
    <t>BARNET, ENFIELD AND HARINGEY MENTAL HEALTH NHS TRUST</t>
  </si>
  <si>
    <t>BARNSLEY HOSPITAL NHS FOUNDATION TRUST</t>
  </si>
  <si>
    <t>BARTS HEALTH NHS TRUST</t>
  </si>
  <si>
    <t>Q79</t>
  </si>
  <si>
    <t>BASILDON AND THURROCK UNIVERSITY HOSPITALS NHS FOUNDATION TRUST</t>
  </si>
  <si>
    <t>BEDFORD HOSPITAL NHS TRUST</t>
  </si>
  <si>
    <t>Q87</t>
  </si>
  <si>
    <t>RWX</t>
  </si>
  <si>
    <t>BERKSHIRE HEALTHCARE NHS FOUNDATION TRUST</t>
  </si>
  <si>
    <t>Q77</t>
  </si>
  <si>
    <t>RXT</t>
  </si>
  <si>
    <t>BIRMINGHAM AND SOLIHULL MENTAL HEALTH NHS FOUNDATION TRUST</t>
  </si>
  <si>
    <t>RYW</t>
  </si>
  <si>
    <t>BIRMINGHAM COMMUNITY HEALTHCARE NHS FOUNDATION TRUST</t>
  </si>
  <si>
    <t>BIRMINGHAM WOMEN'S AND CHILDREN'S NHS FOUNDATION TRUST</t>
  </si>
  <si>
    <t>Q84</t>
  </si>
  <si>
    <t>BLACKPOOL TEACHING HOSPITALS NHS FOUNDATION TRUST</t>
  </si>
  <si>
    <t>Q83</t>
  </si>
  <si>
    <t>BOLTON NHS FOUNDATION TRUST</t>
  </si>
  <si>
    <t>BRADFORD TEACHING HOSPITALS NHS FOUNDATION TRUST</t>
  </si>
  <si>
    <t>RY2</t>
  </si>
  <si>
    <t>BRIDGEWATER COMMUNITY HEALTHCARE NHS FOUNDATION TRUST</t>
  </si>
  <si>
    <t>BRIGHTON AND SUSSEX UNIVERSITY HOSPITALS NHS TRUST</t>
  </si>
  <si>
    <t>BUCKINGHAMSHIRE HEALTHCARE NHS TRUST</t>
  </si>
  <si>
    <t>Q76</t>
  </si>
  <si>
    <t>BURTON HOSPITALS NHS FOUNDATION TRUST</t>
  </si>
  <si>
    <t>CALDERDALE AND HUDDERSFIELD NHS FOUNDATION TRUST</t>
  </si>
  <si>
    <t>CAMBRIDGE UNIVERSITY HOSPITALS NHS FOUNDATION TRUST</t>
  </si>
  <si>
    <t>CAMBRIDGESHIRE AND PETERBOROUGH NHS FOUNDATION TRUST</t>
  </si>
  <si>
    <t>RYV</t>
  </si>
  <si>
    <t>CAMBRIDGESHIRE COMMUNITY SERVICES NHS TRUST</t>
  </si>
  <si>
    <t>RV3</t>
  </si>
  <si>
    <t>CENTRAL AND NORTH WEST LONDON NHS FOUNDATION TRUST</t>
  </si>
  <si>
    <t>RYX</t>
  </si>
  <si>
    <t>CENTRAL LONDON COMMUNITY HEALTHCARE NHS TRUST</t>
  </si>
  <si>
    <t>CHELSEA AND WESTMINSTER HOSPITAL NHS FOUNDATION TRUST</t>
  </si>
  <si>
    <t>RXA</t>
  </si>
  <si>
    <t>CHESHIRE AND WIRRAL PARTNERSHIP NHS FOUNDATION TRUST</t>
  </si>
  <si>
    <t>CHESTERFIELD ROYAL HOSPITAL NHS FOUNDATION TRUST</t>
  </si>
  <si>
    <t>Q74</t>
  </si>
  <si>
    <t>CITY HOSPITALS SUNDERLAND NHS FOUNDATION TRUST</t>
  </si>
  <si>
    <t>Q85</t>
  </si>
  <si>
    <t>RJ8</t>
  </si>
  <si>
    <t>CORNWALL PARTNERSHIP NHS FOUNDATION TRUST</t>
  </si>
  <si>
    <t>COUNTESS OF CHESTER HOSPITAL NHS FOUNDATION TRUST</t>
  </si>
  <si>
    <t>COUNTY DURHAM AND DARLINGTON NHS FOUNDATION TRUST</t>
  </si>
  <si>
    <t>RYG</t>
  </si>
  <si>
    <t>COVENTRY AND WARWICKSHIRE PARTNERSHIP NHS TRUST</t>
  </si>
  <si>
    <t>CROYDON HEALTH SERVICES NHS TRUST</t>
  </si>
  <si>
    <t>RNN</t>
  </si>
  <si>
    <t>CUMBRIA PARTNERSHIP NHS FOUNDATION TRUST</t>
  </si>
  <si>
    <t>DARTFORD AND GRAVESHAM NHS TRUST</t>
  </si>
  <si>
    <t>RY8</t>
  </si>
  <si>
    <t>DERBYSHIRE COMMUNITY HEALTH SERVICES NHS FOUNDATION TRUST</t>
  </si>
  <si>
    <t>RXM</t>
  </si>
  <si>
    <t>DERBYSHIRE HEALTHCARE NHS FOUNDATION TRUST</t>
  </si>
  <si>
    <t>RWV</t>
  </si>
  <si>
    <t>DEVON PARTNERSHIP NHS TRUST</t>
  </si>
  <si>
    <t>DONCASTER AND BASSETLAW TEACHING HOSPITALS NHS FOUNDATION TRUST</t>
  </si>
  <si>
    <t>DORSET COUNTY HOSPITAL NHS FOUNDATION TRUST</t>
  </si>
  <si>
    <t>DORSET HEALTHCARE UNIVERSITY NHS FOUNDATION TRUST</t>
  </si>
  <si>
    <t>RYK</t>
  </si>
  <si>
    <t>DUDLEY AND WALSALL MENTAL HEALTH PARTNERSHIP NHS TRUST</t>
  </si>
  <si>
    <t>EAST AND NORTH HERTFORDSHIRE NHS TRUST</t>
  </si>
  <si>
    <t>EAST CHESHIRE NHS TRUST</t>
  </si>
  <si>
    <t>EAST KENT HOSPITALS UNIVERSITY NHS FOUNDATION TRUST</t>
  </si>
  <si>
    <t>EAST LANCASHIRE HOSPITALS NHS TRUST</t>
  </si>
  <si>
    <t>RWK</t>
  </si>
  <si>
    <t>EAST LONDON NHS FOUNDATION TRUST</t>
  </si>
  <si>
    <t>RX9</t>
  </si>
  <si>
    <t>EAST MIDLANDS AMBULANCE SERVICE NHS TRUST</t>
  </si>
  <si>
    <t>RYC</t>
  </si>
  <si>
    <t>EAST OF ENGLAND AMBULANCE SERVICE NHS TRUST</t>
  </si>
  <si>
    <t>EAST SUFFOLK AND NORTH ESSEX NHS FOUNDATION TRUST</t>
  </si>
  <si>
    <t>EAST SUSSEX HEALTHCARE NHS TRUST</t>
  </si>
  <si>
    <t>EPSOM AND ST HELIER UNIVERSITY HOSPITALS NHS TRUST</t>
  </si>
  <si>
    <t>R1L</t>
  </si>
  <si>
    <t>ESSEX PARTNERSHIP UNIVERSITY NHS FOUNDATION TRUST</t>
  </si>
  <si>
    <t>FRIMLEY HEALTH NHS FOUNDATION TRUST</t>
  </si>
  <si>
    <t>GATESHEAD HEALTH NHS FOUNDATION TRUST</t>
  </si>
  <si>
    <t>GEORGE ELIOT HOSPITAL NHS TRUST</t>
  </si>
  <si>
    <t>R1J</t>
  </si>
  <si>
    <t>GLOUCESTERSHIRE CARE SERVICES NHS TRUST</t>
  </si>
  <si>
    <t>GLOUCESTERSHIRE HOSPITALS NHS FOUNDATION TRUST</t>
  </si>
  <si>
    <t>GREAT ORMOND STREET HOSPITAL FOR CHILDREN NHS FOUNDATION TRUST</t>
  </si>
  <si>
    <t>GREAT WESTERN HOSPITALS NHS FOUNDATION TRUST</t>
  </si>
  <si>
    <t>RXV</t>
  </si>
  <si>
    <t>GREATER MANCHESTER MENTAL HEALTH NHS FOUNDATION TRUST</t>
  </si>
  <si>
    <t>GUY'S AND ST THOMAS' NHS FOUNDATION TRUST</t>
  </si>
  <si>
    <t>HAMPSHIRE HOSPITALS NHS FOUNDATION TRUST</t>
  </si>
  <si>
    <t>HARROGATE AND DISTRICT NHS FOUNDATION TRUST</t>
  </si>
  <si>
    <t>HEART OF ENGLAND NHS FOUNDATION TRUST</t>
  </si>
  <si>
    <t>HERTFORDSHIRE COMMUNITY NHS TRUST</t>
  </si>
  <si>
    <t>RWR</t>
  </si>
  <si>
    <t>HERTFORDSHIRE PARTNERSHIP UNIVERSITY NHS FOUNDATION TRUST</t>
  </si>
  <si>
    <t>HOMERTON UNIVERSITY HOSPITAL NHS FOUNDATION TRUST</t>
  </si>
  <si>
    <t>RY9</t>
  </si>
  <si>
    <t>HOUNSLOW AND RICHMOND COMMUNITY HEALTHCARE NHS TRUST</t>
  </si>
  <si>
    <t>HULL UNIVERSITY TEACHING HOSPITALS NHS TRUST</t>
  </si>
  <si>
    <t>RV9</t>
  </si>
  <si>
    <t>HUMBER TEACHING NHS FOUNDATION TRUST</t>
  </si>
  <si>
    <t>IMPERIAL COLLEGE HEALTHCARE NHS TRUST</t>
  </si>
  <si>
    <t>IPSWICH HOSPITAL NHS TRUST</t>
  </si>
  <si>
    <t>ISLE OF WIGHT NHS TRUST</t>
  </si>
  <si>
    <t>JAMES PAGET UNIVERSITY HOSPITALS NHS FOUNDATION TRUST</t>
  </si>
  <si>
    <t>RXY</t>
  </si>
  <si>
    <t>KENT AND MEDWAY NHS AND SOCIAL CARE PARTNERSHIP TRUST</t>
  </si>
  <si>
    <t>RYY</t>
  </si>
  <si>
    <t>KENT COMMUNITY HEALTH NHS FOUNDATION TRUST</t>
  </si>
  <si>
    <t>Q78</t>
  </si>
  <si>
    <t>KETTERING GENERAL HOSPITAL NHS FOUNDATION TRUST</t>
  </si>
  <si>
    <t>KING'S COLLEGE HOSPITAL NHS FOUNDATION TRUST</t>
  </si>
  <si>
    <t>KINGSTON HOSPITAL NHS FOUNDATION TRUST</t>
  </si>
  <si>
    <t>RW5</t>
  </si>
  <si>
    <t>LANCASHIRE CARE NHS FOUNDATION TRUST</t>
  </si>
  <si>
    <t>LANCASHIRE TEACHING HOSPITALS NHS FOUNDATION TRUST</t>
  </si>
  <si>
    <t>RGD</t>
  </si>
  <si>
    <t>LEEDS AND YORK PARTNERSHIP NHS FOUNDATION TRUST</t>
  </si>
  <si>
    <t>RY6</t>
  </si>
  <si>
    <t>LEEDS COMMUNITY HEALTHCARE NHS TRUST</t>
  </si>
  <si>
    <t>LEEDS TEACHING HOSPITALS NHS TRUST</t>
  </si>
  <si>
    <t>RT5</t>
  </si>
  <si>
    <t>LEICESTERSHIRE PARTNERSHIP NHS TRUST</t>
  </si>
  <si>
    <t>LEWISHAM AND GREENWICH NHS TRUST</t>
  </si>
  <si>
    <t>RY5</t>
  </si>
  <si>
    <t>LINCOLNSHIRE COMMUNITY HEALTH SERVICES NHS TRUST</t>
  </si>
  <si>
    <t>RP7</t>
  </si>
  <si>
    <t>LINCOLNSHIRE PARTNERSHIP NHS FOUNDATION TRUST</t>
  </si>
  <si>
    <t>LIVERPOOL HEART AND CHEST HOSPITAL NHS FOUNDATION TRUST</t>
  </si>
  <si>
    <t>LIVERPOOL WOMEN'S NHS FOUNDATION TRUST</t>
  </si>
  <si>
    <t>RRU</t>
  </si>
  <si>
    <t>LONDON AMBULANCE SERVICE NHS TRUST</t>
  </si>
  <si>
    <t>LONDON NORTH WEST UNIVERSITY HEALTHCARE NHS TRUST</t>
  </si>
  <si>
    <t>LUTON AND DUNSTABLE UNIVERSITY HOSPITAL NHS FOUNDATION TRUST</t>
  </si>
  <si>
    <t>MAIDSTONE AND TUNBRIDGE WELLS NHS TRUST</t>
  </si>
  <si>
    <t>R0A</t>
  </si>
  <si>
    <t>MANCHESTER UNIVERSITY NHS FOUNDATION TRUST</t>
  </si>
  <si>
    <t>MEDWAY NHS FOUNDATION TRUST</t>
  </si>
  <si>
    <t>RW4</t>
  </si>
  <si>
    <t>MERSEY CARE NHS FOUNDATION TRUST</t>
  </si>
  <si>
    <t>MID CHESHIRE HOSPITALS NHS FOUNDATION TRUST</t>
  </si>
  <si>
    <t>MID ESSEX HOSPITAL SERVICES NHS TRUST</t>
  </si>
  <si>
    <t>RJD</t>
  </si>
  <si>
    <t>MID STAFFORDSHIRE NHS FOUNDATION TRUST</t>
  </si>
  <si>
    <t>MID YORKSHIRE HOSPITALS NHS TRUST</t>
  </si>
  <si>
    <t>RRE</t>
  </si>
  <si>
    <t>MIDLANDS PARTNERSHIP NHS FOUNDATION TRUST</t>
  </si>
  <si>
    <t>MILTON KEYNES UNIVERSITY HOSPITAL NHS FOUNDATION TRUST</t>
  </si>
  <si>
    <t>MOORFIELDS EYE HOSPITAL NHS FOUNDATION TRUST</t>
  </si>
  <si>
    <t>NORFOLK AND NORWICH UNIVERSITY HOSPITALS NHS FOUNDATION TRUST</t>
  </si>
  <si>
    <t>RMY</t>
  </si>
  <si>
    <t>NORFOLK AND SUFFOLK NHS FOUNDATION TRUST</t>
  </si>
  <si>
    <t>RY3</t>
  </si>
  <si>
    <t>NORFOLK COMMUNITY HEALTH AND CARE NHS TRUST</t>
  </si>
  <si>
    <t>NORTH BRISTOL NHS TRUST</t>
  </si>
  <si>
    <t>NORTH CUMBRIA UNIVERSITY HOSPITALS NHS TRUST</t>
  </si>
  <si>
    <t>RX6</t>
  </si>
  <si>
    <t>NORTH EAST AMBULANCE SERVICE NHS FOUNDATION TRUST</t>
  </si>
  <si>
    <t>RAT</t>
  </si>
  <si>
    <t>NORTH EAST LONDON NHS FOUNDATION TRUST</t>
  </si>
  <si>
    <t>NORTH MIDDLESEX UNIVERSITY HOSPITAL NHS TRUST</t>
  </si>
  <si>
    <t>RLY</t>
  </si>
  <si>
    <t>NORTH STAFFORDSHIRE COMBINED HEALTHCARE NHS TRUST</t>
  </si>
  <si>
    <t>NORTH TEES AND HARTLEPOOL NHS FOUNDATION TRUST</t>
  </si>
  <si>
    <t>RX7</t>
  </si>
  <si>
    <t>NORTH WEST AMBULANCE SERVICE NHS TRUST</t>
  </si>
  <si>
    <t>NORTH WEST ANGLIA NHS FOUNDATION TRUST</t>
  </si>
  <si>
    <t>RTV</t>
  </si>
  <si>
    <t>NORTH WEST BOROUGHS HEALTHCARE NHS FOUNDATION TRUST</t>
  </si>
  <si>
    <t>NORTHAMPTON GENERAL HOSPITAL NHS TRUST</t>
  </si>
  <si>
    <t>RP1</t>
  </si>
  <si>
    <t>NORTHAMPTONSHIRE HEALTHCARE NHS FOUNDATION TRUST</t>
  </si>
  <si>
    <t>NORTHERN DEVON HEALTHCARE NHS TRUST</t>
  </si>
  <si>
    <t>NORTHERN LINCOLNSHIRE AND GOOLE NHS FOUNDATION TRUST</t>
  </si>
  <si>
    <t>NORTHUMBERLAND, TYNE AND WEAR NHS FOUNDATION TRUST</t>
  </si>
  <si>
    <t>NORTHUMBRIA HEALTHCARE NHS FOUNDATION TRUST</t>
  </si>
  <si>
    <t>NOTTINGHAM UNIVERSITY HOSPITALS NHS TRUST</t>
  </si>
  <si>
    <t>RHA</t>
  </si>
  <si>
    <t>NOTTINGHAMSHIRE HEALTHCARE NHS FOUNDATION TRUST</t>
  </si>
  <si>
    <t>RNU</t>
  </si>
  <si>
    <t>OXFORD HEALTH NHS FOUNDATION TRUST</t>
  </si>
  <si>
    <t>OXFORD UNIVERSITY HOSPITALS NHS FOUNDATION TRUST</t>
  </si>
  <si>
    <t>RPG</t>
  </si>
  <si>
    <t>OXLEAS NHS FOUNDATION TRUST</t>
  </si>
  <si>
    <t>PENNINE ACUTE HOSPITALS NHS TRUST</t>
  </si>
  <si>
    <t>RT2</t>
  </si>
  <si>
    <t>PENNINE CARE NHS FOUNDATION TRUST</t>
  </si>
  <si>
    <t>POOLE HOSPITAL NHS FOUNDATION TRUST</t>
  </si>
  <si>
    <t>PORTSMOUTH HOSPITALS NHS TRUST</t>
  </si>
  <si>
    <t>RYT</t>
  </si>
  <si>
    <t>PUBLIC HEALTH WALES NHS TRUST</t>
  </si>
  <si>
    <t>QUEEN VICTORIA HOSPITAL NHS FOUNDATION TRUST</t>
  </si>
  <si>
    <t>RXE</t>
  </si>
  <si>
    <t>ROTHERHAM DONCASTER AND SOUTH HUMBER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</si>
  <si>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</si>
  <si>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</si>
  <si>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</si>
  <si>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</si>
  <si>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</si>
  <si>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</si>
  <si>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</si>
  <si>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PAPWORTH HOSPITAL NHS FOUNDATION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</si>
  <si>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</si>
  <si>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</si>
  <si>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</si>
  <si>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</si>
  <si>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</si>
  <si>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</si>
  <si>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</si>
  <si>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</si>
  <si>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</si>
  <si>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R1D</t>
  </si>
  <si>
    <t>SHROPSHIRE COMMUNITY HEALTH NHS TRUST</t>
  </si>
  <si>
    <t>R1C</t>
  </si>
  <si>
    <t>SOLENT NHS TRUST</t>
  </si>
  <si>
    <t>RH5</t>
  </si>
  <si>
    <t>SOMERSET PARTNERSHIP NHS FOUNDATION TRUST</t>
  </si>
  <si>
    <t>RYE</t>
  </si>
  <si>
    <t>SOUTH CENTRAL AMBULANCE SERVICE NHS FOUNDATION TRUST</t>
  </si>
  <si>
    <t>RYD</t>
  </si>
  <si>
    <t>SOUTH EAST COAST AMBULANCE SERVICE NHS FOUNDATION TRUST</t>
  </si>
  <si>
    <t>SOUTH LONDON AND MAUDSLEY NHS FOUNDATION TRUST</t>
  </si>
  <si>
    <t>SOUTH TEES HOSPITALS NHS FOUNDATION TRUST</t>
  </si>
  <si>
    <t>R0B</t>
  </si>
  <si>
    <t>SOUTH TYNESIDE AND SUNDERLAND NHS FOUNDATION TRUST</t>
  </si>
  <si>
    <t>SOUTH TYNESIDE NHS FOUNDATION TRUST</t>
  </si>
  <si>
    <t>SOUTH WARWICKSHIRE NHS FOUNDATION TRUST</t>
  </si>
  <si>
    <t>RQY</t>
  </si>
  <si>
    <t>SOUTH WEST LONDON AND ST GEORGE'S MENTAL HEALTH NHS TRUST</t>
  </si>
  <si>
    <t>RXG</t>
  </si>
  <si>
    <t>SOUTH WEST YORKSHIRE PARTNERSHIP NHS FOUNDATION TRUST</t>
  </si>
  <si>
    <t>RYF</t>
  </si>
  <si>
    <t>SOUTH WESTERN AMBULANCE SERVICE NHS FOUNDATION TRUST</t>
  </si>
  <si>
    <t>SOUTHEND UNIVERSITY HOSPITAL NHS FOUNDATION TRUST</t>
  </si>
  <si>
    <t>SOUTHERN HEALTH NHS FOUNDATION TRUST</t>
  </si>
  <si>
    <t>SOUTHPORT AND ORMSKIRK HOSPITAL NHS TRUST</t>
  </si>
  <si>
    <t>ST GEORGE'S UNIVERSITY HOSPITALS NHS FOUNDATION TRUST</t>
  </si>
  <si>
    <t>ST HELENS AND KNOWSLEY TEACHING HOSPITALS NHS TRUST</t>
  </si>
  <si>
    <t>R1E</t>
  </si>
  <si>
    <t>STAFFORDSHIRE AND STOKE ON TRENT PARTNERSHIP NHS TRUST</t>
  </si>
  <si>
    <t>STOCKPORT NHS FOUNDATION TRUST</t>
  </si>
  <si>
    <t>RXX</t>
  </si>
  <si>
    <t>SURREY AND BORDERS PARTNERSHIP NHS FOUNDATION TRUST</t>
  </si>
  <si>
    <t>SURREY AND SUSSEX HEALTHCARE NHS TRUST</t>
  </si>
  <si>
    <t>SUSSEX COMMUNITY NHS FOUNDATION TRUST</t>
  </si>
  <si>
    <t>RX2</t>
  </si>
  <si>
    <t>SUSSEX PARTNERSHIP NHS FOUNDATION TRUST</t>
  </si>
  <si>
    <t>TAMESIDE AND GLOSSOP INTEGRATED CARE NHS FOUNDATION TRUST</t>
  </si>
  <si>
    <t>TAUNTON AND SOMERSET NHS FOUNDATION TRUST</t>
  </si>
  <si>
    <t>RNK</t>
  </si>
  <si>
    <t>TAVISTOCK AND PORTMAN NHS FOUNDATION TRUST</t>
  </si>
  <si>
    <t>RX3</t>
  </si>
  <si>
    <t>TEES, ESK AND WEAR VALLEYS NHS FOUNDATION TRUST</t>
  </si>
  <si>
    <t>THE CHRISTIE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</si>
  <si>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</si>
  <si>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</si>
  <si>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</si>
  <si>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</si>
  <si>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</si>
  <si>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</si>
  <si>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</si>
  <si>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</si>
  <si>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</si>
  <si>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</si>
  <si>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</si>
  <si>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</si>
  <si>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</si>
  <si>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</si>
  <si>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</si>
  <si>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</si>
  <si>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</si>
  <si>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</si>
  <si>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</si>
  <si>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</si>
  <si>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</si>
  <si>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</si>
  <si>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</si>
  <si>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</si>
  <si>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</si>
  <si>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</si>
  <si>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</si>
  <si>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</si>
  <si>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RKL</t>
  </si>
  <si>
    <t>WEST LONDON NHS TRUST</t>
  </si>
  <si>
    <t>RYA</t>
  </si>
  <si>
    <t>WEST MIDLANDS AMBULANCE SERVICE UNIVERSITY NHS FOUNDATION TRUST</t>
  </si>
  <si>
    <t>WEST SUFFOLK NHS FOUNDATION TRUST</t>
  </si>
  <si>
    <t>WESTERN SUSSEX HOSPITALS NHS FOUNDATION TRUST</t>
  </si>
  <si>
    <t>WESTON AREA HEALTH NHS TRUST</t>
  </si>
  <si>
    <t>WHITTINGTON HEALTH NHS TRUST</t>
  </si>
  <si>
    <t>RY7</t>
  </si>
  <si>
    <t>WIRRAL COMMUNITY NHS FOUNDATION TRUST</t>
  </si>
  <si>
    <t>WIRRAL UNIVERSITY TEACHING HOSPITAL NHS FOUNDATION TRUST</t>
  </si>
  <si>
    <t>WORCESTERSHIRE ACUTE HOSPITALS NHS TRUST</t>
  </si>
  <si>
    <t>R1A</t>
  </si>
  <si>
    <t>WORCESTERSHIRE HEALTH AND CARE NHS TRUST</t>
  </si>
  <si>
    <t>WRIGHTINGTON, WIGAN AND LEIGH NHS FOUNDATION TRUST</t>
  </si>
  <si>
    <t>WYE VALLEY NHS TRUST</t>
  </si>
  <si>
    <t>YEOVIL DISTRICT HOSPITAL NHS FOUNDATION TRUST</t>
  </si>
  <si>
    <t>YORK TEACHING HOSPITAL NHS FOUNDATION TRUST</t>
  </si>
  <si>
    <t>RX8</t>
  </si>
  <si>
    <t>YORKSHIRE AMBULANCE SERVICE NHS TRUST</t>
  </si>
  <si>
    <t>Swansea Bay University Local Health Board</t>
  </si>
  <si>
    <t>Cwm Taf Morgannwg University Local Health Board</t>
  </si>
  <si>
    <t>NTV</t>
  </si>
  <si>
    <t>CSH Surrey</t>
  </si>
  <si>
    <t>Cobalt Health</t>
  </si>
  <si>
    <t>NN5</t>
  </si>
  <si>
    <t>Manchester Surgical Services Ltd</t>
  </si>
  <si>
    <t>AWR</t>
  </si>
  <si>
    <t>One Stop Doctors Limited</t>
  </si>
  <si>
    <t>NN4</t>
  </si>
  <si>
    <t>Tyneside Surgical Services Ltd</t>
  </si>
  <si>
    <t>SA9</t>
  </si>
  <si>
    <t>NHS AYRSHIRE AND ARRAN</t>
  </si>
  <si>
    <t>NHS BORDERS</t>
  </si>
  <si>
    <t>NHS FIFE</t>
  </si>
  <si>
    <t>NHS GREATER GLASGOW,CLYDE</t>
  </si>
  <si>
    <t>NHS HIGHLAND</t>
  </si>
  <si>
    <t>NHS LANARKSHIRE</t>
  </si>
  <si>
    <t>NHS GRAMPIAN</t>
  </si>
  <si>
    <t>NHS ORKNEY</t>
  </si>
  <si>
    <t>NHS LOTHIAN</t>
  </si>
  <si>
    <t>NHS TAYSIDE</t>
  </si>
  <si>
    <t>NHS FORTH VALLEY</t>
  </si>
  <si>
    <t>NHS WESTERN ISLES</t>
  </si>
  <si>
    <t>NHS DUMFRIES AND GALLOWAY</t>
  </si>
  <si>
    <t>NHS SHETLAND</t>
  </si>
  <si>
    <t>J01</t>
  </si>
  <si>
    <t>G01</t>
  </si>
  <si>
    <t>G02</t>
  </si>
  <si>
    <t>G03</t>
  </si>
  <si>
    <t>W01</t>
  </si>
  <si>
    <t>W02</t>
  </si>
  <si>
    <t>W03</t>
  </si>
  <si>
    <t>S01</t>
  </si>
  <si>
    <t>S02</t>
  </si>
  <si>
    <t>S03</t>
  </si>
  <si>
    <t>S04</t>
  </si>
  <si>
    <t>S05</t>
  </si>
  <si>
    <t>Do Not Edit!!!</t>
  </si>
  <si>
    <t>CPI</t>
  </si>
  <si>
    <t>DelfDI Canon</t>
  </si>
  <si>
    <t>Fischer</t>
  </si>
  <si>
    <t>Konica</t>
  </si>
  <si>
    <t>Xograph</t>
  </si>
  <si>
    <t>Ziehm</t>
  </si>
  <si>
    <t>DelftDI Canon</t>
  </si>
  <si>
    <t>Arcoma</t>
  </si>
  <si>
    <t>Wolverson</t>
  </si>
  <si>
    <t>Sedecal OEM</t>
  </si>
  <si>
    <t>Low-centred pelvis</t>
  </si>
  <si>
    <t>Horizontal Beam Lateral View</t>
  </si>
  <si>
    <t xml:space="preserve">Low-centred pelvis    </t>
  </si>
  <si>
    <t xml:space="preserve">Horizontal Beam Lateral View (hip) </t>
  </si>
  <si>
    <t>Horizontal Beam Lateral View (hip)</t>
  </si>
  <si>
    <t xml:space="preserve">Low-centred pelvis        </t>
  </si>
  <si>
    <t>Enter Exam in cell F2, local protocol name in Column G and any notes on the exam in the "Additional Information" column.</t>
  </si>
  <si>
    <t>Enter Projection in cell F2, local protocol name in Column G and any notes on the exam in the "Additional Information" column.</t>
  </si>
  <si>
    <t>Yes: Virtual: Used for all exposures</t>
  </si>
  <si>
    <t>Yes: Virtual: Used for most exposures</t>
  </si>
  <si>
    <t>Yes: Virtual: used for selected exposures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</si>
</sst>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809]dd\ mmmm\ yyyy;@"/>
    <numFmt numFmtId="165" formatCode="dd\-mmm\-yyyy"/>
    <numFmt numFmtId="166" formatCode="_-* #,##0_-;\-* #,##0_-;_-* &quot;-&quot;??_-;_-@_-"/>
    <numFmt numFmtId="167" formatCode="0.0"/>
    <numFmt numFmtId="168" formatCode="0.E+00"/>
    <numFmt numFmtId="169" formatCode="0.0E+00"/>
    <numFmt numFmtId="170" formatCode="dd/mm/yyyy;@"/>
  </numFmts>
  <fonts count="194" x14ac:knownFonts="1">
    <font>
      <sz val="11"/>
      <color theme="1"/>
      <name val="Calibri"/>
      <family val="2"/>
      <scheme val="minor"/>
    </font>
    <font>
      <sz val="11"/>
      <color indexed="8"/>
      <name val="Calibri"/>
      <family val="2"/>
    </font>
    <font>
      <sz val="9"/>
      <color indexed="81"/>
      <name val="Tahoma"/>
      <family val="2"/>
    </font>
    <font>
      <b/>
      <sz val="9"/>
      <color indexed="81"/>
      <name val="Tahoma"/>
      <family val="2"/>
    </font>
    <font>
      <b/>
      <sz val="20"/>
      <name val="Arial"/>
      <family val="2"/>
    </font>
    <font>
      <b/>
      <u/>
      <sz val="14"/>
      <name val="Arial"/>
      <family val="2"/>
    </font>
    <font>
      <sz val="10"/>
      <name val="Arial"/>
      <family val="2"/>
    </font>
    <font>
      <b/>
      <sz val="10"/>
      <name val="Arial"/>
      <family val="2"/>
    </font>
    <font>
      <b/>
      <sz val="12"/>
      <name val="Arial"/>
      <family val="2"/>
    </font>
    <font>
      <sz val="12"/>
      <name val="Arial"/>
      <family val="2"/>
    </font>
    <font>
      <b/>
      <sz val="11"/>
      <name val="Arial"/>
      <family val="2"/>
    </font>
    <font>
      <sz val="11"/>
      <name val="Arial"/>
      <family val="2"/>
    </font>
    <font>
      <b/>
      <sz val="14"/>
      <name val="Arial"/>
      <family val="2"/>
    </font>
    <font>
      <u/>
      <sz val="11"/>
      <name val="Arial"/>
      <family val="2"/>
    </font>
    <font>
      <i/>
      <sz val="10"/>
      <name val="Arial"/>
      <family val="2"/>
    </font>
    <font>
      <sz val="12"/>
      <name val="Calibri"/>
      <family val="2"/>
    </font>
    <font>
      <b/>
      <sz val="14"/>
      <name val="Calibri"/>
      <family val="2"/>
    </font>
    <font>
      <b/>
      <sz val="12"/>
      <name val="Calibri"/>
      <family val="2"/>
    </font>
    <font>
      <i/>
      <sz val="10"/>
      <name val="Calibri"/>
      <family val="2"/>
    </font>
    <font>
      <b/>
      <sz val="16"/>
      <name val="Calibri"/>
      <family val="2"/>
    </font>
    <font>
      <i/>
      <sz val="12"/>
      <name val="Calibri"/>
      <family val="2"/>
    </font>
    <font>
      <b/>
      <i/>
      <sz val="12"/>
      <name val="Calibri"/>
      <family val="2"/>
    </font>
    <font>
      <vertAlign val="superscript"/>
      <sz val="11"/>
      <color indexed="8"/>
      <name val="Calibri"/>
      <family val="2"/>
    </font>
    <font>
      <i/>
      <sz val="11"/>
      <color indexed="8"/>
      <name val="Calibri"/>
      <family val="2"/>
    </font>
    <font>
      <i/>
      <sz val="11"/>
      <name val="Calibri"/>
      <family val="2"/>
    </font>
    <font>
      <b/>
      <sz val="18"/>
      <name val="Calibri"/>
      <family val="2"/>
    </font>
    <font>
      <sz val="14"/>
      <color indexed="8"/>
      <name val="Calibri"/>
      <family val="2"/>
    </font>
    <font>
      <sz val="14"/>
      <name val="Calibri"/>
      <family val="2"/>
    </font>
    <font>
      <b/>
      <u/>
      <sz val="14"/>
      <name val="Calibri"/>
      <family val="2"/>
    </font>
    <font>
      <i/>
      <sz val="14"/>
      <color indexed="8"/>
      <name val="Calibri"/>
      <family val="2"/>
    </font>
    <font>
      <i/>
      <sz val="12"/>
      <color indexed="8"/>
      <name val="Calibri"/>
      <family val="2"/>
    </font>
    <font>
      <b/>
      <sz val="11"/>
      <color indexed="8"/>
      <name val="Calibri"/>
      <family val="2"/>
    </font>
    <font>
      <sz val="10"/>
      <name val="Calibri"/>
      <family val="2"/>
    </font>
    <font>
      <b/>
      <sz val="11"/>
      <color indexed="8"/>
      <name val="Arial"/>
      <family val="2"/>
    </font>
    <font>
      <b/>
      <i/>
      <sz val="12"/>
      <color indexed="8"/>
      <name val="Calibri"/>
      <family val="2"/>
    </font>
    <font>
      <b/>
      <sz val="18"/>
      <color indexed="8"/>
      <name val="Calibri"/>
      <family val="2"/>
    </font>
    <font>
      <b/>
      <sz val="14"/>
      <color indexed="8"/>
      <name val="Calibri"/>
      <family val="2"/>
    </font>
    <font>
      <sz val="12"/>
      <color indexed="8"/>
      <name val="Calibri"/>
      <family val="2"/>
    </font>
    <font>
      <b/>
      <i/>
      <sz val="10"/>
      <name val="Arial"/>
      <family val="2"/>
    </font>
    <font>
      <sz val="10"/>
      <color indexed="8"/>
      <name val="Calibri"/>
      <family val="2"/>
    </font>
    <font>
      <sz val="11"/>
      <color indexed="36"/>
      <name val="Calibri"/>
      <family val="2"/>
    </font>
    <font>
      <b/>
      <sz val="11"/>
      <color indexed="36"/>
      <name val="Calibri"/>
      <family val="2"/>
    </font>
    <font>
      <i/>
      <sz val="11"/>
      <color indexed="30"/>
      <name val="Calibri"/>
      <family val="2"/>
    </font>
    <font>
      <b/>
      <sz val="12"/>
      <color indexed="30"/>
      <name val="Calibri"/>
      <family val="2"/>
    </font>
    <font>
      <sz val="12"/>
      <color indexed="30"/>
      <name val="Calibri"/>
      <family val="2"/>
    </font>
    <font>
      <sz val="11"/>
      <color indexed="30"/>
      <name val="Calibri"/>
      <family val="2"/>
    </font>
    <font>
      <i/>
      <sz val="12"/>
      <color indexed="30"/>
      <name val="Calibri"/>
      <family val="2"/>
    </font>
    <font>
      <b/>
      <u/>
      <sz val="10"/>
      <name val="Arial"/>
      <family val="2"/>
    </font>
    <font>
      <b/>
      <i/>
      <sz val="11"/>
      <color indexed="10"/>
      <name val="Calibri"/>
      <family val="2"/>
    </font>
    <font>
      <b/>
      <sz val="22"/>
      <name val="Calibri"/>
      <family val="2"/>
    </font>
    <font>
      <sz val="11"/>
      <color theme="1"/>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4"/>
      <color theme="1"/>
      <name val="Calibri"/>
      <family val="2"/>
      <scheme val="minor"/>
    </font>
    <font>
      <sz val="11"/>
      <color theme="1"/>
      <name val="Arial"/>
      <family val="2"/>
    </font>
    <font>
      <sz val="10"/>
      <color theme="1"/>
      <name val="Arial"/>
      <family val="2"/>
    </font>
    <font>
      <i/>
      <sz val="10"/>
      <color theme="6" tint="-0.499984740745262"/>
      <name val="Arial"/>
      <family val="2"/>
    </font>
    <font>
      <i/>
      <sz val="11"/>
      <color theme="6" tint="-0.499984740745262"/>
      <name val="Calibri"/>
      <family val="2"/>
      <scheme val="minor"/>
    </font>
    <font>
      <b/>
      <i/>
      <sz val="11"/>
      <color theme="6" tint="-0.499984740745262"/>
      <name val="Arial"/>
      <family val="2"/>
    </font>
    <font>
      <i/>
      <sz val="11"/>
      <color theme="1"/>
      <name val="Arial"/>
      <family val="2"/>
    </font>
    <font>
      <b/>
      <sz val="12"/>
      <color theme="1"/>
      <name val="Arial"/>
      <family val="2"/>
    </font>
    <font>
      <sz val="11"/>
      <color theme="6" tint="-0.499984740745262"/>
      <name val="Arial"/>
      <family val="2"/>
    </font>
    <font>
      <u/>
      <sz val="11"/>
      <name val="Calibri"/>
      <family val="2"/>
      <scheme val="minor"/>
    </font>
    <font>
      <i/>
      <sz val="11"/>
      <color rgb="FF7030A0"/>
      <name val="Calibri"/>
      <family val="2"/>
      <scheme val="minor"/>
    </font>
    <font>
      <b/>
      <u/>
      <sz val="14"/>
      <color theme="1"/>
      <name val="Arial"/>
      <family val="2"/>
    </font>
    <font>
      <i/>
      <sz val="12"/>
      <color theme="1"/>
      <name val="Arial"/>
      <family val="2"/>
    </font>
    <font>
      <i/>
      <sz val="11"/>
      <color theme="1"/>
      <name val="Calibri"/>
      <family val="2"/>
      <scheme val="minor"/>
    </font>
    <font>
      <b/>
      <sz val="11"/>
      <color theme="1"/>
      <name val="Arial"/>
      <family val="2"/>
    </font>
    <font>
      <b/>
      <sz val="14"/>
      <name val="Calibri"/>
      <family val="2"/>
      <scheme val="minor"/>
    </font>
    <font>
      <b/>
      <u/>
      <sz val="14"/>
      <name val="Calibri"/>
      <family val="2"/>
      <scheme val="minor"/>
    </font>
    <font>
      <sz val="12"/>
      <name val="Calibri"/>
      <family val="2"/>
      <scheme val="minor"/>
    </font>
    <font>
      <b/>
      <sz val="12"/>
      <color indexed="8"/>
      <name val="Calibri"/>
      <family val="2"/>
      <scheme val="minor"/>
    </font>
    <font>
      <b/>
      <sz val="12"/>
      <name val="Calibri"/>
      <family val="2"/>
      <scheme val="minor"/>
    </font>
    <font>
      <b/>
      <sz val="20"/>
      <name val="Calibri"/>
      <family val="2"/>
      <scheme val="minor"/>
    </font>
    <font>
      <b/>
      <sz val="14"/>
      <color theme="1"/>
      <name val="Calibri"/>
      <family val="2"/>
      <scheme val="minor"/>
    </font>
    <font>
      <b/>
      <sz val="12"/>
      <color theme="1"/>
      <name val="Calibri"/>
      <family val="2"/>
      <scheme val="minor"/>
    </font>
    <font>
      <sz val="14"/>
      <name val="Calibri"/>
      <family val="2"/>
      <scheme val="minor"/>
    </font>
    <font>
      <b/>
      <sz val="11"/>
      <name val="Calibri"/>
      <family val="2"/>
      <scheme val="minor"/>
    </font>
    <font>
      <b/>
      <sz val="16"/>
      <color theme="1"/>
      <name val="Calibri"/>
      <family val="2"/>
      <scheme val="minor"/>
    </font>
    <font>
      <b/>
      <sz val="16"/>
      <name val="Calibri"/>
      <family val="2"/>
      <scheme val="minor"/>
    </font>
    <font>
      <sz val="10"/>
      <color theme="1"/>
      <name val="Calibri"/>
      <family val="2"/>
      <scheme val="minor"/>
    </font>
    <font>
      <sz val="16"/>
      <name val="Calibri"/>
      <family val="2"/>
      <scheme val="minor"/>
    </font>
    <font>
      <sz val="16"/>
      <color theme="1"/>
      <name val="Calibri"/>
      <family val="2"/>
      <scheme val="minor"/>
    </font>
    <font>
      <i/>
      <sz val="12"/>
      <color theme="1"/>
      <name val="Calibri"/>
      <family val="2"/>
      <scheme val="minor"/>
    </font>
    <font>
      <i/>
      <sz val="12"/>
      <name val="Calibri"/>
      <family val="2"/>
      <scheme val="minor"/>
    </font>
    <font>
      <i/>
      <sz val="12"/>
      <color indexed="8"/>
      <name val="Calibri"/>
      <family val="2"/>
      <scheme val="minor"/>
    </font>
    <font>
      <sz val="10"/>
      <name val="Calibri"/>
      <family val="2"/>
      <scheme val="minor"/>
    </font>
    <font>
      <i/>
      <u/>
      <sz val="14"/>
      <color theme="1"/>
      <name val="Calibri"/>
      <family val="2"/>
      <scheme val="minor"/>
    </font>
    <font>
      <i/>
      <sz val="14"/>
      <color rgb="FFC00000"/>
      <name val="Calibri"/>
      <family val="2"/>
      <scheme val="minor"/>
    </font>
    <font>
      <b/>
      <i/>
      <sz val="12"/>
      <color theme="1"/>
      <name val="Calibri"/>
      <family val="2"/>
      <scheme val="minor"/>
    </font>
    <font>
      <b/>
      <i/>
      <sz val="11"/>
      <color rgb="FF7030A0"/>
      <name val="Calibri"/>
      <family val="2"/>
      <scheme val="minor"/>
    </font>
    <font>
      <sz val="22"/>
      <color theme="1"/>
      <name val="Calibri"/>
      <family val="2"/>
      <scheme val="minor"/>
    </font>
    <font>
      <sz val="20"/>
      <color theme="1"/>
      <name val="Calibri"/>
      <family val="2"/>
      <scheme val="minor"/>
    </font>
    <font>
      <sz val="18"/>
      <color theme="1"/>
      <name val="Calibri"/>
      <family val="2"/>
      <scheme val="minor"/>
    </font>
    <font>
      <i/>
      <u/>
      <sz val="11"/>
      <name val="Calibri"/>
      <family val="2"/>
      <scheme val="minor"/>
    </font>
    <font>
      <sz val="12"/>
      <color theme="1"/>
      <name val="Calibri"/>
      <family val="2"/>
      <scheme val="minor"/>
    </font>
    <font>
      <b/>
      <u/>
      <sz val="14"/>
      <color theme="1"/>
      <name val="Calibri"/>
      <family val="2"/>
      <scheme val="minor"/>
    </font>
    <font>
      <b/>
      <i/>
      <sz val="11"/>
      <color rgb="FFFF0000"/>
      <name val="Calibri"/>
      <family val="2"/>
      <scheme val="minor"/>
    </font>
    <font>
      <b/>
      <i/>
      <sz val="11"/>
      <color theme="1"/>
      <name val="Calibri"/>
      <family val="2"/>
      <scheme val="minor"/>
    </font>
    <font>
      <sz val="12"/>
      <color theme="1"/>
      <name val="Symbol"/>
      <family val="1"/>
      <charset val="2"/>
    </font>
    <font>
      <sz val="10"/>
      <color theme="6" tint="-0.499984740745262"/>
      <name val="Arial"/>
      <family val="2"/>
    </font>
    <font>
      <b/>
      <sz val="10"/>
      <color theme="6" tint="-0.499984740745262"/>
      <name val="Arial"/>
      <family val="2"/>
    </font>
    <font>
      <b/>
      <u/>
      <sz val="11"/>
      <color theme="1"/>
      <name val="Calibri"/>
      <family val="2"/>
      <scheme val="minor"/>
    </font>
    <font>
      <b/>
      <sz val="11"/>
      <color rgb="FFFF0000"/>
      <name val="Calibri"/>
      <family val="2"/>
      <scheme val="minor"/>
    </font>
    <font>
      <sz val="12"/>
      <color theme="1"/>
      <name val="Arial"/>
      <family val="2"/>
    </font>
    <font>
      <sz val="14"/>
      <color theme="1"/>
      <name val="Arial"/>
      <family val="2"/>
    </font>
    <font>
      <b/>
      <u/>
      <sz val="16"/>
      <color theme="1"/>
      <name val="Calibri"/>
      <family val="2"/>
      <scheme val="minor"/>
    </font>
    <font>
      <i/>
      <sz val="18"/>
      <color rgb="FF7030A0"/>
      <name val="Goudy Stout"/>
      <family val="1"/>
    </font>
    <font>
      <b/>
      <sz val="10"/>
      <color theme="1"/>
      <name val="Calibri"/>
      <family val="2"/>
      <scheme val="minor"/>
    </font>
    <font>
      <b/>
      <sz val="12"/>
      <color rgb="FFFF0000"/>
      <name val="Calibri"/>
      <family val="2"/>
      <scheme val="minor"/>
    </font>
    <font>
      <b/>
      <sz val="12"/>
      <color rgb="FF0070C0"/>
      <name val="Calibri"/>
      <family val="2"/>
      <scheme val="minor"/>
    </font>
    <font>
      <b/>
      <sz val="12"/>
      <color rgb="FF7030A0"/>
      <name val="Calibri"/>
      <family val="2"/>
      <scheme val="minor"/>
    </font>
    <font>
      <sz val="14"/>
      <color rgb="FF7030A0"/>
      <name val="Calibri"/>
      <family val="2"/>
      <scheme val="minor"/>
    </font>
    <font>
      <sz val="11"/>
      <color rgb="FF7030A0"/>
      <name val="Calibri"/>
      <family val="2"/>
      <scheme val="minor"/>
    </font>
    <font>
      <b/>
      <sz val="11"/>
      <color rgb="FF0070C0"/>
      <name val="Calibri"/>
      <family val="2"/>
      <scheme val="minor"/>
    </font>
    <font>
      <b/>
      <sz val="14"/>
      <color rgb="FFFF0000"/>
      <name val="Calibri"/>
      <family val="2"/>
      <scheme val="minor"/>
    </font>
    <font>
      <b/>
      <sz val="12"/>
      <color rgb="FF0070C0"/>
      <name val="Calibri"/>
      <family val="2"/>
    </font>
    <font>
      <b/>
      <sz val="8"/>
      <color theme="1"/>
      <name val="Calibri"/>
      <family val="2"/>
      <scheme val="minor"/>
    </font>
    <font>
      <i/>
      <sz val="11"/>
      <name val="Calibri"/>
      <family val="2"/>
      <scheme val="minor"/>
    </font>
    <font>
      <b/>
      <sz val="11"/>
      <color rgb="FF7030A0"/>
      <name val="Calibri"/>
      <family val="2"/>
      <scheme val="minor"/>
    </font>
    <font>
      <b/>
      <u/>
      <sz val="12"/>
      <color theme="1"/>
      <name val="Calibri"/>
      <family val="2"/>
      <scheme val="minor"/>
    </font>
    <font>
      <b/>
      <sz val="11"/>
      <color theme="6" tint="-0.499984740745262"/>
      <name val="Arial"/>
      <family val="2"/>
    </font>
    <font>
      <sz val="12"/>
      <color theme="1"/>
      <name val="Calibri"/>
      <family val="2"/>
    </font>
    <font>
      <b/>
      <i/>
      <sz val="10"/>
      <color theme="6" tint="-0.499984740745262"/>
      <name val="Arial"/>
      <family val="2"/>
    </font>
    <font>
      <b/>
      <u/>
      <sz val="18"/>
      <color theme="1"/>
      <name val="Calibri"/>
      <family val="2"/>
    </font>
    <font>
      <u/>
      <sz val="11"/>
      <color theme="1"/>
      <name val="Calibri"/>
      <family val="2"/>
      <scheme val="minor"/>
    </font>
    <font>
      <b/>
      <sz val="22"/>
      <color theme="1"/>
      <name val="Arial"/>
      <family val="2"/>
    </font>
    <font>
      <sz val="36"/>
      <color theme="1"/>
      <name val="Calibri"/>
      <family val="2"/>
      <scheme val="minor"/>
    </font>
    <font>
      <sz val="14"/>
      <color theme="6" tint="-0.499984740745262"/>
      <name val="Arial"/>
      <family val="2"/>
    </font>
    <font>
      <b/>
      <sz val="22"/>
      <name val="Calibri"/>
      <family val="2"/>
      <scheme val="minor"/>
    </font>
    <font>
      <i/>
      <sz val="16"/>
      <color theme="6" tint="-0.499984740745262"/>
      <name val="Arial"/>
      <family val="2"/>
    </font>
    <font>
      <b/>
      <sz val="36"/>
      <color theme="1"/>
      <name val="Arial"/>
      <family val="2"/>
    </font>
    <font>
      <b/>
      <sz val="18"/>
      <name val="Calibri"/>
      <family val="2"/>
      <scheme val="minor"/>
    </font>
    <font>
      <b/>
      <sz val="36"/>
      <name val="Calibri"/>
      <family val="2"/>
    </font>
    <font>
      <b/>
      <i/>
      <u/>
      <sz val="14"/>
      <color rgb="FFFF0000"/>
      <name val="Calibri"/>
      <family val="2"/>
      <scheme val="minor"/>
    </font>
    <font>
      <b/>
      <i/>
      <sz val="11"/>
      <name val="Arial"/>
      <family val="2"/>
    </font>
    <font>
      <b/>
      <sz val="18"/>
      <color theme="1"/>
      <name val="Arial"/>
      <family val="2"/>
    </font>
    <font>
      <sz val="11"/>
      <color theme="6" tint="-0.499984740745262"/>
      <name val="Calibri"/>
      <family val="2"/>
      <scheme val="minor"/>
    </font>
    <font>
      <b/>
      <i/>
      <sz val="12"/>
      <color rgb="FF7030A0"/>
      <name val="Calibri"/>
      <family val="2"/>
      <scheme val="minor"/>
    </font>
    <font>
      <i/>
      <sz val="14"/>
      <color rgb="FF7030A0"/>
      <name val="Calibri"/>
      <family val="2"/>
      <scheme val="minor"/>
    </font>
    <font>
      <i/>
      <sz val="12"/>
      <color rgb="FF7030A0"/>
      <name val="Calibri"/>
      <family val="2"/>
      <scheme val="minor"/>
    </font>
    <font>
      <sz val="11"/>
      <color rgb="FF000000"/>
      <name val="Calibri"/>
      <family val="2"/>
      <scheme val="minor"/>
    </font>
    <font>
      <i/>
      <sz val="11"/>
      <color indexed="8"/>
      <name val="Calibri"/>
      <family val="2"/>
      <scheme val="minor"/>
    </font>
    <font>
      <i/>
      <u/>
      <sz val="11"/>
      <color indexed="8"/>
      <name val="Calibri"/>
      <family val="2"/>
    </font>
    <font>
      <b/>
      <sz val="14"/>
      <color indexed="8"/>
      <name val="Calibri"/>
      <family val="2"/>
      <scheme val="minor"/>
    </font>
    <font>
      <sz val="10"/>
      <color indexed="8"/>
      <name val="Lucida Calligraphy"/>
      <family val="4"/>
    </font>
    <font>
      <i/>
      <sz val="14"/>
      <color theme="1"/>
      <name val="Calibri"/>
      <family val="2"/>
      <scheme val="minor"/>
    </font>
    <font>
      <vertAlign val="superscript"/>
      <sz val="11"/>
      <color theme="1"/>
      <name val="Calibri"/>
      <family val="2"/>
      <scheme val="minor"/>
    </font>
    <font>
      <sz val="11"/>
      <name val="Calibri"/>
      <family val="2"/>
    </font>
    <font>
      <sz val="12"/>
      <color indexed="8"/>
      <name val="Calibri"/>
      <family val="2"/>
      <scheme val="minor"/>
    </font>
    <font>
      <vertAlign val="superscript"/>
      <sz val="11"/>
      <name val="Calibri"/>
      <family val="2"/>
      <scheme val="minor"/>
    </font>
    <font>
      <b/>
      <sz val="16"/>
      <name val="Arial"/>
      <family val="2"/>
    </font>
    <font>
      <i/>
      <sz val="18"/>
      <color rgb="FFFF0000"/>
      <name val="Calibri"/>
      <family val="2"/>
      <scheme val="minor"/>
    </font>
    <font>
      <i/>
      <sz val="11"/>
      <color rgb="FFFF0000"/>
      <name val="Calibri"/>
      <family val="2"/>
      <scheme val="minor"/>
    </font>
    <font>
      <b/>
      <sz val="22"/>
      <color theme="1"/>
      <name val="Calibri"/>
      <family val="2"/>
      <scheme val="minor"/>
    </font>
    <font>
      <b/>
      <sz val="18"/>
      <color theme="1"/>
      <name val="Calibri"/>
      <family val="2"/>
      <scheme val="minor"/>
    </font>
    <font>
      <i/>
      <sz val="12"/>
      <color rgb="FFFF0000"/>
      <name val="Calibri"/>
      <family val="2"/>
      <scheme val="minor"/>
    </font>
    <font>
      <b/>
      <i/>
      <sz val="12"/>
      <color rgb="FFFF0000"/>
      <name val="Calibri"/>
      <family val="2"/>
      <scheme val="minor"/>
    </font>
    <font>
      <b/>
      <sz val="10"/>
      <color rgb="FF7030A0"/>
      <name val="Calibri"/>
      <family val="2"/>
      <scheme val="minor"/>
    </font>
    <font>
      <b/>
      <sz val="18"/>
      <name val="Arial"/>
      <family val="2"/>
    </font>
    <font>
      <b/>
      <u/>
      <sz val="12"/>
      <color indexed="8"/>
      <name val="Calibri"/>
      <family val="2"/>
      <scheme val="minor"/>
    </font>
    <font>
      <sz val="11"/>
      <color rgb="FFC00000"/>
      <name val="Calibri"/>
      <family val="2"/>
      <scheme val="minor"/>
    </font>
    <font>
      <b/>
      <sz val="16"/>
      <color rgb="FFFF0000"/>
      <name val="Calibri"/>
      <family val="2"/>
      <scheme val="minor"/>
    </font>
    <font>
      <b/>
      <sz val="11"/>
      <color rgb="FFC00000"/>
      <name val="Calibri"/>
      <family val="2"/>
      <scheme val="minor"/>
    </font>
    <font>
      <i/>
      <sz val="10"/>
      <color rgb="FF7030A0"/>
      <name val="Calibri"/>
      <family val="2"/>
      <scheme val="minor"/>
    </font>
    <font>
      <sz val="36"/>
      <color rgb="FFFF0000"/>
      <name val="Calibri"/>
      <family val="2"/>
      <scheme val="minor"/>
    </font>
    <font>
      <b/>
      <sz val="10"/>
      <color indexed="8"/>
      <name val="Calibri"/>
      <family val="2"/>
      <scheme val="minor"/>
    </font>
    <font>
      <b/>
      <sz val="10"/>
      <name val="Calibri"/>
      <family val="2"/>
      <scheme val="minor"/>
    </font>
    <font>
      <i/>
      <sz val="14"/>
      <color rgb="FF7030A0"/>
      <name val="Goudy Stout"/>
      <family val="1"/>
    </font>
    <font>
      <i/>
      <sz val="12"/>
      <name val="Arial"/>
      <family val="2"/>
    </font>
    <font>
      <i/>
      <sz val="11"/>
      <name val="Arial"/>
      <family val="2"/>
    </font>
    <font>
      <b/>
      <sz val="12"/>
      <color theme="1"/>
      <name val="Calibri"/>
      <family val="2"/>
    </font>
    <font>
      <sz val="7"/>
      <color theme="1"/>
      <name val="Times New Roman"/>
      <family val="1"/>
    </font>
    <font>
      <b/>
      <u/>
      <sz val="12"/>
      <color theme="1"/>
      <name val="Calibri"/>
      <family val="2"/>
    </font>
    <font>
      <b/>
      <u/>
      <sz val="14"/>
      <color theme="1"/>
      <name val="Calibri"/>
      <family val="2"/>
    </font>
    <font>
      <b/>
      <sz val="14"/>
      <color theme="1"/>
      <name val="Calibri"/>
      <family val="2"/>
    </font>
    <font>
      <sz val="9"/>
      <color theme="1"/>
      <name val="Arial"/>
      <family val="2"/>
    </font>
    <font>
      <b/>
      <u/>
      <sz val="12"/>
      <color theme="1"/>
      <name val="Arial"/>
      <family val="2"/>
    </font>
    <font>
      <i/>
      <sz val="10"/>
      <name val="Calibri"/>
      <family val="2"/>
      <scheme val="minor"/>
    </font>
    <font>
      <u/>
      <sz val="16"/>
      <color theme="1"/>
      <name val="Calibri"/>
      <family val="2"/>
      <scheme val="minor"/>
    </font>
    <font>
      <sz val="11"/>
      <color rgb="FF7030A0"/>
      <name val="Calibri"/>
      <family val="2"/>
    </font>
    <font>
      <b/>
      <i/>
      <sz val="14"/>
      <color theme="1"/>
      <name val="Calibri"/>
      <family val="2"/>
      <scheme val="minor"/>
    </font>
    <font>
      <sz val="16"/>
      <color theme="1"/>
      <name val="Arial"/>
      <family val="2"/>
    </font>
    <font>
      <i/>
      <sz val="10"/>
      <color rgb="FF7030A0"/>
      <name val="Arial"/>
      <family val="2"/>
    </font>
    <font>
      <sz val="16"/>
      <color rgb="FFFF0000"/>
      <name val="Arial"/>
      <family val="2"/>
    </font>
    <font>
      <b/>
      <i/>
      <sz val="12"/>
      <color theme="1"/>
      <name val="Arial"/>
      <family val="2"/>
    </font>
    <font>
      <b/>
      <sz val="12"/>
      <color theme="6" tint="-0.499984740745262"/>
      <name val="Calibri"/>
      <family val="2"/>
      <scheme val="minor"/>
    </font>
    <font>
      <i/>
      <sz val="10"/>
      <color theme="1"/>
      <name val="Calibri"/>
      <family val="2"/>
      <scheme val="minor"/>
    </font>
    <font>
      <i/>
      <u/>
      <sz val="10"/>
      <color theme="1"/>
      <name val="Calibri"/>
      <family val="2"/>
      <scheme val="minor"/>
    </font>
    <font>
      <sz val="20"/>
      <color theme="1"/>
      <name val="Arial"/>
      <family val="2"/>
    </font>
    <font>
      <b/>
      <i/>
      <sz val="11"/>
      <name val="Calibri"/>
      <family val="2"/>
      <scheme val="minor"/>
    </font>
    <font>
      <b/>
      <sz val="18"/>
      <color rgb="FFFF0000"/>
      <name val="Calibri"/>
      <family val="2"/>
      <scheme val="minor"/>
    </font>
    <font>
      <b/>
      <i/>
      <sz val="18"/>
      <color rgb="FFFF0000"/>
      <name val="Calibri"/>
      <family val="2"/>
      <scheme val="minor"/>
    </font>
  </fonts>
  <fills count="3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lightUp">
        <fgColor theme="0" tint="-0.34998626667073579"/>
        <bgColor theme="0"/>
      </patternFill>
    </fill>
    <fill>
      <patternFill patternType="solid">
        <fgColor rgb="FFCCFFFF"/>
        <bgColor indexed="64"/>
      </patternFill>
    </fill>
    <fill>
      <patternFill patternType="lightUp">
        <fgColor theme="0" tint="-0.24994659260841701"/>
        <bgColor theme="0"/>
      </patternFill>
    </fill>
    <fill>
      <patternFill patternType="lightDown">
        <fgColor theme="8" tint="0.39994506668294322"/>
        <bgColor theme="0"/>
      </patternFill>
    </fill>
    <fill>
      <patternFill patternType="solid">
        <fgColor theme="0"/>
        <bgColor theme="0"/>
      </patternFill>
    </fill>
    <fill>
      <patternFill patternType="lightUp">
        <fgColor theme="0" tint="-0.24994659260841701"/>
        <bgColor indexed="65"/>
      </patternFill>
    </fill>
    <fill>
      <patternFill patternType="solid">
        <fgColor theme="0"/>
        <bgColor theme="0" tint="-0.24994659260841701"/>
      </patternFill>
    </fill>
    <fill>
      <patternFill patternType="solid">
        <fgColor indexed="65"/>
        <bgColor theme="0"/>
      </patternFill>
    </fill>
    <fill>
      <patternFill patternType="lightUp">
        <fgColor theme="0" tint="-0.24994659260841701"/>
        <bgColor rgb="FFFF0000"/>
      </patternFill>
    </fill>
    <fill>
      <patternFill patternType="solid">
        <fgColor rgb="FF92D050"/>
        <bgColor indexed="64"/>
      </patternFill>
    </fill>
    <fill>
      <patternFill patternType="solid">
        <fgColor indexed="65"/>
        <bgColor theme="0" tint="-0.24994659260841701"/>
      </patternFill>
    </fill>
    <fill>
      <patternFill patternType="lightUp">
        <fgColor rgb="FF7030A0"/>
        <bgColor theme="0"/>
      </patternFill>
    </fill>
    <fill>
      <patternFill patternType="solid">
        <fgColor theme="0"/>
        <bgColor theme="8" tint="0.39994506668294322"/>
      </patternFill>
    </fill>
    <fill>
      <patternFill patternType="solid">
        <fgColor rgb="FFFFFFCC"/>
        <bgColor indexed="64"/>
      </patternFill>
    </fill>
    <fill>
      <patternFill patternType="solid">
        <fgColor theme="9" tint="0.79998168889431442"/>
        <bgColor indexed="64"/>
      </patternFill>
    </fill>
    <fill>
      <patternFill patternType="solid">
        <fgColor rgb="FFCCFFFF"/>
        <bgColor theme="0"/>
      </patternFill>
    </fill>
    <fill>
      <patternFill patternType="solid">
        <fgColor rgb="FFFFCCCC"/>
        <bgColor indexed="64"/>
      </patternFill>
    </fill>
    <fill>
      <patternFill patternType="solid">
        <fgColor rgb="FF99FF99"/>
        <bgColor indexed="64"/>
      </patternFill>
    </fill>
    <fill>
      <patternFill patternType="solid">
        <fgColor rgb="FFFFC000"/>
        <bgColor indexed="64"/>
      </patternFill>
    </fill>
    <fill>
      <patternFill patternType="solid">
        <fgColor rgb="FFDEBDFF"/>
        <bgColor indexed="64"/>
      </patternFill>
    </fill>
    <fill>
      <patternFill patternType="lightUp">
        <fgColor theme="0" tint="-0.34998626667073579"/>
        <bgColor rgb="FF92D050"/>
      </patternFill>
    </fill>
    <fill>
      <patternFill patternType="lightUp">
        <fgColor theme="0" tint="-0.14996795556505021"/>
        <bgColor theme="0"/>
      </patternFill>
    </fill>
    <fill>
      <patternFill patternType="lightUp">
        <fgColor theme="0" tint="-0.24994659260841701"/>
        <bgColor rgb="FF92D050"/>
      </patternFill>
    </fill>
    <fill>
      <patternFill patternType="solid">
        <fgColor rgb="FF92D050"/>
        <bgColor theme="0"/>
      </patternFill>
    </fill>
    <fill>
      <patternFill patternType="solid">
        <fgColor rgb="FFCCFFCC"/>
        <bgColor indexed="64"/>
      </patternFill>
    </fill>
    <fill>
      <patternFill patternType="solid">
        <fgColor rgb="FFFFFF99"/>
        <bgColor indexed="64"/>
      </patternFill>
    </fill>
    <fill>
      <patternFill patternType="lightGray">
        <fgColor theme="0"/>
        <bgColor rgb="FFFFFFCC"/>
      </patternFill>
    </fill>
    <fill>
      <patternFill patternType="lightGray">
        <fgColor theme="0"/>
      </patternFill>
    </fill>
    <fill>
      <patternFill patternType="solid">
        <fgColor rgb="FFFFCC99"/>
        <bgColor indexed="64"/>
      </patternFill>
    </fill>
    <fill>
      <patternFill patternType="solid">
        <fgColor theme="0" tint="-0.34998626667073579"/>
        <bgColor indexed="64"/>
      </patternFill>
    </fill>
  </fills>
  <borders count="124">
    <border>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Dashed">
        <color indexed="64"/>
      </top>
      <bottom style="thin">
        <color indexed="64"/>
      </bottom>
      <diagonal/>
    </border>
    <border>
      <left/>
      <right/>
      <top style="mediumDashed">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Dashed">
        <color indexed="64"/>
      </top>
      <bottom style="medium">
        <color indexed="64"/>
      </bottom>
      <diagonal/>
    </border>
    <border>
      <left/>
      <right/>
      <top style="mediumDashed">
        <color indexed="64"/>
      </top>
      <bottom style="medium">
        <color indexed="64"/>
      </bottom>
      <diagonal/>
    </border>
    <border>
      <left/>
      <right style="medium">
        <color indexed="64"/>
      </right>
      <top style="mediumDashed">
        <color indexed="64"/>
      </top>
      <bottom style="medium">
        <color indexed="64"/>
      </bottom>
      <diagonal/>
    </border>
    <border>
      <left style="thin">
        <color indexed="64"/>
      </left>
      <right style="medium">
        <color indexed="64"/>
      </right>
      <top style="mediumDashed">
        <color indexed="64"/>
      </top>
      <bottom style="thin">
        <color indexed="64"/>
      </bottom>
      <diagonal/>
    </border>
    <border>
      <left style="thin">
        <color indexed="64"/>
      </left>
      <right style="medium">
        <color indexed="64"/>
      </right>
      <top style="thin">
        <color indexed="64"/>
      </top>
      <bottom style="mediumDashed">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DashDot">
        <color indexed="64"/>
      </left>
      <right style="mediumDashDot">
        <color indexed="64"/>
      </right>
      <top style="mediumDashDot">
        <color indexed="64"/>
      </top>
      <bottom/>
      <diagonal/>
    </border>
    <border>
      <left style="mediumDashDot">
        <color indexed="64"/>
      </left>
      <right style="mediumDashDot">
        <color indexed="64"/>
      </right>
      <top/>
      <bottom/>
      <diagonal/>
    </border>
    <border>
      <left style="mediumDashDot">
        <color indexed="64"/>
      </left>
      <right style="mediumDashDot">
        <color indexed="64"/>
      </right>
      <top/>
      <bottom style="mediumDashDot">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DashDot">
        <color indexed="64"/>
      </right>
      <top/>
      <bottom style="mediumDashDot">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theme="6" tint="-0.499984740745262"/>
      </left>
      <right style="medium">
        <color theme="6" tint="-0.499984740745262"/>
      </right>
      <top style="medium">
        <color theme="6" tint="-0.499984740745262"/>
      </top>
      <bottom/>
      <diagonal/>
    </border>
    <border>
      <left style="medium">
        <color theme="6" tint="-0.499984740745262"/>
      </left>
      <right style="medium">
        <color theme="6" tint="-0.499984740745262"/>
      </right>
      <top/>
      <bottom style="medium">
        <color theme="6" tint="-0.499984740745262"/>
      </bottom>
      <diagonal/>
    </border>
    <border>
      <left style="medium">
        <color indexed="64"/>
      </left>
      <right style="medium">
        <color indexed="64"/>
      </right>
      <top/>
      <bottom style="thin">
        <color indexed="64"/>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indexed="64"/>
      </left>
      <right style="medium">
        <color indexed="64"/>
      </right>
      <top style="thin">
        <color indexed="64"/>
      </top>
      <bottom style="medium">
        <color indexed="64"/>
      </bottom>
      <diagonal/>
    </border>
    <border>
      <left style="medium">
        <color theme="6" tint="-0.499984740745262"/>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DashDot">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auto="1"/>
      </left>
      <right style="thin">
        <color auto="1"/>
      </right>
      <top style="mediumDashDot">
        <color auto="1"/>
      </top>
      <bottom/>
      <diagonal/>
    </border>
    <border>
      <left style="thin">
        <color auto="1"/>
      </left>
      <right style="thin">
        <color auto="1"/>
      </right>
      <top style="mediumDashDot">
        <color auto="1"/>
      </top>
      <bottom/>
      <diagonal/>
    </border>
    <border>
      <left style="thin">
        <color auto="1"/>
      </left>
      <right style="medium">
        <color auto="1"/>
      </right>
      <top style="mediumDashDot">
        <color auto="1"/>
      </top>
      <bottom/>
      <diagonal/>
    </border>
    <border>
      <left style="thin">
        <color auto="1"/>
      </left>
      <right style="thin">
        <color indexed="64"/>
      </right>
      <top style="mediumDashDot">
        <color auto="1"/>
      </top>
      <bottom style="hair">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s>
  <cellStyleXfs count="7">
    <xf numFmtId="0" fontId="0" fillId="0" borderId="0"/>
    <xf numFmtId="43" fontId="50" fillId="0" borderId="0" applyFont="0" applyFill="0" applyBorder="0" applyAlignment="0" applyProtection="0"/>
    <xf numFmtId="0" fontId="51" fillId="0" borderId="0" applyNumberFormat="0" applyFill="0" applyBorder="0" applyAlignment="0" applyProtection="0"/>
    <xf numFmtId="0" fontId="6" fillId="0" borderId="0"/>
    <xf numFmtId="0" fontId="6" fillId="0" borderId="0"/>
    <xf numFmtId="9" fontId="50" fillId="0" borderId="0" applyFont="0" applyFill="0" applyBorder="0" applyAlignment="0" applyProtection="0"/>
    <xf numFmtId="0" fontId="55" fillId="0" borderId="0"/>
  </cellStyleXfs>
  <cellXfs count="1789">
    <xf numFmtId="0" fontId="0" fillId="0" borderId="0" xfId="0"/>
    <xf numFmtId="0" fontId="0" fillId="5" borderId="0" xfId="0" applyFill="1" applyBorder="1"/>
    <xf numFmtId="0" fontId="0" fillId="5" borderId="0" xfId="0" applyFill="1" applyBorder="1" applyAlignment="1">
      <alignment horizontal="right"/>
    </xf>
    <xf numFmtId="0" fontId="4" fillId="5" borderId="0" xfId="0" applyFont="1" applyFill="1" applyAlignment="1">
      <alignment horizontal="left" vertical="center" wrapText="1"/>
    </xf>
    <xf numFmtId="0" fontId="0" fillId="5" borderId="0" xfId="0" applyFill="1" applyAlignment="1">
      <alignment horizontal="left" wrapText="1"/>
    </xf>
    <xf numFmtId="0" fontId="53" fillId="5" borderId="0" xfId="0" applyFont="1" applyFill="1"/>
    <xf numFmtId="0" fontId="0" fillId="5" borderId="0" xfId="0" applyFill="1"/>
    <xf numFmtId="0" fontId="55" fillId="5" borderId="0" xfId="0" applyFont="1" applyFill="1"/>
    <xf numFmtId="0" fontId="56" fillId="5" borderId="0" xfId="0" applyFont="1" applyFill="1"/>
    <xf numFmtId="0" fontId="8" fillId="5" borderId="0" xfId="0" applyFont="1" applyFill="1" applyAlignment="1">
      <alignment vertical="center"/>
    </xf>
    <xf numFmtId="0" fontId="8" fillId="5" borderId="0" xfId="0" applyFont="1" applyFill="1" applyBorder="1" applyAlignment="1">
      <alignment vertical="center"/>
    </xf>
    <xf numFmtId="0" fontId="57" fillId="5" borderId="0" xfId="0" applyFont="1" applyFill="1"/>
    <xf numFmtId="0" fontId="59" fillId="5" borderId="0" xfId="0" applyFont="1" applyFill="1"/>
    <xf numFmtId="0" fontId="60" fillId="5" borderId="0" xfId="0" applyFont="1" applyFill="1"/>
    <xf numFmtId="0" fontId="55" fillId="5" borderId="0" xfId="0" applyFont="1" applyFill="1" applyBorder="1"/>
    <xf numFmtId="0" fontId="11" fillId="5" borderId="0" xfId="0" applyFont="1" applyFill="1"/>
    <xf numFmtId="0" fontId="51" fillId="5" borderId="0" xfId="2" applyFill="1" applyAlignment="1"/>
    <xf numFmtId="0" fontId="13" fillId="5" borderId="0" xfId="2" applyFont="1" applyFill="1"/>
    <xf numFmtId="0" fontId="63" fillId="5" borderId="0" xfId="2" applyFont="1" applyFill="1"/>
    <xf numFmtId="0" fontId="10" fillId="5" borderId="0" xfId="0" applyFont="1" applyFill="1" applyAlignment="1">
      <alignment horizontal="right"/>
    </xf>
    <xf numFmtId="0" fontId="60" fillId="5" borderId="0" xfId="0" applyFont="1" applyFill="1" applyBorder="1"/>
    <xf numFmtId="0" fontId="0" fillId="5" borderId="0" xfId="0" applyFill="1" applyAlignment="1">
      <alignment vertical="top"/>
    </xf>
    <xf numFmtId="0" fontId="10" fillId="5" borderId="0" xfId="0" applyFont="1" applyFill="1"/>
    <xf numFmtId="0" fontId="0" fillId="5" borderId="0" xfId="0" applyFont="1" applyFill="1" applyBorder="1"/>
    <xf numFmtId="0" fontId="0" fillId="5" borderId="0" xfId="0" applyFill="1" applyProtection="1"/>
    <xf numFmtId="0" fontId="70" fillId="5" borderId="0" xfId="0" applyFont="1" applyFill="1" applyAlignment="1" applyProtection="1">
      <alignment horizontal="left" vertical="center"/>
    </xf>
    <xf numFmtId="0" fontId="69" fillId="5" borderId="0" xfId="0" applyFont="1" applyFill="1" applyAlignment="1" applyProtection="1">
      <alignment vertical="center"/>
    </xf>
    <xf numFmtId="0" fontId="71" fillId="5" borderId="2" xfId="0" applyFont="1" applyFill="1" applyBorder="1" applyAlignment="1" applyProtection="1">
      <alignment horizontal="center" vertical="center"/>
      <protection locked="0"/>
    </xf>
    <xf numFmtId="0" fontId="73" fillId="5" borderId="0" xfId="0" applyFont="1" applyFill="1" applyAlignment="1" applyProtection="1">
      <alignment vertical="center"/>
    </xf>
    <xf numFmtId="0" fontId="71" fillId="5" borderId="5" xfId="0" applyFont="1" applyFill="1" applyBorder="1" applyAlignment="1" applyProtection="1">
      <alignment horizontal="center" vertical="center"/>
      <protection locked="0"/>
    </xf>
    <xf numFmtId="0" fontId="71" fillId="5" borderId="7" xfId="0" applyFont="1" applyFill="1" applyBorder="1" applyAlignment="1" applyProtection="1">
      <alignment horizontal="center" vertical="center"/>
      <protection locked="0"/>
    </xf>
    <xf numFmtId="0" fontId="71" fillId="5" borderId="4" xfId="0" applyFont="1" applyFill="1" applyBorder="1" applyAlignment="1" applyProtection="1">
      <alignment horizontal="center" vertical="center"/>
      <protection locked="0"/>
    </xf>
    <xf numFmtId="0" fontId="71" fillId="5" borderId="9" xfId="0" applyFont="1" applyFill="1" applyBorder="1" applyAlignment="1" applyProtection="1">
      <alignment horizontal="center" vertical="center"/>
      <protection locked="0"/>
    </xf>
    <xf numFmtId="0" fontId="73" fillId="5" borderId="10" xfId="0" applyFont="1" applyFill="1" applyBorder="1" applyAlignment="1" applyProtection="1">
      <alignment vertical="center"/>
    </xf>
    <xf numFmtId="0" fontId="73" fillId="5" borderId="9" xfId="0" applyFont="1" applyFill="1" applyBorder="1" applyAlignment="1" applyProtection="1">
      <alignment vertical="center"/>
    </xf>
    <xf numFmtId="0" fontId="73" fillId="5" borderId="0" xfId="0" applyFont="1" applyFill="1" applyAlignment="1" applyProtection="1">
      <alignment horizontal="left" vertical="center"/>
    </xf>
    <xf numFmtId="0" fontId="0" fillId="5" borderId="13" xfId="0" applyFill="1" applyBorder="1"/>
    <xf numFmtId="0" fontId="73" fillId="5" borderId="13" xfId="0" applyFont="1" applyFill="1" applyBorder="1" applyAlignment="1" applyProtection="1">
      <alignment vertical="center"/>
    </xf>
    <xf numFmtId="0" fontId="71" fillId="5" borderId="0" xfId="0" applyFont="1" applyFill="1" applyBorder="1" applyAlignment="1" applyProtection="1">
      <alignment horizontal="center" vertical="center"/>
      <protection locked="0"/>
    </xf>
    <xf numFmtId="0" fontId="0" fillId="5" borderId="0" xfId="0" applyFont="1" applyFill="1"/>
    <xf numFmtId="0" fontId="69" fillId="5" borderId="15" xfId="0" applyFont="1" applyFill="1" applyBorder="1" applyAlignment="1" applyProtection="1">
      <alignment vertical="center"/>
    </xf>
    <xf numFmtId="0" fontId="6" fillId="2" borderId="17" xfId="4" applyFill="1" applyBorder="1"/>
    <xf numFmtId="0" fontId="6" fillId="2" borderId="18" xfId="4" applyFill="1" applyBorder="1"/>
    <xf numFmtId="0" fontId="6" fillId="2" borderId="18" xfId="4" applyFont="1" applyFill="1" applyBorder="1"/>
    <xf numFmtId="0" fontId="0" fillId="5" borderId="0" xfId="0" applyFill="1" applyAlignment="1">
      <alignment horizontal="center"/>
    </xf>
    <xf numFmtId="0" fontId="73" fillId="5" borderId="9" xfId="0" applyFont="1" applyFill="1" applyBorder="1" applyAlignment="1" applyProtection="1">
      <alignment horizontal="right" vertical="center"/>
    </xf>
    <xf numFmtId="0" fontId="0" fillId="7" borderId="20" xfId="0" applyFill="1" applyBorder="1" applyAlignment="1"/>
    <xf numFmtId="0" fontId="0" fillId="7" borderId="21" xfId="0" applyFill="1" applyBorder="1" applyAlignment="1"/>
    <xf numFmtId="0" fontId="0" fillId="7" borderId="12" xfId="0" applyFill="1" applyBorder="1" applyAlignment="1">
      <alignment horizontal="center"/>
    </xf>
    <xf numFmtId="3" fontId="0" fillId="7" borderId="12" xfId="0" applyNumberFormat="1" applyFill="1" applyBorder="1" applyAlignment="1">
      <alignment horizontal="center"/>
    </xf>
    <xf numFmtId="0" fontId="0" fillId="7" borderId="24" xfId="0" applyFill="1" applyBorder="1" applyAlignment="1">
      <alignment horizontal="center"/>
    </xf>
    <xf numFmtId="0" fontId="76" fillId="5" borderId="25" xfId="0" applyFont="1" applyFill="1" applyBorder="1"/>
    <xf numFmtId="0" fontId="71" fillId="8" borderId="2" xfId="0" applyFont="1" applyFill="1" applyBorder="1" applyAlignment="1" applyProtection="1">
      <alignment horizontal="center" vertical="center"/>
      <protection locked="0"/>
    </xf>
    <xf numFmtId="0" fontId="16" fillId="5" borderId="0" xfId="0" applyFont="1" applyFill="1" applyAlignment="1" applyProtection="1">
      <alignment horizontal="left" vertical="center"/>
    </xf>
    <xf numFmtId="0" fontId="71" fillId="8" borderId="14" xfId="0" applyFont="1" applyFill="1" applyBorder="1" applyAlignment="1" applyProtection="1">
      <alignment horizontal="center" vertical="center"/>
      <protection locked="0"/>
    </xf>
    <xf numFmtId="0" fontId="0" fillId="8" borderId="2" xfId="0" applyFill="1" applyBorder="1"/>
    <xf numFmtId="0" fontId="77" fillId="5" borderId="13" xfId="0" applyFont="1" applyFill="1" applyBorder="1" applyAlignment="1" applyProtection="1">
      <alignment vertical="center"/>
    </xf>
    <xf numFmtId="0" fontId="77" fillId="5" borderId="9"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9" fillId="5" borderId="26" xfId="0" applyFont="1" applyFill="1" applyBorder="1"/>
    <xf numFmtId="0" fontId="76" fillId="5" borderId="27" xfId="0" applyFont="1" applyFill="1" applyBorder="1"/>
    <xf numFmtId="0" fontId="77" fillId="5" borderId="15" xfId="0" applyFont="1" applyFill="1" applyBorder="1" applyAlignment="1" applyProtection="1">
      <alignment vertical="center"/>
    </xf>
    <xf numFmtId="0" fontId="73" fillId="5" borderId="11" xfId="0" applyFont="1" applyFill="1" applyBorder="1" applyAlignment="1" applyProtection="1">
      <alignment horizontal="right" vertical="center"/>
    </xf>
    <xf numFmtId="0" fontId="54" fillId="5" borderId="28" xfId="0" applyFont="1" applyFill="1" applyBorder="1"/>
    <xf numFmtId="0" fontId="54" fillId="5" borderId="29" xfId="0" applyFont="1" applyFill="1" applyBorder="1"/>
    <xf numFmtId="0" fontId="0" fillId="5" borderId="19" xfId="0" applyFill="1" applyBorder="1"/>
    <xf numFmtId="0" fontId="0" fillId="5" borderId="0" xfId="0" applyFill="1" applyBorder="1" applyAlignment="1">
      <alignment horizontal="center"/>
    </xf>
    <xf numFmtId="3" fontId="0" fillId="5" borderId="0" xfId="0" applyNumberFormat="1" applyFill="1" applyBorder="1" applyAlignment="1">
      <alignment horizontal="center"/>
    </xf>
    <xf numFmtId="0" fontId="81" fillId="0" borderId="0" xfId="0" applyFont="1" applyBorder="1" applyAlignment="1">
      <alignment vertical="center"/>
    </xf>
    <xf numFmtId="0" fontId="0" fillId="5" borderId="25" xfId="0" applyFill="1" applyBorder="1"/>
    <xf numFmtId="0" fontId="0" fillId="5" borderId="25" xfId="0" applyFill="1" applyBorder="1" applyAlignment="1">
      <alignment horizontal="right"/>
    </xf>
    <xf numFmtId="0" fontId="82" fillId="5" borderId="0" xfId="0" applyFont="1" applyFill="1" applyBorder="1" applyAlignment="1" applyProtection="1">
      <alignment horizontal="left" vertical="center"/>
      <protection locked="0"/>
    </xf>
    <xf numFmtId="0" fontId="69" fillId="5" borderId="13" xfId="0" applyFont="1" applyFill="1" applyBorder="1" applyAlignment="1" applyProtection="1">
      <alignment vertical="center"/>
    </xf>
    <xf numFmtId="0" fontId="72" fillId="5" borderId="0" xfId="0" applyFont="1" applyFill="1" applyBorder="1" applyAlignment="1" applyProtection="1">
      <alignment horizontal="center" vertical="center" wrapText="1"/>
    </xf>
    <xf numFmtId="0" fontId="7" fillId="3" borderId="4" xfId="0" applyFont="1" applyFill="1" applyBorder="1" applyAlignment="1">
      <alignment vertical="center" wrapText="1"/>
    </xf>
    <xf numFmtId="0" fontId="6" fillId="2" borderId="4" xfId="4" applyFill="1" applyBorder="1"/>
    <xf numFmtId="0" fontId="6" fillId="2" borderId="4" xfId="4" applyFont="1" applyFill="1" applyBorder="1"/>
    <xf numFmtId="0" fontId="7" fillId="2" borderId="4" xfId="4" applyFont="1" applyFill="1" applyBorder="1"/>
    <xf numFmtId="0" fontId="0" fillId="2" borderId="17" xfId="0" applyFill="1" applyBorder="1"/>
    <xf numFmtId="0" fontId="6" fillId="2" borderId="32" xfId="4" applyFill="1" applyBorder="1"/>
    <xf numFmtId="0" fontId="0" fillId="2" borderId="18" xfId="0" applyFill="1" applyBorder="1"/>
    <xf numFmtId="0" fontId="6" fillId="0" borderId="18" xfId="0" applyFont="1" applyBorder="1"/>
    <xf numFmtId="0" fontId="0" fillId="0" borderId="18" xfId="0" applyFill="1" applyBorder="1"/>
    <xf numFmtId="0" fontId="0" fillId="8" borderId="2" xfId="0" applyFill="1" applyBorder="1" applyAlignment="1">
      <alignment horizontal="center"/>
    </xf>
    <xf numFmtId="0" fontId="71" fillId="5" borderId="2" xfId="0" applyFont="1" applyFill="1" applyBorder="1" applyAlignment="1" applyProtection="1">
      <alignment horizontal="center" vertical="center"/>
    </xf>
    <xf numFmtId="0" fontId="0" fillId="9" borderId="0" xfId="0" applyFill="1" applyBorder="1" applyProtection="1"/>
    <xf numFmtId="0" fontId="0" fillId="9" borderId="0" xfId="0" applyFill="1" applyBorder="1" applyAlignment="1" applyProtection="1">
      <alignment horizontal="center"/>
    </xf>
    <xf numFmtId="0" fontId="73" fillId="9" borderId="34" xfId="0" applyFont="1" applyFill="1" applyBorder="1" applyAlignment="1" applyProtection="1">
      <alignment vertical="center"/>
    </xf>
    <xf numFmtId="0" fontId="73" fillId="9" borderId="0" xfId="0" applyFont="1" applyFill="1" applyBorder="1" applyAlignment="1" applyProtection="1">
      <alignment vertical="center"/>
    </xf>
    <xf numFmtId="0" fontId="78" fillId="9" borderId="0" xfId="0" applyFont="1" applyFill="1" applyBorder="1" applyAlignment="1" applyProtection="1">
      <alignment vertical="center"/>
    </xf>
    <xf numFmtId="0" fontId="73" fillId="9" borderId="0" xfId="0" applyFont="1" applyFill="1" applyBorder="1" applyAlignment="1" applyProtection="1">
      <alignment horizontal="center" vertical="center"/>
    </xf>
    <xf numFmtId="0" fontId="0" fillId="9" borderId="0" xfId="0" applyFill="1" applyBorder="1"/>
    <xf numFmtId="10" fontId="0" fillId="9" borderId="0" xfId="0" applyNumberFormat="1" applyFill="1" applyBorder="1"/>
    <xf numFmtId="0" fontId="0" fillId="9" borderId="0" xfId="0" applyFill="1" applyBorder="1" applyAlignment="1">
      <alignment horizontal="center"/>
    </xf>
    <xf numFmtId="0" fontId="0" fillId="9" borderId="34" xfId="0" applyFill="1" applyBorder="1"/>
    <xf numFmtId="0" fontId="0" fillId="9" borderId="0" xfId="0" applyFill="1" applyBorder="1" applyAlignment="1"/>
    <xf numFmtId="0" fontId="73" fillId="9" borderId="4" xfId="0" applyFont="1" applyFill="1" applyBorder="1" applyAlignment="1" applyProtection="1">
      <alignment vertical="center"/>
    </xf>
    <xf numFmtId="0" fontId="73" fillId="9" borderId="4" xfId="0" applyFont="1" applyFill="1" applyBorder="1" applyAlignment="1" applyProtection="1">
      <alignment vertical="center" wrapText="1"/>
    </xf>
    <xf numFmtId="0" fontId="73" fillId="9" borderId="4" xfId="0" applyFont="1" applyFill="1" applyBorder="1" applyAlignment="1" applyProtection="1">
      <alignment horizontal="center" vertical="center" wrapText="1"/>
    </xf>
    <xf numFmtId="0" fontId="0" fillId="9" borderId="20" xfId="0" applyFill="1" applyBorder="1" applyProtection="1"/>
    <xf numFmtId="0" fontId="0" fillId="9" borderId="10" xfId="0" applyFill="1" applyBorder="1" applyProtection="1"/>
    <xf numFmtId="0" fontId="0" fillId="9" borderId="20" xfId="0" applyFill="1" applyBorder="1" applyAlignment="1" applyProtection="1">
      <alignment horizontal="center"/>
    </xf>
    <xf numFmtId="0" fontId="0" fillId="9" borderId="20" xfId="0" applyFill="1" applyBorder="1" applyAlignment="1" applyProtection="1">
      <alignment horizontal="center" vertical="center"/>
    </xf>
    <xf numFmtId="0" fontId="0" fillId="9" borderId="20" xfId="0" applyFill="1" applyBorder="1" applyAlignment="1" applyProtection="1">
      <alignment wrapText="1"/>
    </xf>
    <xf numFmtId="0" fontId="0" fillId="9" borderId="10" xfId="0" applyFill="1" applyBorder="1" applyAlignment="1" applyProtection="1">
      <alignment wrapText="1"/>
    </xf>
    <xf numFmtId="0" fontId="0" fillId="9" borderId="20" xfId="0" applyFill="1" applyBorder="1" applyAlignment="1" applyProtection="1">
      <alignment horizontal="center" wrapText="1"/>
    </xf>
    <xf numFmtId="0" fontId="0" fillId="9" borderId="20" xfId="0" applyFill="1" applyBorder="1" applyAlignment="1" applyProtection="1">
      <alignment horizontal="center" vertical="center" wrapText="1"/>
    </xf>
    <xf numFmtId="0" fontId="0" fillId="9" borderId="0" xfId="0" applyFill="1" applyBorder="1" applyAlignment="1">
      <alignment horizontal="center" vertical="center"/>
    </xf>
    <xf numFmtId="0" fontId="0" fillId="9" borderId="20" xfId="0" applyFill="1" applyBorder="1" applyAlignment="1" applyProtection="1">
      <alignment vertical="center" wrapText="1"/>
    </xf>
    <xf numFmtId="0" fontId="83" fillId="9" borderId="35" xfId="0" applyFont="1" applyFill="1" applyBorder="1" applyAlignment="1" applyProtection="1">
      <alignment vertical="center"/>
    </xf>
    <xf numFmtId="0" fontId="83" fillId="9" borderId="35" xfId="0" applyFont="1" applyFill="1" applyBorder="1" applyAlignment="1" applyProtection="1">
      <alignment horizontal="left" vertical="center"/>
    </xf>
    <xf numFmtId="0" fontId="71" fillId="8" borderId="2" xfId="0" applyFont="1" applyFill="1" applyBorder="1" applyAlignment="1" applyProtection="1">
      <alignment horizontal="center" vertical="center"/>
    </xf>
    <xf numFmtId="0" fontId="84" fillId="5" borderId="36" xfId="0" applyFont="1" applyFill="1" applyBorder="1" applyAlignment="1">
      <alignment horizontal="right"/>
    </xf>
    <xf numFmtId="0" fontId="85" fillId="5" borderId="9" xfId="0" applyFont="1" applyFill="1" applyBorder="1" applyAlignment="1" applyProtection="1">
      <alignment horizontal="right" vertical="center"/>
    </xf>
    <xf numFmtId="0" fontId="70" fillId="5" borderId="16" xfId="0" applyFont="1" applyFill="1" applyBorder="1" applyAlignment="1" applyProtection="1">
      <alignment vertical="center"/>
    </xf>
    <xf numFmtId="0" fontId="54" fillId="5" borderId="15" xfId="0" applyFont="1" applyFill="1" applyBorder="1"/>
    <xf numFmtId="0" fontId="0" fillId="5" borderId="24" xfId="0" applyFill="1" applyBorder="1"/>
    <xf numFmtId="0" fontId="67" fillId="5" borderId="37" xfId="0" applyFont="1" applyFill="1" applyBorder="1" applyAlignment="1">
      <alignment horizontal="right"/>
    </xf>
    <xf numFmtId="0" fontId="77" fillId="5" borderId="10" xfId="0" applyFont="1" applyFill="1" applyBorder="1" applyAlignment="1" applyProtection="1">
      <alignment vertical="center"/>
    </xf>
    <xf numFmtId="0" fontId="0" fillId="8" borderId="19" xfId="0" applyFill="1" applyBorder="1" applyAlignment="1">
      <alignment horizontal="center" vertical="center"/>
    </xf>
    <xf numFmtId="0" fontId="0" fillId="9" borderId="20" xfId="0" applyFill="1" applyBorder="1" applyAlignment="1" applyProtection="1"/>
    <xf numFmtId="0" fontId="76" fillId="9" borderId="0" xfId="0" applyFont="1" applyFill="1" applyBorder="1" applyAlignment="1" applyProtection="1">
      <alignment horizontal="center"/>
    </xf>
    <xf numFmtId="0" fontId="71" fillId="5" borderId="2"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left" vertical="center"/>
    </xf>
    <xf numFmtId="0" fontId="0" fillId="5" borderId="0" xfId="0" applyFont="1" applyFill="1" applyBorder="1" applyAlignment="1">
      <alignment horizontal="left" vertical="center"/>
    </xf>
    <xf numFmtId="0" fontId="53" fillId="5" borderId="0" xfId="0" applyFont="1" applyFill="1" applyBorder="1" applyAlignment="1" applyProtection="1">
      <alignment horizontal="center" vertical="center"/>
      <protection locked="0"/>
    </xf>
    <xf numFmtId="0" fontId="20" fillId="5" borderId="9" xfId="0" applyFont="1" applyFill="1" applyBorder="1" applyAlignment="1" applyProtection="1">
      <alignment horizontal="right" vertical="center"/>
    </xf>
    <xf numFmtId="0" fontId="75" fillId="5" borderId="38" xfId="0" applyFont="1" applyFill="1" applyBorder="1" applyAlignment="1">
      <alignment horizontal="center"/>
    </xf>
    <xf numFmtId="0" fontId="54" fillId="5" borderId="13" xfId="0" applyFont="1" applyFill="1" applyBorder="1"/>
    <xf numFmtId="0" fontId="54" fillId="5" borderId="30" xfId="0" applyFont="1" applyFill="1" applyBorder="1"/>
    <xf numFmtId="0" fontId="52" fillId="9" borderId="20" xfId="0" applyFont="1" applyFill="1" applyBorder="1" applyAlignment="1" applyProtection="1">
      <alignment horizontal="left" wrapText="1"/>
    </xf>
    <xf numFmtId="0" fontId="75" fillId="9" borderId="41" xfId="0" applyFont="1" applyFill="1" applyBorder="1" applyAlignment="1" applyProtection="1">
      <alignment horizontal="center" vertical="center"/>
    </xf>
    <xf numFmtId="0" fontId="52" fillId="9" borderId="20" xfId="0" applyFont="1" applyFill="1" applyBorder="1" applyAlignment="1" applyProtection="1">
      <alignment horizontal="center" vertical="center" wrapText="1"/>
    </xf>
    <xf numFmtId="0" fontId="52" fillId="9" borderId="20" xfId="0" applyFont="1" applyFill="1" applyBorder="1" applyAlignment="1" applyProtection="1">
      <alignment wrapText="1"/>
    </xf>
    <xf numFmtId="0" fontId="67" fillId="5" borderId="36" xfId="0" applyFont="1" applyFill="1" applyBorder="1" applyAlignment="1">
      <alignment horizontal="left"/>
    </xf>
    <xf numFmtId="0" fontId="67" fillId="5" borderId="11" xfId="0" applyFont="1" applyFill="1" applyBorder="1" applyAlignment="1">
      <alignment horizontal="left"/>
    </xf>
    <xf numFmtId="0" fontId="67" fillId="5" borderId="42" xfId="0" applyFont="1" applyFill="1" applyBorder="1" applyAlignment="1"/>
    <xf numFmtId="0" fontId="67" fillId="0" borderId="43" xfId="0" applyFont="1" applyBorder="1" applyAlignment="1"/>
    <xf numFmtId="0" fontId="67" fillId="0" borderId="44" xfId="0" applyFont="1" applyBorder="1" applyAlignment="1"/>
    <xf numFmtId="0" fontId="0" fillId="5" borderId="45" xfId="0" applyFill="1" applyBorder="1" applyAlignment="1">
      <alignment horizontal="center"/>
    </xf>
    <xf numFmtId="0" fontId="85" fillId="5" borderId="13" xfId="0" applyFont="1" applyFill="1" applyBorder="1" applyAlignment="1" applyProtection="1">
      <alignment vertical="center"/>
    </xf>
    <xf numFmtId="0" fontId="0" fillId="5" borderId="46" xfId="0" applyFill="1" applyBorder="1" applyAlignment="1">
      <alignment horizontal="center"/>
    </xf>
    <xf numFmtId="0" fontId="54" fillId="5" borderId="28" xfId="0" applyFont="1" applyFill="1" applyBorder="1" applyAlignment="1">
      <alignment horizontal="center"/>
    </xf>
    <xf numFmtId="0" fontId="0" fillId="9" borderId="34" xfId="0" applyFill="1" applyBorder="1" applyAlignment="1">
      <alignment horizontal="center"/>
    </xf>
    <xf numFmtId="10" fontId="0" fillId="9" borderId="0" xfId="0" applyNumberFormat="1" applyFill="1" applyBorder="1" applyAlignment="1">
      <alignment horizontal="center"/>
    </xf>
    <xf numFmtId="0" fontId="76" fillId="9" borderId="8" xfId="0" applyFont="1" applyFill="1" applyBorder="1" applyAlignment="1" applyProtection="1">
      <alignment horizontal="center" vertical="center" wrapText="1"/>
    </xf>
    <xf numFmtId="0" fontId="71" fillId="8" borderId="5" xfId="0" applyFont="1" applyFill="1" applyBorder="1" applyAlignment="1" applyProtection="1">
      <alignment horizontal="center" vertical="center"/>
      <protection locked="0"/>
    </xf>
    <xf numFmtId="0" fontId="71" fillId="8" borderId="6" xfId="0" applyFont="1" applyFill="1" applyBorder="1" applyAlignment="1" applyProtection="1">
      <alignment horizontal="center" vertical="center"/>
      <protection locked="0"/>
    </xf>
    <xf numFmtId="0" fontId="71" fillId="8" borderId="8" xfId="0" applyFont="1" applyFill="1" applyBorder="1" applyAlignment="1" applyProtection="1">
      <alignment horizontal="center" vertical="center"/>
      <protection locked="0"/>
    </xf>
    <xf numFmtId="0" fontId="0" fillId="5" borderId="37" xfId="0" applyFill="1" applyBorder="1"/>
    <xf numFmtId="10" fontId="73" fillId="9" borderId="0" xfId="0" applyNumberFormat="1" applyFont="1" applyFill="1" applyBorder="1" applyAlignment="1" applyProtection="1">
      <alignment horizontal="center" vertical="center"/>
    </xf>
    <xf numFmtId="0" fontId="76" fillId="5" borderId="45" xfId="0" applyFont="1" applyFill="1" applyBorder="1" applyAlignment="1">
      <alignment horizontal="center"/>
    </xf>
    <xf numFmtId="0" fontId="0" fillId="5" borderId="33" xfId="0" applyFill="1" applyBorder="1"/>
    <xf numFmtId="0" fontId="0" fillId="5" borderId="4" xfId="0" applyFill="1" applyBorder="1"/>
    <xf numFmtId="0" fontId="0" fillId="5" borderId="19" xfId="0" applyFill="1" applyBorder="1" applyAlignment="1">
      <alignment horizontal="center"/>
    </xf>
    <xf numFmtId="0" fontId="71" fillId="8" borderId="5" xfId="0" applyFont="1" applyFill="1" applyBorder="1" applyAlignment="1" applyProtection="1">
      <alignment horizontal="center" vertical="center"/>
    </xf>
    <xf numFmtId="0" fontId="87" fillId="9" borderId="0" xfId="0" applyFont="1" applyFill="1" applyBorder="1" applyAlignment="1" applyProtection="1">
      <alignment vertical="center"/>
    </xf>
    <xf numFmtId="0" fontId="52" fillId="9" borderId="0" xfId="0" applyFont="1" applyFill="1" applyBorder="1" applyProtection="1"/>
    <xf numFmtId="0" fontId="67" fillId="9" borderId="20" xfId="0" applyFont="1" applyFill="1" applyBorder="1" applyAlignment="1" applyProtection="1"/>
    <xf numFmtId="0" fontId="52" fillId="9" borderId="0" xfId="0" applyFont="1" applyFill="1" applyBorder="1" applyAlignment="1" applyProtection="1">
      <alignment horizontal="center"/>
    </xf>
    <xf numFmtId="0" fontId="88" fillId="7" borderId="16" xfId="0" applyFont="1" applyFill="1" applyBorder="1" applyAlignment="1"/>
    <xf numFmtId="0" fontId="89" fillId="5" borderId="0" xfId="0" applyFont="1" applyFill="1"/>
    <xf numFmtId="0" fontId="52" fillId="9" borderId="0" xfId="0" applyFont="1" applyFill="1" applyBorder="1"/>
    <xf numFmtId="164" fontId="0" fillId="9" borderId="20" xfId="0" applyNumberFormat="1" applyFill="1" applyBorder="1" applyProtection="1"/>
    <xf numFmtId="164" fontId="0" fillId="9" borderId="0" xfId="0" applyNumberFormat="1" applyFill="1" applyBorder="1"/>
    <xf numFmtId="164" fontId="0" fillId="9" borderId="0" xfId="0" applyNumberFormat="1" applyFill="1" applyBorder="1" applyAlignment="1">
      <alignment horizontal="center"/>
    </xf>
    <xf numFmtId="2" fontId="0" fillId="9" borderId="0" xfId="0" applyNumberFormat="1" applyFill="1" applyBorder="1" applyAlignment="1">
      <alignment horizontal="center"/>
    </xf>
    <xf numFmtId="164" fontId="52" fillId="9" borderId="0" xfId="0" applyNumberFormat="1" applyFont="1" applyFill="1" applyBorder="1" applyProtection="1"/>
    <xf numFmtId="0" fontId="76" fillId="9" borderId="2" xfId="0" applyFont="1" applyFill="1" applyBorder="1" applyAlignment="1" applyProtection="1">
      <alignment horizontal="center" vertical="center" wrapText="1"/>
    </xf>
    <xf numFmtId="0" fontId="0" fillId="9" borderId="53" xfId="0" applyFill="1" applyBorder="1" applyAlignment="1" applyProtection="1">
      <alignment horizontal="center"/>
    </xf>
    <xf numFmtId="0" fontId="92" fillId="10" borderId="0" xfId="0" applyFont="1" applyFill="1"/>
    <xf numFmtId="0" fontId="0" fillId="10" borderId="0" xfId="0" applyFill="1"/>
    <xf numFmtId="0" fontId="93" fillId="10" borderId="0" xfId="0" applyFont="1" applyFill="1"/>
    <xf numFmtId="0" fontId="94" fillId="10" borderId="0" xfId="0" applyFont="1" applyFill="1" applyAlignment="1">
      <alignment horizontal="left"/>
    </xf>
    <xf numFmtId="0" fontId="83" fillId="10" borderId="0" xfId="0" applyFont="1" applyFill="1"/>
    <xf numFmtId="0" fontId="6" fillId="10" borderId="0" xfId="3" applyFill="1" applyBorder="1"/>
    <xf numFmtId="0" fontId="6" fillId="10" borderId="0" xfId="4" applyFill="1" applyBorder="1"/>
    <xf numFmtId="0" fontId="6" fillId="10" borderId="0" xfId="3" applyFill="1" applyBorder="1" applyAlignment="1">
      <alignment horizontal="center"/>
    </xf>
    <xf numFmtId="0" fontId="6" fillId="10" borderId="0" xfId="4" applyFont="1" applyFill="1" applyBorder="1" applyAlignment="1">
      <alignment horizontal="center"/>
    </xf>
    <xf numFmtId="0" fontId="6" fillId="10" borderId="0" xfId="4" applyFont="1" applyFill="1" applyBorder="1"/>
    <xf numFmtId="0" fontId="0" fillId="10" borderId="0" xfId="0" applyFill="1" applyBorder="1"/>
    <xf numFmtId="0" fontId="0" fillId="10" borderId="0" xfId="0" applyFill="1" applyAlignment="1">
      <alignment horizontal="center"/>
    </xf>
    <xf numFmtId="165" fontId="71" fillId="8" borderId="2" xfId="0" applyNumberFormat="1" applyFont="1" applyFill="1" applyBorder="1" applyAlignment="1" applyProtection="1">
      <alignment horizontal="center" vertical="center"/>
      <protection locked="0"/>
    </xf>
    <xf numFmtId="0" fontId="71" fillId="5" borderId="0" xfId="0" applyFont="1" applyFill="1" applyBorder="1" applyAlignment="1" applyProtection="1">
      <alignment horizontal="left" vertical="center"/>
      <protection locked="0"/>
    </xf>
    <xf numFmtId="165" fontId="0" fillId="9" borderId="20" xfId="0" applyNumberFormat="1" applyFill="1" applyBorder="1" applyProtection="1"/>
    <xf numFmtId="165" fontId="73" fillId="9" borderId="0" xfId="0" applyNumberFormat="1" applyFont="1" applyFill="1" applyBorder="1" applyAlignment="1" applyProtection="1">
      <alignment horizontal="center" vertical="center"/>
    </xf>
    <xf numFmtId="165" fontId="0" fillId="9" borderId="0" xfId="0" applyNumberFormat="1" applyFill="1" applyBorder="1"/>
    <xf numFmtId="165" fontId="0" fillId="9" borderId="0" xfId="0" applyNumberFormat="1" applyFill="1" applyBorder="1" applyAlignment="1">
      <alignment horizontal="center"/>
    </xf>
    <xf numFmtId="0" fontId="55" fillId="5" borderId="0" xfId="0" applyFont="1" applyFill="1" applyBorder="1" applyAlignment="1"/>
    <xf numFmtId="0" fontId="95" fillId="5" borderId="0" xfId="0" applyFont="1" applyFill="1" applyAlignment="1" applyProtection="1">
      <alignment horizontal="left" vertical="center"/>
    </xf>
    <xf numFmtId="0" fontId="54" fillId="5" borderId="0" xfId="0" applyFont="1" applyFill="1" applyAlignment="1">
      <alignment horizontal="right"/>
    </xf>
    <xf numFmtId="0" fontId="0" fillId="5" borderId="0" xfId="0" applyFill="1" applyBorder="1" applyProtection="1"/>
    <xf numFmtId="0" fontId="84" fillId="5" borderId="0" xfId="0" applyFont="1" applyFill="1"/>
    <xf numFmtId="0" fontId="54" fillId="5" borderId="16" xfId="0" applyFont="1" applyFill="1" applyBorder="1"/>
    <xf numFmtId="0" fontId="0" fillId="5" borderId="20" xfId="0" applyFill="1" applyBorder="1"/>
    <xf numFmtId="0" fontId="52" fillId="5" borderId="54" xfId="0" applyFont="1" applyFill="1" applyBorder="1"/>
    <xf numFmtId="0" fontId="52" fillId="5" borderId="38" xfId="0" applyFont="1" applyFill="1" applyBorder="1"/>
    <xf numFmtId="49" fontId="0" fillId="7" borderId="24" xfId="0" applyNumberFormat="1" applyFill="1" applyBorder="1" applyAlignment="1">
      <alignment horizontal="center"/>
    </xf>
    <xf numFmtId="0" fontId="61" fillId="5" borderId="0" xfId="0" applyFont="1" applyFill="1" applyBorder="1"/>
    <xf numFmtId="0" fontId="0" fillId="5" borderId="0" xfId="0" applyFill="1" applyAlignment="1">
      <alignment wrapText="1"/>
    </xf>
    <xf numFmtId="0" fontId="0" fillId="5" borderId="0" xfId="0" applyFill="1" applyAlignment="1">
      <alignment vertical="center" wrapText="1"/>
    </xf>
    <xf numFmtId="0" fontId="74" fillId="5" borderId="0" xfId="0" applyFont="1" applyFill="1" applyAlignment="1" applyProtection="1">
      <alignment horizontal="right" vertical="center" wrapText="1"/>
    </xf>
    <xf numFmtId="0" fontId="56" fillId="5" borderId="0" xfId="0" applyFont="1" applyFill="1" applyBorder="1"/>
    <xf numFmtId="0" fontId="56" fillId="5" borderId="0" xfId="0" applyFont="1" applyFill="1" applyBorder="1" applyAlignment="1">
      <alignment horizontal="right"/>
    </xf>
    <xf numFmtId="0" fontId="0" fillId="5" borderId="61" xfId="0" applyFont="1" applyFill="1" applyBorder="1" applyAlignment="1">
      <alignment horizontal="left" vertical="center"/>
    </xf>
    <xf numFmtId="0" fontId="36" fillId="5" borderId="0" xfId="0" applyFont="1" applyFill="1"/>
    <xf numFmtId="0" fontId="0" fillId="5" borderId="0" xfId="0" applyFill="1" applyBorder="1" applyAlignment="1">
      <alignment vertical="center" wrapText="1"/>
    </xf>
    <xf numFmtId="0" fontId="77" fillId="8" borderId="19" xfId="0" applyFont="1" applyFill="1" applyBorder="1" applyAlignment="1" applyProtection="1">
      <alignment horizontal="center" vertical="center"/>
    </xf>
    <xf numFmtId="9" fontId="71" fillId="8" borderId="2" xfId="0" applyNumberFormat="1" applyFont="1" applyFill="1" applyBorder="1" applyAlignment="1" applyProtection="1">
      <alignment horizontal="center" vertical="center"/>
      <protection locked="0"/>
    </xf>
    <xf numFmtId="0" fontId="69" fillId="5" borderId="9" xfId="0" applyFont="1" applyFill="1" applyBorder="1" applyAlignment="1" applyProtection="1">
      <alignment horizontal="right" vertical="center"/>
    </xf>
    <xf numFmtId="0" fontId="54" fillId="5" borderId="29" xfId="0" applyFont="1" applyFill="1" applyBorder="1" applyAlignment="1">
      <alignment horizontal="left"/>
    </xf>
    <xf numFmtId="0" fontId="0" fillId="5" borderId="0" xfId="0" applyFill="1" applyAlignment="1">
      <alignment vertical="center" wrapText="1"/>
    </xf>
    <xf numFmtId="0" fontId="68" fillId="5" borderId="0" xfId="0" applyFont="1" applyFill="1"/>
    <xf numFmtId="0" fontId="56" fillId="5" borderId="0" xfId="0" applyFont="1" applyFill="1" applyBorder="1" applyAlignment="1">
      <alignment vertical="top"/>
    </xf>
    <xf numFmtId="0" fontId="56" fillId="5" borderId="0" xfId="0" applyFont="1" applyFill="1" applyBorder="1" applyAlignment="1">
      <alignment vertical="center"/>
    </xf>
    <xf numFmtId="0" fontId="53" fillId="5" borderId="0" xfId="0" applyFont="1" applyFill="1" applyBorder="1"/>
    <xf numFmtId="0" fontId="103" fillId="5" borderId="0" xfId="0" applyFont="1" applyFill="1" applyBorder="1"/>
    <xf numFmtId="0" fontId="52" fillId="12" borderId="20" xfId="0" applyFont="1" applyFill="1" applyBorder="1" applyAlignment="1">
      <alignment vertical="center"/>
    </xf>
    <xf numFmtId="0" fontId="8" fillId="5" borderId="0" xfId="0" applyFont="1" applyFill="1"/>
    <xf numFmtId="0" fontId="105" fillId="5" borderId="0" xfId="0" applyFont="1" applyFill="1" applyBorder="1" applyAlignment="1">
      <alignment horizontal="left"/>
    </xf>
    <xf numFmtId="0" fontId="96" fillId="5" borderId="0" xfId="0" applyFont="1" applyFill="1" applyBorder="1" applyAlignment="1">
      <alignment horizontal="left"/>
    </xf>
    <xf numFmtId="0" fontId="55" fillId="5" borderId="0" xfId="0" applyFont="1" applyFill="1" applyAlignment="1"/>
    <xf numFmtId="0" fontId="0" fillId="5" borderId="0" xfId="0" applyFill="1" applyAlignment="1">
      <alignment vertical="center"/>
    </xf>
    <xf numFmtId="0" fontId="77" fillId="5" borderId="39" xfId="0" applyFont="1" applyFill="1" applyBorder="1" applyAlignment="1" applyProtection="1">
      <alignment vertical="center"/>
    </xf>
    <xf numFmtId="0" fontId="85" fillId="5" borderId="7" xfId="0" applyFont="1" applyFill="1" applyBorder="1" applyAlignment="1" applyProtection="1">
      <alignment horizontal="right" vertical="center"/>
    </xf>
    <xf numFmtId="0" fontId="71" fillId="8" borderId="12" xfId="0" applyFont="1" applyFill="1" applyBorder="1" applyAlignment="1" applyProtection="1">
      <alignment horizontal="center" vertical="center"/>
    </xf>
    <xf numFmtId="0" fontId="67" fillId="13" borderId="0" xfId="0" applyFont="1" applyFill="1" applyBorder="1" applyAlignment="1" applyProtection="1">
      <alignment horizontal="left"/>
    </xf>
    <xf numFmtId="0" fontId="0" fillId="13" borderId="0" xfId="0" applyFill="1" applyBorder="1" applyProtection="1"/>
    <xf numFmtId="0" fontId="0" fillId="13" borderId="0" xfId="0" applyFill="1" applyBorder="1" applyAlignment="1" applyProtection="1"/>
    <xf numFmtId="0" fontId="0" fillId="13" borderId="0" xfId="0" applyFill="1" applyBorder="1" applyAlignment="1" applyProtection="1">
      <alignment horizontal="center"/>
    </xf>
    <xf numFmtId="10" fontId="0" fillId="13" borderId="0" xfId="0" applyNumberFormat="1" applyFill="1" applyBorder="1" applyAlignment="1" applyProtection="1">
      <alignment horizontal="center"/>
    </xf>
    <xf numFmtId="0" fontId="0" fillId="13" borderId="0" xfId="0" applyFill="1" applyBorder="1" applyAlignment="1" applyProtection="1">
      <alignment horizontal="center" vertical="center"/>
    </xf>
    <xf numFmtId="0" fontId="7" fillId="5" borderId="0" xfId="3" applyFont="1" applyFill="1" applyBorder="1" applyAlignment="1">
      <alignment vertical="top"/>
    </xf>
    <xf numFmtId="0" fontId="0" fillId="5" borderId="0" xfId="0" applyFill="1" applyBorder="1" applyAlignment="1">
      <alignment vertical="top"/>
    </xf>
    <xf numFmtId="0" fontId="6" fillId="5" borderId="0" xfId="3" applyFill="1" applyBorder="1" applyAlignment="1">
      <alignment vertical="top"/>
    </xf>
    <xf numFmtId="0" fontId="6" fillId="5" borderId="0" xfId="4" applyFill="1" applyBorder="1" applyAlignment="1">
      <alignment vertical="top"/>
    </xf>
    <xf numFmtId="0" fontId="6" fillId="5" borderId="0" xfId="3" applyFont="1" applyFill="1" applyBorder="1" applyAlignment="1">
      <alignment vertical="top"/>
    </xf>
    <xf numFmtId="0" fontId="73" fillId="9" borderId="0" xfId="0" applyFont="1" applyFill="1" applyBorder="1" applyAlignment="1" applyProtection="1">
      <alignment horizontal="left" vertical="center"/>
    </xf>
    <xf numFmtId="0" fontId="73" fillId="9" borderId="0" xfId="0" applyFont="1" applyFill="1" applyBorder="1" applyAlignment="1" applyProtection="1">
      <alignment horizontal="center" vertical="center" wrapText="1"/>
    </xf>
    <xf numFmtId="0" fontId="0" fillId="9" borderId="0" xfId="0" applyFill="1" applyBorder="1" applyAlignment="1">
      <alignment horizontal="center" wrapText="1"/>
    </xf>
    <xf numFmtId="0" fontId="108" fillId="14" borderId="0" xfId="0" applyFont="1" applyFill="1" applyBorder="1" applyAlignment="1" applyProtection="1"/>
    <xf numFmtId="0" fontId="110" fillId="9" borderId="4" xfId="0" applyFont="1" applyFill="1" applyBorder="1" applyAlignment="1" applyProtection="1">
      <alignment vertical="center" wrapText="1"/>
    </xf>
    <xf numFmtId="0" fontId="111" fillId="9" borderId="4" xfId="0" applyFont="1" applyFill="1" applyBorder="1" applyAlignment="1" applyProtection="1">
      <alignment horizontal="center" vertical="center" wrapText="1"/>
    </xf>
    <xf numFmtId="0" fontId="110" fillId="9" borderId="4" xfId="0" applyFont="1" applyFill="1" applyBorder="1" applyAlignment="1" applyProtection="1">
      <alignment horizontal="center" vertical="center" wrapText="1"/>
    </xf>
    <xf numFmtId="0" fontId="111" fillId="9" borderId="4" xfId="0" applyFont="1" applyFill="1" applyBorder="1" applyAlignment="1" applyProtection="1">
      <alignment vertical="center" wrapText="1"/>
    </xf>
    <xf numFmtId="0" fontId="111" fillId="9" borderId="4" xfId="0" applyFont="1" applyFill="1" applyBorder="1" applyAlignment="1" applyProtection="1">
      <alignment vertical="center"/>
    </xf>
    <xf numFmtId="0" fontId="112" fillId="9" borderId="4" xfId="0" applyFont="1" applyFill="1" applyBorder="1" applyAlignment="1" applyProtection="1">
      <alignment vertical="center" wrapText="1"/>
    </xf>
    <xf numFmtId="0" fontId="112" fillId="9" borderId="4" xfId="0" applyFont="1" applyFill="1" applyBorder="1" applyAlignment="1" applyProtection="1">
      <alignment horizontal="center" vertical="center" wrapText="1"/>
    </xf>
    <xf numFmtId="0" fontId="73" fillId="9" borderId="0" xfId="0" applyNumberFormat="1" applyFont="1" applyFill="1" applyBorder="1" applyAlignment="1" applyProtection="1">
      <alignment horizontal="left" vertical="center"/>
    </xf>
    <xf numFmtId="49" fontId="0" fillId="8" borderId="2" xfId="0" applyNumberFormat="1" applyFill="1" applyBorder="1" applyAlignment="1">
      <alignment horizontal="center"/>
    </xf>
    <xf numFmtId="49" fontId="0" fillId="5" borderId="2" xfId="0" applyNumberFormat="1" applyFill="1" applyBorder="1" applyAlignment="1">
      <alignment horizontal="center"/>
    </xf>
    <xf numFmtId="0" fontId="114" fillId="9" borderId="20" xfId="0" applyFont="1" applyFill="1" applyBorder="1" applyAlignment="1" applyProtection="1">
      <alignment horizontal="left"/>
    </xf>
    <xf numFmtId="0" fontId="76" fillId="12" borderId="35" xfId="0" applyFont="1" applyFill="1" applyBorder="1" applyAlignment="1">
      <alignment vertical="center"/>
    </xf>
    <xf numFmtId="0" fontId="75" fillId="9" borderId="20" xfId="0" applyFont="1" applyFill="1" applyBorder="1" applyAlignment="1" applyProtection="1"/>
    <xf numFmtId="0" fontId="0" fillId="9" borderId="21" xfId="0" applyFill="1" applyBorder="1" applyAlignment="1" applyProtection="1">
      <alignment wrapText="1"/>
    </xf>
    <xf numFmtId="0" fontId="69" fillId="9" borderId="2" xfId="0" applyFont="1" applyFill="1" applyBorder="1" applyAlignment="1" applyProtection="1">
      <alignment horizontal="center" vertical="center" wrapText="1"/>
    </xf>
    <xf numFmtId="0" fontId="73" fillId="9" borderId="53" xfId="0" applyFont="1" applyFill="1" applyBorder="1" applyAlignment="1" applyProtection="1">
      <alignment horizontal="center" vertical="center"/>
    </xf>
    <xf numFmtId="0" fontId="75" fillId="9" borderId="20" xfId="0" applyFont="1" applyFill="1" applyBorder="1" applyAlignment="1" applyProtection="1">
      <alignment horizontal="center" vertical="center" wrapText="1"/>
    </xf>
    <xf numFmtId="0" fontId="115" fillId="9" borderId="4" xfId="0" applyFont="1" applyFill="1" applyBorder="1" applyAlignment="1" applyProtection="1">
      <alignment vertical="center"/>
    </xf>
    <xf numFmtId="0" fontId="71" fillId="9" borderId="0" xfId="0" applyFont="1" applyFill="1" applyBorder="1" applyAlignment="1" applyProtection="1">
      <alignment horizontal="center" vertical="center"/>
    </xf>
    <xf numFmtId="0" fontId="115" fillId="9" borderId="4" xfId="0" applyFont="1" applyFill="1" applyBorder="1" applyAlignment="1" applyProtection="1">
      <alignment vertical="center" wrapText="1"/>
    </xf>
    <xf numFmtId="0" fontId="117" fillId="9" borderId="4" xfId="0" applyFont="1" applyFill="1" applyBorder="1" applyAlignment="1" applyProtection="1">
      <alignment vertical="center" wrapText="1"/>
    </xf>
    <xf numFmtId="0" fontId="111" fillId="9" borderId="8" xfId="0" applyFont="1" applyFill="1" applyBorder="1" applyAlignment="1" applyProtection="1">
      <alignment horizontal="center" vertical="center" wrapText="1"/>
    </xf>
    <xf numFmtId="49" fontId="71" fillId="16" borderId="5" xfId="0" applyNumberFormat="1" applyFont="1" applyFill="1" applyBorder="1" applyAlignment="1" applyProtection="1">
      <alignment horizontal="center" vertical="center"/>
    </xf>
    <xf numFmtId="49" fontId="71" fillId="16" borderId="4" xfId="0" applyNumberFormat="1" applyFont="1" applyFill="1" applyBorder="1" applyAlignment="1" applyProtection="1">
      <alignment horizontal="center" vertical="center"/>
    </xf>
    <xf numFmtId="2" fontId="111" fillId="9" borderId="8" xfId="0" applyNumberFormat="1" applyFont="1" applyFill="1" applyBorder="1" applyAlignment="1" applyProtection="1">
      <alignment horizontal="center" vertical="center" wrapText="1"/>
    </xf>
    <xf numFmtId="0" fontId="0" fillId="17" borderId="31" xfId="0" applyFill="1" applyBorder="1" applyAlignment="1" applyProtection="1">
      <alignment horizontal="center"/>
    </xf>
    <xf numFmtId="0" fontId="0" fillId="9" borderId="0" xfId="0" applyFont="1" applyFill="1" applyBorder="1" applyAlignment="1" applyProtection="1">
      <alignment horizontal="center"/>
    </xf>
    <xf numFmtId="0" fontId="111" fillId="9" borderId="4" xfId="0" applyFont="1" applyFill="1" applyBorder="1" applyAlignment="1" applyProtection="1">
      <alignment horizontal="center" vertical="center"/>
    </xf>
    <xf numFmtId="0" fontId="73" fillId="9" borderId="4" xfId="0" applyFont="1" applyFill="1" applyBorder="1" applyAlignment="1" applyProtection="1">
      <alignment horizontal="left" vertical="center"/>
    </xf>
    <xf numFmtId="0" fontId="76" fillId="5" borderId="4" xfId="0" applyFont="1" applyFill="1" applyBorder="1" applyAlignment="1">
      <alignment horizontal="left" vertical="center"/>
    </xf>
    <xf numFmtId="0" fontId="119" fillId="5" borderId="11" xfId="0" applyFont="1" applyFill="1" applyBorder="1" applyAlignment="1" applyProtection="1">
      <alignment horizontal="right" vertical="center"/>
    </xf>
    <xf numFmtId="0" fontId="76" fillId="5" borderId="0" xfId="0" applyFont="1" applyFill="1" applyAlignment="1" applyProtection="1">
      <alignment horizontal="right" vertical="center"/>
    </xf>
    <xf numFmtId="0" fontId="91" fillId="7" borderId="39" xfId="0" applyFont="1" applyFill="1" applyBorder="1"/>
    <xf numFmtId="0" fontId="52" fillId="7" borderId="22" xfId="0" applyFont="1" applyFill="1" applyBorder="1"/>
    <xf numFmtId="0" fontId="91" fillId="7" borderId="13" xfId="0" applyFont="1" applyFill="1" applyBorder="1"/>
    <xf numFmtId="0" fontId="52" fillId="7" borderId="9" xfId="0" applyFont="1" applyFill="1" applyBorder="1"/>
    <xf numFmtId="0" fontId="91" fillId="7" borderId="30" xfId="0" applyFont="1" applyFill="1" applyBorder="1"/>
    <xf numFmtId="0" fontId="52" fillId="7" borderId="23" xfId="0" applyFont="1" applyFill="1" applyBorder="1"/>
    <xf numFmtId="0" fontId="0" fillId="7" borderId="2" xfId="0" applyFill="1" applyBorder="1" applyAlignment="1">
      <alignment horizontal="center"/>
    </xf>
    <xf numFmtId="0" fontId="0" fillId="9" borderId="59" xfId="0" applyFill="1" applyBorder="1"/>
    <xf numFmtId="0" fontId="87" fillId="9" borderId="59" xfId="0" applyFont="1" applyFill="1" applyBorder="1" applyAlignment="1" applyProtection="1">
      <alignment vertical="center"/>
    </xf>
    <xf numFmtId="0" fontId="73" fillId="9" borderId="59" xfId="0" applyFont="1" applyFill="1" applyBorder="1" applyAlignment="1" applyProtection="1">
      <alignment horizontal="center" vertical="center"/>
    </xf>
    <xf numFmtId="0" fontId="73" fillId="9" borderId="59" xfId="0" applyFont="1" applyFill="1" applyBorder="1" applyAlignment="1" applyProtection="1">
      <alignment vertical="center"/>
    </xf>
    <xf numFmtId="0" fontId="73" fillId="9" borderId="58" xfId="0" applyFont="1" applyFill="1" applyBorder="1" applyAlignment="1" applyProtection="1">
      <alignment horizontal="center" vertical="center"/>
    </xf>
    <xf numFmtId="0" fontId="111" fillId="9" borderId="9" xfId="0" applyFont="1" applyFill="1" applyBorder="1" applyAlignment="1" applyProtection="1">
      <alignment horizontal="center" vertical="center" wrapText="1"/>
    </xf>
    <xf numFmtId="0" fontId="78" fillId="9" borderId="59" xfId="0" applyFont="1" applyFill="1" applyBorder="1" applyAlignment="1" applyProtection="1">
      <alignment vertical="center"/>
    </xf>
    <xf numFmtId="0" fontId="112" fillId="18" borderId="4" xfId="0" applyFont="1" applyFill="1" applyBorder="1" applyAlignment="1" applyProtection="1">
      <alignment horizontal="center" vertical="center" wrapText="1"/>
    </xf>
    <xf numFmtId="0" fontId="71" fillId="18" borderId="47" xfId="0" applyFont="1" applyFill="1" applyBorder="1" applyAlignment="1" applyProtection="1">
      <alignment horizontal="center" vertical="center"/>
    </xf>
    <xf numFmtId="0" fontId="0" fillId="9" borderId="59" xfId="0" applyFill="1" applyBorder="1" applyAlignment="1" applyProtection="1">
      <alignment horizontal="center"/>
    </xf>
    <xf numFmtId="0" fontId="0" fillId="9" borderId="59" xfId="0" applyFill="1" applyBorder="1" applyProtection="1"/>
    <xf numFmtId="0" fontId="71" fillId="5" borderId="35" xfId="0" applyFont="1" applyFill="1" applyBorder="1" applyAlignment="1" applyProtection="1">
      <alignment horizontal="left" vertical="center"/>
    </xf>
    <xf numFmtId="0" fontId="73" fillId="5" borderId="10" xfId="0" applyFont="1" applyFill="1" applyBorder="1" applyAlignment="1" applyProtection="1">
      <alignment horizontal="center" vertical="center"/>
    </xf>
    <xf numFmtId="0" fontId="64" fillId="5" borderId="0" xfId="0" applyFont="1" applyFill="1" applyBorder="1"/>
    <xf numFmtId="0" fontId="71" fillId="9" borderId="59" xfId="0" applyFont="1" applyFill="1" applyBorder="1" applyAlignment="1" applyProtection="1">
      <alignment horizontal="center" vertical="center"/>
    </xf>
    <xf numFmtId="0" fontId="0" fillId="5" borderId="72" xfId="0" applyFill="1" applyBorder="1"/>
    <xf numFmtId="0" fontId="0" fillId="5" borderId="71" xfId="0" applyFill="1" applyBorder="1"/>
    <xf numFmtId="0" fontId="121" fillId="5" borderId="71" xfId="0" applyFont="1" applyFill="1" applyBorder="1"/>
    <xf numFmtId="0" fontId="103" fillId="5" borderId="71" xfId="0" applyFont="1" applyFill="1" applyBorder="1"/>
    <xf numFmtId="0" fontId="121" fillId="5" borderId="0" xfId="0" applyFont="1" applyFill="1" applyBorder="1"/>
    <xf numFmtId="0" fontId="0" fillId="5" borderId="73" xfId="0" applyFill="1" applyBorder="1"/>
    <xf numFmtId="0" fontId="0" fillId="5" borderId="74" xfId="0" applyFill="1" applyBorder="1"/>
    <xf numFmtId="0" fontId="6" fillId="2" borderId="32" xfId="4" applyFont="1" applyFill="1" applyBorder="1"/>
    <xf numFmtId="0" fontId="6" fillId="2" borderId="75" xfId="4" applyFill="1" applyBorder="1"/>
    <xf numFmtId="0" fontId="0" fillId="2" borderId="75" xfId="0" applyFill="1" applyBorder="1"/>
    <xf numFmtId="0" fontId="103" fillId="5" borderId="0" xfId="0" applyFont="1" applyFill="1" applyBorder="1" applyAlignment="1">
      <alignment wrapText="1"/>
    </xf>
    <xf numFmtId="0" fontId="52" fillId="5" borderId="76" xfId="0" applyFont="1" applyFill="1" applyBorder="1"/>
    <xf numFmtId="0" fontId="47" fillId="10" borderId="79" xfId="4" applyFont="1" applyFill="1" applyBorder="1"/>
    <xf numFmtId="0" fontId="6" fillId="19" borderId="80" xfId="4" applyFont="1" applyFill="1" applyBorder="1"/>
    <xf numFmtId="0" fontId="56" fillId="5" borderId="80" xfId="0" applyFont="1" applyFill="1" applyBorder="1"/>
    <xf numFmtId="0" fontId="0" fillId="5" borderId="81" xfId="0" applyFill="1" applyBorder="1"/>
    <xf numFmtId="0" fontId="0" fillId="10" borderId="68" xfId="0" applyFill="1" applyBorder="1"/>
    <xf numFmtId="0" fontId="0" fillId="10" borderId="69" xfId="0" applyFill="1" applyBorder="1"/>
    <xf numFmtId="0" fontId="0" fillId="10" borderId="70" xfId="0" applyFill="1" applyBorder="1"/>
    <xf numFmtId="0" fontId="0" fillId="10" borderId="72" xfId="0" applyFill="1" applyBorder="1"/>
    <xf numFmtId="0" fontId="97" fillId="10" borderId="71" xfId="0" applyFont="1" applyFill="1" applyBorder="1"/>
    <xf numFmtId="0" fontId="0" fillId="2" borderId="32" xfId="0" applyFill="1" applyBorder="1"/>
    <xf numFmtId="0" fontId="0" fillId="5" borderId="82" xfId="0" applyFill="1" applyBorder="1"/>
    <xf numFmtId="0" fontId="0" fillId="5" borderId="32" xfId="0" applyFill="1" applyBorder="1"/>
    <xf numFmtId="0" fontId="6" fillId="2" borderId="82" xfId="4" applyFill="1" applyBorder="1"/>
    <xf numFmtId="0" fontId="0" fillId="2" borderId="82" xfId="0" applyFill="1" applyBorder="1"/>
    <xf numFmtId="0" fontId="0" fillId="5" borderId="83" xfId="0" applyFill="1" applyBorder="1"/>
    <xf numFmtId="0" fontId="0" fillId="0" borderId="84" xfId="0" applyBorder="1"/>
    <xf numFmtId="0" fontId="0" fillId="0" borderId="17" xfId="0" applyBorder="1"/>
    <xf numFmtId="0" fontId="6" fillId="20" borderId="17" xfId="4" applyFill="1" applyBorder="1"/>
    <xf numFmtId="0" fontId="0" fillId="20" borderId="17" xfId="0" applyFill="1" applyBorder="1"/>
    <xf numFmtId="0" fontId="6" fillId="20" borderId="32" xfId="4" applyFill="1" applyBorder="1"/>
    <xf numFmtId="0" fontId="0" fillId="20" borderId="32" xfId="0" applyFill="1" applyBorder="1"/>
    <xf numFmtId="0" fontId="0" fillId="19" borderId="0" xfId="0" applyFill="1"/>
    <xf numFmtId="0" fontId="0" fillId="5" borderId="17" xfId="0" applyFill="1" applyBorder="1"/>
    <xf numFmtId="0" fontId="0" fillId="5" borderId="75" xfId="0" applyFill="1" applyBorder="1"/>
    <xf numFmtId="0" fontId="0" fillId="21" borderId="32" xfId="0" applyFill="1" applyBorder="1"/>
    <xf numFmtId="0" fontId="6" fillId="21" borderId="32" xfId="4" applyFill="1" applyBorder="1"/>
    <xf numFmtId="0" fontId="67" fillId="5" borderId="0" xfId="0" applyFont="1" applyFill="1" applyAlignment="1">
      <alignment horizontal="right"/>
    </xf>
    <xf numFmtId="0" fontId="103" fillId="5" borderId="0" xfId="0" applyFont="1" applyFill="1"/>
    <xf numFmtId="0" fontId="0" fillId="5" borderId="85" xfId="0" applyFill="1" applyBorder="1"/>
    <xf numFmtId="0" fontId="0" fillId="5" borderId="34" xfId="0" applyFill="1" applyBorder="1" applyAlignment="1"/>
    <xf numFmtId="0" fontId="0" fillId="11" borderId="0" xfId="0" applyFill="1" applyBorder="1"/>
    <xf numFmtId="0" fontId="0" fillId="5" borderId="0" xfId="0" applyFill="1" applyBorder="1" applyAlignment="1">
      <alignment vertical="center"/>
    </xf>
    <xf numFmtId="0" fontId="76" fillId="5" borderId="4" xfId="0" applyFont="1" applyFill="1" applyBorder="1" applyAlignment="1">
      <alignment horizontal="center" vertical="center"/>
    </xf>
    <xf numFmtId="0" fontId="0" fillId="5" borderId="59" xfId="0" applyFill="1" applyBorder="1" applyAlignment="1">
      <alignment wrapText="1"/>
    </xf>
    <xf numFmtId="0" fontId="73" fillId="5" borderId="20" xfId="0" applyFont="1" applyFill="1" applyBorder="1" applyAlignment="1" applyProtection="1">
      <alignment horizontal="center" vertical="center"/>
    </xf>
    <xf numFmtId="0" fontId="0" fillId="5" borderId="0" xfId="0" applyFill="1" applyAlignment="1">
      <alignment horizontal="left"/>
    </xf>
    <xf numFmtId="0" fontId="85" fillId="5" borderId="0" xfId="0" applyFont="1" applyFill="1" applyBorder="1" applyAlignment="1" applyProtection="1">
      <alignment horizontal="left" vertical="top" wrapText="1"/>
      <protection locked="0"/>
    </xf>
    <xf numFmtId="165" fontId="73" fillId="9" borderId="59" xfId="0" applyNumberFormat="1" applyFont="1" applyFill="1" applyBorder="1" applyAlignment="1" applyProtection="1">
      <alignment horizontal="center" vertical="center"/>
    </xf>
    <xf numFmtId="10" fontId="73" fillId="9" borderId="59" xfId="0" applyNumberFormat="1" applyFont="1" applyFill="1" applyBorder="1" applyAlignment="1" applyProtection="1">
      <alignment horizontal="center" vertical="center"/>
    </xf>
    <xf numFmtId="0" fontId="73" fillId="9" borderId="60" xfId="0" applyFont="1" applyFill="1" applyBorder="1" applyAlignment="1" applyProtection="1">
      <alignment horizontal="center" vertical="center"/>
    </xf>
    <xf numFmtId="0" fontId="71" fillId="18" borderId="67" xfId="0" applyFont="1" applyFill="1" applyBorder="1" applyAlignment="1" applyProtection="1">
      <alignment horizontal="center" vertical="center"/>
    </xf>
    <xf numFmtId="164" fontId="52" fillId="9" borderId="59" xfId="0" applyNumberFormat="1" applyFont="1" applyFill="1" applyBorder="1" applyProtection="1"/>
    <xf numFmtId="0" fontId="52" fillId="9" borderId="59" xfId="0" applyFont="1" applyFill="1" applyBorder="1" applyAlignment="1" applyProtection="1">
      <alignment horizontal="center"/>
    </xf>
    <xf numFmtId="0" fontId="0" fillId="9" borderId="59" xfId="0" applyFont="1" applyFill="1" applyBorder="1" applyAlignment="1" applyProtection="1">
      <alignment horizontal="center"/>
    </xf>
    <xf numFmtId="0" fontId="0" fillId="9" borderId="60" xfId="0" applyFill="1" applyBorder="1" applyAlignment="1" applyProtection="1">
      <alignment horizontal="center"/>
    </xf>
    <xf numFmtId="0" fontId="73" fillId="9" borderId="34" xfId="0" applyFont="1" applyFill="1" applyBorder="1" applyAlignment="1" applyProtection="1">
      <alignment horizontal="center" vertical="center"/>
    </xf>
    <xf numFmtId="0" fontId="0" fillId="17" borderId="50" xfId="0" applyFill="1" applyBorder="1" applyAlignment="1" applyProtection="1">
      <alignment horizontal="center"/>
    </xf>
    <xf numFmtId="0" fontId="0" fillId="12" borderId="59" xfId="0" applyFill="1" applyBorder="1" applyAlignment="1" applyProtection="1">
      <alignment horizontal="center"/>
    </xf>
    <xf numFmtId="0" fontId="76" fillId="0" borderId="8" xfId="0" applyFont="1" applyFill="1" applyBorder="1" applyAlignment="1" applyProtection="1">
      <alignment horizontal="center" vertical="center" wrapText="1"/>
    </xf>
    <xf numFmtId="0" fontId="0" fillId="5" borderId="47" xfId="0" applyFill="1" applyBorder="1"/>
    <xf numFmtId="0" fontId="20" fillId="5" borderId="7" xfId="0" applyFont="1" applyFill="1" applyBorder="1" applyAlignment="1" applyProtection="1">
      <alignment horizontal="right" vertical="center"/>
    </xf>
    <xf numFmtId="0" fontId="67" fillId="5" borderId="9" xfId="0" applyFont="1" applyFill="1" applyBorder="1" applyAlignment="1">
      <alignment horizontal="right"/>
    </xf>
    <xf numFmtId="0" fontId="74" fillId="5" borderId="0" xfId="0" applyFont="1" applyFill="1" applyAlignment="1" applyProtection="1">
      <alignment horizontal="left" vertical="center"/>
    </xf>
    <xf numFmtId="0" fontId="12" fillId="5" borderId="0" xfId="0" applyFont="1" applyFill="1" applyAlignment="1">
      <alignment horizontal="left" vertical="center"/>
    </xf>
    <xf numFmtId="0" fontId="5" fillId="5" borderId="0" xfId="0" applyFont="1" applyFill="1" applyAlignment="1">
      <alignment horizontal="left" vertical="center"/>
    </xf>
    <xf numFmtId="0" fontId="56" fillId="5" borderId="0" xfId="0" applyFont="1" applyFill="1" applyAlignment="1"/>
    <xf numFmtId="0" fontId="122" fillId="5" borderId="0" xfId="0" applyFont="1" applyFill="1" applyAlignment="1"/>
    <xf numFmtId="0" fontId="68" fillId="5" borderId="0" xfId="0" applyFont="1" applyFill="1" applyBorder="1" applyAlignment="1"/>
    <xf numFmtId="0" fontId="56" fillId="5" borderId="0" xfId="0" applyFont="1" applyFill="1" applyBorder="1" applyAlignment="1"/>
    <xf numFmtId="0" fontId="6" fillId="5" borderId="0" xfId="0" applyFont="1" applyFill="1" applyAlignment="1"/>
    <xf numFmtId="0" fontId="0" fillId="5" borderId="0" xfId="0" applyFont="1" applyFill="1" applyBorder="1" applyAlignment="1"/>
    <xf numFmtId="0" fontId="125" fillId="5" borderId="0" xfId="0" applyFont="1" applyFill="1" applyAlignment="1">
      <alignment horizontal="left" vertical="center"/>
    </xf>
    <xf numFmtId="0" fontId="8" fillId="5" borderId="0" xfId="0" applyFont="1" applyFill="1" applyBorder="1" applyAlignment="1">
      <alignment vertical="top"/>
    </xf>
    <xf numFmtId="0" fontId="52" fillId="5" borderId="0" xfId="0" applyFont="1" applyFill="1"/>
    <xf numFmtId="0" fontId="55" fillId="5" borderId="0" xfId="0" applyFont="1" applyFill="1" applyBorder="1" applyAlignment="1">
      <alignment vertical="center"/>
    </xf>
    <xf numFmtId="0" fontId="0" fillId="5" borderId="0" xfId="0" applyFill="1" applyAlignment="1">
      <alignment vertical="center" wrapText="1"/>
    </xf>
    <xf numFmtId="0" fontId="0" fillId="5" borderId="0" xfId="0" applyFill="1" applyAlignment="1"/>
    <xf numFmtId="0" fontId="9" fillId="5" borderId="0" xfId="0" applyFont="1" applyFill="1" applyBorder="1" applyAlignment="1" applyProtection="1">
      <alignment horizontal="center" vertical="center"/>
      <protection locked="0"/>
    </xf>
    <xf numFmtId="0" fontId="0" fillId="5" borderId="0" xfId="0" applyFill="1" applyBorder="1" applyAlignment="1">
      <alignment horizontal="center" vertical="center"/>
    </xf>
    <xf numFmtId="0" fontId="65" fillId="5" borderId="0" xfId="0" applyFont="1" applyFill="1" applyBorder="1" applyAlignment="1"/>
    <xf numFmtId="0" fontId="97" fillId="5" borderId="0" xfId="0" applyFont="1" applyFill="1" applyBorder="1" applyAlignment="1"/>
    <xf numFmtId="0" fontId="0" fillId="5" borderId="0" xfId="0" applyFill="1" applyBorder="1" applyAlignment="1"/>
    <xf numFmtId="0" fontId="96" fillId="5" borderId="0" xfId="0" applyFont="1" applyFill="1" applyBorder="1" applyAlignment="1">
      <alignment horizontal="center"/>
    </xf>
    <xf numFmtId="0" fontId="74" fillId="5" borderId="0" xfId="0" applyFont="1" applyFill="1" applyAlignment="1" applyProtection="1">
      <alignment horizontal="right" vertical="center" wrapText="1"/>
    </xf>
    <xf numFmtId="0" fontId="71" fillId="8" borderId="4" xfId="0" applyFont="1" applyFill="1" applyBorder="1" applyAlignment="1" applyProtection="1">
      <alignment horizontal="center" vertical="center"/>
    </xf>
    <xf numFmtId="0" fontId="131" fillId="5" borderId="31" xfId="0" applyFont="1" applyFill="1" applyBorder="1" applyAlignment="1">
      <alignment horizontal="center" wrapText="1"/>
    </xf>
    <xf numFmtId="0" fontId="105" fillId="5" borderId="34" xfId="0" applyFont="1" applyFill="1" applyBorder="1" applyAlignment="1">
      <alignment horizontal="center"/>
    </xf>
    <xf numFmtId="0" fontId="0" fillId="5" borderId="34" xfId="0" applyFont="1" applyFill="1" applyBorder="1" applyAlignment="1"/>
    <xf numFmtId="0" fontId="119" fillId="5" borderId="0" xfId="0" applyFont="1" applyFill="1"/>
    <xf numFmtId="0" fontId="109" fillId="5" borderId="0" xfId="0" applyFont="1" applyFill="1" applyAlignment="1">
      <alignment vertical="center"/>
    </xf>
    <xf numFmtId="0" fontId="0" fillId="5" borderId="0" xfId="0" applyFill="1" applyAlignment="1">
      <alignment horizontal="center" wrapText="1"/>
    </xf>
    <xf numFmtId="0" fontId="54" fillId="5" borderId="0" xfId="0" applyFont="1" applyFill="1" applyBorder="1" applyAlignment="1">
      <alignment horizontal="right" vertical="top"/>
    </xf>
    <xf numFmtId="0" fontId="0" fillId="5" borderId="0" xfId="0" applyFill="1" applyBorder="1" applyAlignment="1">
      <alignment horizontal="right" vertical="top"/>
    </xf>
    <xf numFmtId="0" fontId="133" fillId="0" borderId="0" xfId="0" applyFont="1" applyAlignment="1">
      <alignment horizontal="left" vertical="center"/>
    </xf>
    <xf numFmtId="0" fontId="5" fillId="5" borderId="0" xfId="0" applyFont="1" applyFill="1" applyAlignment="1">
      <alignment vertical="center"/>
    </xf>
    <xf numFmtId="0" fontId="5" fillId="5" borderId="0" xfId="0" applyFont="1" applyFill="1" applyAlignment="1">
      <alignment horizontal="right" vertical="center"/>
    </xf>
    <xf numFmtId="0" fontId="69" fillId="5" borderId="0" xfId="0" applyFont="1" applyFill="1" applyAlignment="1">
      <alignment horizontal="right" vertical="center"/>
    </xf>
    <xf numFmtId="0" fontId="75" fillId="5" borderId="0" xfId="0" applyFont="1" applyFill="1" applyBorder="1" applyAlignment="1">
      <alignment horizontal="right"/>
    </xf>
    <xf numFmtId="0" fontId="75" fillId="5" borderId="1" xfId="0" applyFont="1" applyFill="1" applyBorder="1" applyAlignment="1">
      <alignment horizontal="right"/>
    </xf>
    <xf numFmtId="0" fontId="9" fillId="5" borderId="4" xfId="0" applyFont="1" applyFill="1" applyBorder="1" applyAlignment="1" applyProtection="1">
      <alignment horizontal="right" vertical="center"/>
      <protection locked="0"/>
    </xf>
    <xf numFmtId="0" fontId="75" fillId="5" borderId="0" xfId="0" applyFont="1" applyFill="1" applyAlignment="1">
      <alignment horizontal="right"/>
    </xf>
    <xf numFmtId="0" fontId="0" fillId="5" borderId="4" xfId="0" applyFill="1" applyBorder="1" applyAlignment="1"/>
    <xf numFmtId="0" fontId="54" fillId="5" borderId="0" xfId="0" applyFont="1" applyFill="1" applyBorder="1" applyAlignment="1"/>
    <xf numFmtId="0" fontId="9" fillId="4" borderId="4" xfId="0" applyFont="1" applyFill="1" applyBorder="1" applyAlignment="1" applyProtection="1">
      <alignment horizontal="center" vertical="center"/>
      <protection locked="0"/>
    </xf>
    <xf numFmtId="0" fontId="65" fillId="5" borderId="0" xfId="0" applyFont="1" applyFill="1" applyBorder="1" applyAlignment="1">
      <alignment horizontal="center"/>
    </xf>
    <xf numFmtId="0" fontId="7" fillId="5" borderId="0" xfId="0" applyFont="1" applyFill="1" applyAlignment="1"/>
    <xf numFmtId="0" fontId="68" fillId="5" borderId="0" xfId="0" applyFont="1" applyFill="1" applyAlignment="1">
      <alignment horizontal="right"/>
    </xf>
    <xf numFmtId="0" fontId="60" fillId="5" borderId="0" xfId="0" applyFont="1" applyFill="1" applyBorder="1" applyAlignment="1"/>
    <xf numFmtId="0" fontId="54" fillId="5" borderId="0" xfId="0" applyFont="1" applyFill="1" applyAlignment="1"/>
    <xf numFmtId="0" fontId="68" fillId="5" borderId="0" xfId="0" applyFont="1" applyFill="1" applyBorder="1" applyAlignment="1">
      <alignment horizontal="center"/>
    </xf>
    <xf numFmtId="0" fontId="130" fillId="5" borderId="0" xfId="0" applyFont="1" applyFill="1" applyAlignment="1" applyProtection="1">
      <alignment horizontal="right" vertical="center"/>
    </xf>
    <xf numFmtId="0" fontId="53" fillId="11" borderId="0" xfId="0" applyFont="1" applyFill="1" applyBorder="1" applyAlignment="1" applyProtection="1"/>
    <xf numFmtId="0" fontId="74" fillId="5" borderId="0" xfId="0" applyFont="1" applyFill="1" applyAlignment="1" applyProtection="1">
      <alignment horizontal="right" vertical="center"/>
    </xf>
    <xf numFmtId="0" fontId="0" fillId="5" borderId="0" xfId="0" applyFill="1" applyBorder="1" applyAlignment="1" applyProtection="1"/>
    <xf numFmtId="0" fontId="69" fillId="5" borderId="0" xfId="0" applyFont="1" applyFill="1" applyBorder="1" applyAlignment="1" applyProtection="1">
      <alignment horizontal="center" vertical="center"/>
    </xf>
    <xf numFmtId="0" fontId="69" fillId="5" borderId="0" xfId="0" applyFont="1" applyFill="1" applyBorder="1" applyAlignment="1" applyProtection="1">
      <alignment vertical="center"/>
    </xf>
    <xf numFmtId="0" fontId="16" fillId="5" borderId="0" xfId="0" applyFont="1" applyFill="1" applyBorder="1" applyAlignment="1" applyProtection="1">
      <alignment horizontal="right" vertical="center"/>
    </xf>
    <xf numFmtId="0" fontId="69" fillId="16" borderId="4" xfId="0" applyFont="1" applyFill="1" applyBorder="1" applyAlignment="1" applyProtection="1">
      <alignment horizontal="center" vertical="center"/>
    </xf>
    <xf numFmtId="0" fontId="0" fillId="10" borderId="71" xfId="0" applyFill="1" applyBorder="1"/>
    <xf numFmtId="0" fontId="0" fillId="20" borderId="71" xfId="0" applyFill="1" applyBorder="1"/>
    <xf numFmtId="0" fontId="53" fillId="20" borderId="71" xfId="0" applyFont="1" applyFill="1" applyBorder="1"/>
    <xf numFmtId="0" fontId="76" fillId="5" borderId="25" xfId="0" applyFont="1" applyFill="1" applyBorder="1" applyAlignment="1">
      <alignment horizontal="right"/>
    </xf>
    <xf numFmtId="0" fontId="0" fillId="20" borderId="0" xfId="0" applyFill="1" applyBorder="1"/>
    <xf numFmtId="0" fontId="53" fillId="11" borderId="0" xfId="0" applyFont="1" applyFill="1" applyBorder="1" applyAlignment="1"/>
    <xf numFmtId="0" fontId="53" fillId="11" borderId="0" xfId="0" applyFont="1" applyFill="1" applyBorder="1" applyAlignment="1">
      <alignment horizontal="center"/>
    </xf>
    <xf numFmtId="0" fontId="6" fillId="8" borderId="31" xfId="0" applyFont="1" applyFill="1" applyBorder="1" applyAlignment="1">
      <alignment horizontal="center" vertical="center"/>
    </xf>
    <xf numFmtId="0" fontId="6" fillId="5" borderId="31" xfId="0" applyFont="1" applyFill="1" applyBorder="1" applyAlignment="1">
      <alignment horizontal="center" vertical="center"/>
    </xf>
    <xf numFmtId="0" fontId="56" fillId="16" borderId="31" xfId="0" applyFont="1" applyFill="1" applyBorder="1" applyAlignment="1">
      <alignment horizontal="center" vertical="center"/>
    </xf>
    <xf numFmtId="0" fontId="6" fillId="5" borderId="0" xfId="0" applyFont="1" applyFill="1" applyAlignment="1" applyProtection="1">
      <alignment horizontal="left" vertical="center"/>
    </xf>
    <xf numFmtId="0" fontId="56" fillId="5" borderId="0" xfId="0" applyFont="1" applyFill="1" applyAlignment="1">
      <alignment horizontal="left" vertical="center"/>
    </xf>
    <xf numFmtId="0" fontId="135" fillId="5" borderId="0" xfId="0" applyFont="1" applyFill="1" applyBorder="1" applyAlignment="1" applyProtection="1"/>
    <xf numFmtId="0" fontId="138" fillId="5" borderId="26" xfId="0" applyFont="1" applyFill="1" applyBorder="1" applyAlignment="1">
      <alignment vertical="center"/>
    </xf>
    <xf numFmtId="0" fontId="6" fillId="6" borderId="31" xfId="0" applyFont="1" applyFill="1" applyBorder="1" applyAlignment="1" applyProtection="1">
      <alignment horizontal="center" vertical="center" wrapText="1"/>
    </xf>
    <xf numFmtId="0" fontId="6" fillId="8" borderId="31" xfId="0" applyFont="1" applyFill="1" applyBorder="1" applyAlignment="1" applyProtection="1">
      <alignment horizontal="center" vertical="center" wrapText="1"/>
    </xf>
    <xf numFmtId="0" fontId="6" fillId="5" borderId="31" xfId="0" applyFont="1" applyFill="1" applyBorder="1" applyAlignment="1" applyProtection="1">
      <alignment horizontal="center" vertical="center" wrapText="1"/>
    </xf>
    <xf numFmtId="0" fontId="109" fillId="16" borderId="31" xfId="0" applyFont="1" applyFill="1" applyBorder="1" applyAlignment="1">
      <alignment horizontal="center" vertical="center"/>
    </xf>
    <xf numFmtId="0" fontId="0" fillId="5" borderId="50" xfId="0" applyFill="1" applyBorder="1"/>
    <xf numFmtId="0" fontId="54" fillId="5" borderId="26" xfId="0" applyFont="1" applyFill="1" applyBorder="1"/>
    <xf numFmtId="0" fontId="0" fillId="5" borderId="27" xfId="0" applyFill="1" applyBorder="1"/>
    <xf numFmtId="0" fontId="54" fillId="5" borderId="31" xfId="0" applyFont="1" applyFill="1" applyBorder="1" applyAlignment="1">
      <alignment horizontal="center" vertical="center" wrapText="1"/>
    </xf>
    <xf numFmtId="0" fontId="16" fillId="5" borderId="31" xfId="0" applyFont="1" applyFill="1" applyBorder="1" applyAlignment="1" applyProtection="1">
      <alignment vertical="center" wrapText="1"/>
    </xf>
    <xf numFmtId="0" fontId="69" fillId="5" borderId="31" xfId="0" applyFont="1" applyFill="1" applyBorder="1" applyAlignment="1" applyProtection="1">
      <alignment vertical="center" wrapText="1"/>
    </xf>
    <xf numFmtId="0" fontId="77" fillId="5" borderId="31" xfId="0" applyFont="1" applyFill="1" applyBorder="1" applyAlignment="1" applyProtection="1">
      <alignment horizontal="center" vertical="center" wrapText="1"/>
      <protection locked="0"/>
    </xf>
    <xf numFmtId="0" fontId="0" fillId="5" borderId="31" xfId="0" applyFill="1" applyBorder="1" applyAlignment="1">
      <alignment vertical="center" wrapText="1"/>
    </xf>
    <xf numFmtId="0" fontId="54" fillId="5" borderId="31" xfId="0" applyFont="1" applyFill="1" applyBorder="1" applyAlignment="1">
      <alignment vertical="center"/>
    </xf>
    <xf numFmtId="0" fontId="54" fillId="5" borderId="31" xfId="0" applyFont="1" applyFill="1" applyBorder="1" applyAlignment="1">
      <alignment vertical="center" wrapText="1"/>
    </xf>
    <xf numFmtId="0" fontId="64" fillId="5" borderId="64" xfId="0" applyFont="1" applyFill="1" applyBorder="1"/>
    <xf numFmtId="0" fontId="64" fillId="5" borderId="4" xfId="0" applyFont="1" applyFill="1" applyBorder="1"/>
    <xf numFmtId="0" fontId="76" fillId="5" borderId="31" xfId="0" applyFont="1" applyFill="1" applyBorder="1" applyAlignment="1">
      <alignment horizontal="center" vertical="center" wrapText="1"/>
    </xf>
    <xf numFmtId="0" fontId="54" fillId="5" borderId="55" xfId="0" applyFont="1" applyFill="1" applyBorder="1"/>
    <xf numFmtId="0" fontId="0" fillId="5" borderId="56" xfId="0" applyFill="1" applyBorder="1"/>
    <xf numFmtId="0" fontId="76" fillId="5" borderId="26" xfId="0" applyFont="1" applyFill="1" applyBorder="1" applyAlignment="1">
      <alignment vertical="center" wrapText="1"/>
    </xf>
    <xf numFmtId="0" fontId="64" fillId="16" borderId="6" xfId="0" applyFont="1" applyFill="1" applyBorder="1" applyAlignment="1">
      <alignment horizontal="center"/>
    </xf>
    <xf numFmtId="0" fontId="54" fillId="5" borderId="0" xfId="0" applyFont="1" applyFill="1"/>
    <xf numFmtId="0" fontId="0" fillId="5" borderId="61" xfId="0" applyFont="1" applyFill="1" applyBorder="1" applyAlignment="1">
      <alignment vertical="center"/>
    </xf>
    <xf numFmtId="0" fontId="0" fillId="5" borderId="0" xfId="0" applyFill="1" applyAlignment="1"/>
    <xf numFmtId="0" fontId="132" fillId="5" borderId="0" xfId="0" applyFont="1" applyFill="1" applyAlignment="1">
      <alignment horizontal="left" vertical="top"/>
    </xf>
    <xf numFmtId="0" fontId="54" fillId="23" borderId="95" xfId="0" applyFont="1" applyFill="1" applyBorder="1" applyAlignment="1" applyProtection="1">
      <alignment horizontal="center" vertical="center" wrapText="1"/>
    </xf>
    <xf numFmtId="0" fontId="75" fillId="5" borderId="31" xfId="0" applyFont="1" applyFill="1" applyBorder="1" applyAlignment="1">
      <alignment horizontal="center" vertical="center" wrapText="1"/>
    </xf>
    <xf numFmtId="0" fontId="27" fillId="5" borderId="0" xfId="0" applyFont="1" applyFill="1" applyAlignment="1" applyProtection="1">
      <alignment horizontal="right" vertical="center"/>
    </xf>
    <xf numFmtId="0" fontId="6" fillId="20" borderId="31" xfId="0" applyFont="1" applyFill="1" applyBorder="1" applyAlignment="1" applyProtection="1">
      <alignment horizontal="center" vertical="center" wrapText="1"/>
    </xf>
    <xf numFmtId="0" fontId="128" fillId="5" borderId="0" xfId="0" applyFont="1" applyFill="1" applyAlignment="1">
      <alignment horizontal="left" vertical="top"/>
    </xf>
    <xf numFmtId="0" fontId="75" fillId="5" borderId="26" xfId="0" applyFont="1" applyFill="1" applyBorder="1" applyAlignment="1">
      <alignment vertical="center" wrapText="1"/>
    </xf>
    <xf numFmtId="0" fontId="77" fillId="5" borderId="31" xfId="0" applyFont="1" applyFill="1" applyBorder="1" applyAlignment="1" applyProtection="1">
      <alignment horizontal="center" vertical="top" wrapText="1"/>
      <protection locked="0"/>
    </xf>
    <xf numFmtId="0" fontId="90" fillId="5" borderId="0" xfId="0" applyFont="1" applyFill="1" applyBorder="1" applyAlignment="1">
      <alignment vertical="top"/>
    </xf>
    <xf numFmtId="0" fontId="75" fillId="5" borderId="56" xfId="0" applyFont="1" applyFill="1" applyBorder="1" applyAlignment="1"/>
    <xf numFmtId="0" fontId="90" fillId="5" borderId="0" xfId="0" applyFont="1" applyFill="1" applyBorder="1" applyAlignment="1">
      <alignment vertical="center"/>
    </xf>
    <xf numFmtId="0" fontId="96" fillId="5" borderId="31" xfId="0" applyFont="1" applyFill="1" applyBorder="1" applyAlignment="1">
      <alignment horizontal="center" vertical="center" wrapText="1"/>
    </xf>
    <xf numFmtId="0" fontId="0" fillId="5" borderId="0" xfId="0" applyFill="1" applyBorder="1" applyAlignment="1">
      <alignment horizontal="left"/>
    </xf>
    <xf numFmtId="0" fontId="0" fillId="5" borderId="0" xfId="0" applyFill="1" applyBorder="1" applyAlignment="1">
      <alignment horizontal="left" vertical="top"/>
    </xf>
    <xf numFmtId="0" fontId="75" fillId="5" borderId="56" xfId="0" applyFont="1" applyFill="1" applyBorder="1" applyAlignment="1">
      <alignment horizontal="left"/>
    </xf>
    <xf numFmtId="0" fontId="64" fillId="5" borderId="6" xfId="0" applyFont="1" applyFill="1" applyBorder="1" applyAlignment="1">
      <alignment horizontal="left" vertical="center"/>
    </xf>
    <xf numFmtId="0" fontId="53" fillId="5" borderId="6" xfId="0" applyFont="1" applyFill="1" applyBorder="1" applyAlignment="1">
      <alignment horizontal="left" vertical="center"/>
    </xf>
    <xf numFmtId="0" fontId="81" fillId="5" borderId="0" xfId="0" applyFont="1" applyFill="1"/>
    <xf numFmtId="0" fontId="81" fillId="5" borderId="0" xfId="0" applyFont="1" applyFill="1" applyAlignment="1"/>
    <xf numFmtId="0" fontId="81" fillId="5" borderId="0" xfId="0" applyFont="1" applyFill="1" applyBorder="1"/>
    <xf numFmtId="0" fontId="81" fillId="5" borderId="0" xfId="0" applyFont="1" applyFill="1" applyBorder="1" applyAlignment="1">
      <alignment vertical="top"/>
    </xf>
    <xf numFmtId="0" fontId="0" fillId="5" borderId="0" xfId="0" applyFill="1" applyAlignment="1"/>
    <xf numFmtId="0" fontId="94" fillId="5" borderId="0" xfId="0" applyFont="1" applyFill="1" applyAlignment="1">
      <alignment vertical="center"/>
    </xf>
    <xf numFmtId="0" fontId="94" fillId="5" borderId="0" xfId="0" applyFont="1" applyFill="1" applyAlignment="1">
      <alignment vertical="center" wrapText="1"/>
    </xf>
    <xf numFmtId="0" fontId="94" fillId="13" borderId="0" xfId="0" applyFont="1" applyFill="1" applyBorder="1" applyAlignment="1" applyProtection="1">
      <alignment vertical="center"/>
    </xf>
    <xf numFmtId="0" fontId="94" fillId="13" borderId="0" xfId="0" applyFont="1" applyFill="1" applyBorder="1" applyProtection="1"/>
    <xf numFmtId="0" fontId="94" fillId="13" borderId="0" xfId="0" applyFont="1" applyFill="1" applyBorder="1" applyAlignment="1" applyProtection="1"/>
    <xf numFmtId="0" fontId="94" fillId="13" borderId="0" xfId="0" applyFont="1" applyFill="1" applyBorder="1" applyAlignment="1" applyProtection="1">
      <alignment horizontal="center"/>
    </xf>
    <xf numFmtId="0" fontId="94" fillId="13" borderId="0" xfId="0" applyFont="1" applyFill="1" applyBorder="1" applyAlignment="1" applyProtection="1">
      <alignment horizontal="center" wrapText="1"/>
    </xf>
    <xf numFmtId="10" fontId="94" fillId="13" borderId="0" xfId="0" applyNumberFormat="1" applyFont="1" applyFill="1" applyBorder="1" applyProtection="1"/>
    <xf numFmtId="10" fontId="94" fillId="13" borderId="0" xfId="0" applyNumberFormat="1" applyFont="1" applyFill="1" applyBorder="1" applyAlignment="1" applyProtection="1">
      <alignment horizontal="center"/>
    </xf>
    <xf numFmtId="0" fontId="94" fillId="10" borderId="0" xfId="0" applyFont="1" applyFill="1"/>
    <xf numFmtId="0" fontId="94" fillId="10" borderId="0" xfId="0" applyFont="1" applyFill="1" applyBorder="1"/>
    <xf numFmtId="0" fontId="94" fillId="5" borderId="0" xfId="0" applyFont="1" applyFill="1"/>
    <xf numFmtId="0" fontId="75" fillId="5" borderId="0" xfId="0" applyFont="1" applyFill="1" applyAlignment="1" applyProtection="1">
      <alignment horizontal="right" vertical="center"/>
    </xf>
    <xf numFmtId="0" fontId="76" fillId="5" borderId="0" xfId="0" applyFont="1" applyFill="1" applyAlignment="1">
      <alignment horizontal="right" vertical="center"/>
    </xf>
    <xf numFmtId="0" fontId="0" fillId="0" borderId="0" xfId="0" applyBorder="1" applyAlignment="1"/>
    <xf numFmtId="0" fontId="0" fillId="5" borderId="22" xfId="0" applyFill="1" applyBorder="1" applyProtection="1"/>
    <xf numFmtId="0" fontId="71" fillId="20" borderId="6" xfId="0" applyFont="1" applyFill="1" applyBorder="1" applyAlignment="1" applyProtection="1">
      <alignment horizontal="left" vertical="center"/>
      <protection locked="0"/>
    </xf>
    <xf numFmtId="1" fontId="72" fillId="16" borderId="99" xfId="0" applyNumberFormat="1" applyFont="1" applyFill="1" applyBorder="1" applyAlignment="1" applyProtection="1">
      <alignment horizontal="center" vertical="center" wrapText="1"/>
    </xf>
    <xf numFmtId="1" fontId="86" fillId="5" borderId="99" xfId="0" applyNumberFormat="1" applyFont="1" applyFill="1" applyBorder="1" applyAlignment="1" applyProtection="1">
      <alignment horizontal="center" vertical="center" wrapText="1"/>
    </xf>
    <xf numFmtId="0" fontId="72" fillId="5" borderId="67" xfId="0" applyFont="1" applyFill="1" applyBorder="1" applyAlignment="1" applyProtection="1">
      <alignment horizontal="center" vertical="center" wrapText="1"/>
    </xf>
    <xf numFmtId="0" fontId="71" fillId="6" borderId="22" xfId="0" applyFont="1" applyFill="1" applyBorder="1" applyAlignment="1" applyProtection="1">
      <alignment horizontal="center" vertical="center"/>
      <protection locked="0"/>
    </xf>
    <xf numFmtId="0" fontId="71" fillId="6" borderId="25" xfId="0" applyFont="1" applyFill="1" applyBorder="1" applyAlignment="1" applyProtection="1">
      <alignment horizontal="center" vertical="center"/>
      <protection locked="0"/>
    </xf>
    <xf numFmtId="0" fontId="76" fillId="0" borderId="24" xfId="0" applyFont="1" applyBorder="1" applyAlignment="1">
      <alignment horizontal="center" vertical="center" wrapText="1"/>
    </xf>
    <xf numFmtId="15" fontId="71" fillId="8" borderId="12" xfId="0" applyNumberFormat="1" applyFont="1" applyFill="1" applyBorder="1" applyAlignment="1" applyProtection="1">
      <alignment horizontal="center" vertical="center"/>
    </xf>
    <xf numFmtId="0" fontId="71" fillId="8" borderId="51" xfId="0" applyFont="1" applyFill="1" applyBorder="1" applyAlignment="1" applyProtection="1">
      <alignment horizontal="center" vertical="center"/>
      <protection locked="0"/>
    </xf>
    <xf numFmtId="0" fontId="71" fillId="5" borderId="12" xfId="0" applyFont="1" applyFill="1" applyBorder="1" applyAlignment="1" applyProtection="1">
      <alignment horizontal="center" vertical="center" wrapText="1"/>
      <protection locked="0"/>
    </xf>
    <xf numFmtId="0" fontId="73" fillId="5" borderId="50" xfId="0" applyFont="1" applyFill="1" applyBorder="1" applyAlignment="1" applyProtection="1">
      <alignment horizontal="center" vertical="center"/>
    </xf>
    <xf numFmtId="0" fontId="87" fillId="5" borderId="6" xfId="0" applyFont="1" applyFill="1" applyBorder="1" applyAlignment="1" applyProtection="1">
      <alignment horizontal="center" vertical="center"/>
      <protection locked="0"/>
    </xf>
    <xf numFmtId="0" fontId="87" fillId="5" borderId="8" xfId="0" applyFont="1" applyFill="1" applyBorder="1" applyAlignment="1" applyProtection="1">
      <alignment horizontal="center" vertical="center"/>
      <protection locked="0"/>
    </xf>
    <xf numFmtId="0" fontId="0" fillId="5" borderId="0" xfId="0" applyFill="1" applyAlignment="1">
      <alignment vertical="center" wrapText="1"/>
    </xf>
    <xf numFmtId="0" fontId="0" fillId="5" borderId="0" xfId="0" applyFill="1" applyAlignment="1">
      <alignment vertical="center" wrapText="1"/>
    </xf>
    <xf numFmtId="0" fontId="75" fillId="5" borderId="16" xfId="0" applyFont="1" applyFill="1" applyBorder="1" applyAlignment="1">
      <alignment vertical="center"/>
    </xf>
    <xf numFmtId="0" fontId="0" fillId="5" borderId="59" xfId="0" applyFill="1" applyBorder="1" applyProtection="1"/>
    <xf numFmtId="0" fontId="0" fillId="5" borderId="22" xfId="0" applyFill="1" applyBorder="1" applyAlignment="1">
      <alignment horizontal="center" vertical="center" wrapText="1"/>
    </xf>
    <xf numFmtId="0" fontId="72" fillId="5" borderId="22" xfId="0" applyFont="1" applyFill="1" applyBorder="1" applyAlignment="1" applyProtection="1">
      <alignment horizontal="center" vertical="center" wrapText="1"/>
    </xf>
    <xf numFmtId="0" fontId="64" fillId="16" borderId="76" xfId="0" applyFont="1" applyFill="1" applyBorder="1" applyAlignment="1">
      <alignment horizontal="center"/>
    </xf>
    <xf numFmtId="0" fontId="64" fillId="16" borderId="38" xfId="0" applyFont="1" applyFill="1" applyBorder="1" applyAlignment="1">
      <alignment horizontal="center"/>
    </xf>
    <xf numFmtId="0" fontId="52" fillId="0" borderId="62" xfId="0" applyFont="1" applyBorder="1" applyAlignment="1">
      <alignment horizontal="center" vertical="center" wrapText="1"/>
    </xf>
    <xf numFmtId="0" fontId="0" fillId="5" borderId="60" xfId="0" applyFill="1" applyBorder="1" applyAlignment="1">
      <alignment vertical="center" wrapText="1"/>
    </xf>
    <xf numFmtId="0" fontId="147" fillId="10" borderId="0" xfId="0" applyFont="1" applyFill="1"/>
    <xf numFmtId="0" fontId="97" fillId="10" borderId="68" xfId="0" applyFont="1" applyFill="1" applyBorder="1"/>
    <xf numFmtId="0" fontId="0" fillId="20" borderId="100" xfId="0" applyFill="1" applyBorder="1"/>
    <xf numFmtId="0" fontId="116" fillId="10" borderId="0" xfId="0" applyFont="1" applyFill="1"/>
    <xf numFmtId="0" fontId="0" fillId="5" borderId="6" xfId="0" applyFont="1" applyFill="1" applyBorder="1" applyAlignment="1">
      <alignment horizontal="left" vertical="center"/>
    </xf>
    <xf numFmtId="0" fontId="0" fillId="16" borderId="6" xfId="0" applyFont="1" applyFill="1" applyBorder="1" applyAlignment="1">
      <alignment horizontal="center"/>
    </xf>
    <xf numFmtId="0" fontId="54" fillId="5" borderId="31" xfId="0" applyFont="1" applyFill="1" applyBorder="1"/>
    <xf numFmtId="0" fontId="54" fillId="5" borderId="50" xfId="0" applyFont="1" applyFill="1" applyBorder="1" applyAlignment="1">
      <alignment vertical="center" wrapText="1"/>
    </xf>
    <xf numFmtId="0" fontId="0" fillId="5" borderId="31" xfId="0" applyFill="1" applyBorder="1" applyAlignment="1">
      <alignment horizontal="center" vertical="center" wrapText="1"/>
    </xf>
    <xf numFmtId="0" fontId="0" fillId="5" borderId="0" xfId="0" applyFill="1" applyAlignment="1"/>
    <xf numFmtId="0" fontId="96" fillId="5" borderId="0" xfId="0" applyFont="1" applyFill="1"/>
    <xf numFmtId="0" fontId="0" fillId="5" borderId="55" xfId="0" applyFill="1" applyBorder="1"/>
    <xf numFmtId="0" fontId="0" fillId="5" borderId="56" xfId="0" applyFill="1" applyBorder="1" applyAlignment="1">
      <alignment horizontal="right"/>
    </xf>
    <xf numFmtId="0" fontId="0" fillId="5" borderId="58" xfId="0" applyFill="1" applyBorder="1"/>
    <xf numFmtId="0" fontId="0" fillId="5" borderId="59" xfId="0" applyFill="1" applyBorder="1"/>
    <xf numFmtId="0" fontId="75" fillId="5" borderId="0" xfId="0" applyFont="1" applyFill="1" applyAlignment="1">
      <alignment horizontal="left" vertical="center"/>
    </xf>
    <xf numFmtId="0" fontId="76" fillId="5" borderId="4" xfId="0" applyFont="1" applyFill="1" applyBorder="1" applyAlignment="1">
      <alignment vertical="center"/>
    </xf>
    <xf numFmtId="0" fontId="0" fillId="5" borderId="4" xfId="0" applyFill="1" applyBorder="1" applyAlignment="1">
      <alignment horizontal="center" vertical="center"/>
    </xf>
    <xf numFmtId="0" fontId="0" fillId="5" borderId="4" xfId="0" applyFill="1" applyBorder="1" applyAlignment="1">
      <alignment vertical="center" wrapText="1"/>
    </xf>
    <xf numFmtId="0" fontId="0" fillId="16" borderId="4" xfId="0" applyFill="1" applyBorder="1" applyAlignment="1">
      <alignment vertical="center"/>
    </xf>
    <xf numFmtId="0" fontId="96" fillId="5" borderId="4" xfId="0" applyFont="1" applyFill="1" applyBorder="1" applyAlignment="1">
      <alignment horizontal="left" vertical="center" wrapText="1"/>
    </xf>
    <xf numFmtId="0" fontId="0" fillId="5" borderId="4" xfId="0" applyFill="1" applyBorder="1" applyAlignment="1">
      <alignment vertical="center"/>
    </xf>
    <xf numFmtId="0" fontId="0" fillId="5" borderId="4" xfId="0" applyFill="1" applyBorder="1" applyAlignment="1">
      <alignment horizontal="center" vertical="center" wrapText="1"/>
    </xf>
    <xf numFmtId="0" fontId="0" fillId="5" borderId="8" xfId="0" applyFill="1" applyBorder="1" applyAlignment="1">
      <alignment horizontal="center" vertical="center"/>
    </xf>
    <xf numFmtId="0" fontId="0" fillId="5" borderId="8" xfId="0" applyFont="1" applyFill="1" applyBorder="1" applyAlignment="1">
      <alignment horizontal="center" vertical="center"/>
    </xf>
    <xf numFmtId="0" fontId="0" fillId="16" borderId="9" xfId="0" applyFill="1" applyBorder="1" applyAlignment="1">
      <alignment vertical="center"/>
    </xf>
    <xf numFmtId="0" fontId="0" fillId="8" borderId="9" xfId="0" applyFill="1" applyBorder="1" applyAlignment="1">
      <alignment vertical="center"/>
    </xf>
    <xf numFmtId="0" fontId="76" fillId="5" borderId="33" xfId="0" applyFont="1" applyFill="1" applyBorder="1" applyAlignment="1">
      <alignment vertical="center"/>
    </xf>
    <xf numFmtId="0" fontId="0" fillId="5" borderId="4" xfId="0" applyFont="1" applyFill="1" applyBorder="1" applyAlignment="1">
      <alignment horizontal="left" vertical="center" wrapText="1"/>
    </xf>
    <xf numFmtId="0" fontId="53" fillId="5" borderId="4" xfId="0" applyFont="1" applyFill="1" applyBorder="1" applyAlignment="1" applyProtection="1">
      <alignment horizontal="left" vertical="center" wrapText="1"/>
    </xf>
    <xf numFmtId="0" fontId="149" fillId="5" borderId="4" xfId="0" applyFont="1" applyFill="1" applyBorder="1" applyAlignment="1" applyProtection="1">
      <alignment horizontal="left" vertical="center" wrapText="1"/>
    </xf>
    <xf numFmtId="0" fontId="53" fillId="5" borderId="4" xfId="0" applyFont="1" applyFill="1" applyBorder="1" applyAlignment="1" applyProtection="1">
      <alignment horizontal="left" vertical="center" wrapText="1"/>
      <protection locked="0"/>
    </xf>
    <xf numFmtId="0" fontId="0" fillId="5" borderId="0" xfId="0" applyFill="1" applyAlignment="1">
      <alignment horizontal="center" vertical="center"/>
    </xf>
    <xf numFmtId="0" fontId="96" fillId="16" borderId="31" xfId="0" applyFont="1" applyFill="1" applyBorder="1" applyAlignment="1">
      <alignment horizontal="left" vertical="center"/>
    </xf>
    <xf numFmtId="0" fontId="141" fillId="6" borderId="6" xfId="0" applyFont="1" applyFill="1" applyBorder="1" applyAlignment="1" applyProtection="1">
      <alignment horizontal="left" vertical="center"/>
      <protection locked="0"/>
    </xf>
    <xf numFmtId="0" fontId="141" fillId="6" borderId="35" xfId="0" applyFont="1" applyFill="1" applyBorder="1" applyAlignment="1" applyProtection="1">
      <alignment horizontal="left" vertical="center"/>
      <protection locked="0"/>
    </xf>
    <xf numFmtId="0" fontId="52" fillId="5" borderId="4" xfId="0" applyFont="1" applyFill="1" applyBorder="1" applyAlignment="1">
      <alignment vertical="center" wrapText="1"/>
    </xf>
    <xf numFmtId="0" fontId="96" fillId="5" borderId="4" xfId="0" applyFont="1" applyFill="1" applyBorder="1" applyAlignment="1">
      <alignment horizontal="left" vertical="center"/>
    </xf>
    <xf numFmtId="0" fontId="53" fillId="5" borderId="4" xfId="0" applyFont="1" applyFill="1" applyBorder="1" applyAlignment="1">
      <alignment vertical="center" wrapText="1"/>
    </xf>
    <xf numFmtId="0" fontId="150" fillId="5" borderId="4" xfId="0" applyFont="1" applyFill="1" applyBorder="1" applyAlignment="1" applyProtection="1">
      <alignment horizontal="center" vertical="center" wrapText="1"/>
    </xf>
    <xf numFmtId="0" fontId="96" fillId="5" borderId="4" xfId="0" applyFont="1" applyFill="1" applyBorder="1" applyAlignment="1">
      <alignment vertical="center" wrapText="1"/>
    </xf>
    <xf numFmtId="1" fontId="150" fillId="5" borderId="4" xfId="0" applyNumberFormat="1" applyFont="1" applyFill="1" applyBorder="1" applyAlignment="1" applyProtection="1">
      <alignment horizontal="left" vertical="center" wrapText="1"/>
    </xf>
    <xf numFmtId="0" fontId="150" fillId="5" borderId="4" xfId="0" applyFont="1" applyFill="1" applyBorder="1" applyAlignment="1" applyProtection="1">
      <alignment horizontal="left" vertical="center" wrapText="1"/>
    </xf>
    <xf numFmtId="0" fontId="0" fillId="5" borderId="33" xfId="0" applyFont="1" applyFill="1" applyBorder="1" applyAlignment="1">
      <alignment horizontal="center" vertical="center"/>
    </xf>
    <xf numFmtId="0" fontId="150" fillId="5" borderId="5" xfId="0" applyFont="1" applyFill="1" applyBorder="1" applyAlignment="1" applyProtection="1">
      <alignment horizontal="left" vertical="center" wrapText="1"/>
    </xf>
    <xf numFmtId="0" fontId="0" fillId="5" borderId="5" xfId="0" applyFill="1" applyBorder="1" applyAlignment="1">
      <alignment vertical="center" wrapText="1"/>
    </xf>
    <xf numFmtId="0" fontId="150" fillId="5" borderId="9" xfId="0" applyFont="1" applyFill="1" applyBorder="1" applyAlignment="1" applyProtection="1">
      <alignment horizontal="center" vertical="center" wrapText="1"/>
    </xf>
    <xf numFmtId="0" fontId="0" fillId="5" borderId="33" xfId="0" applyFill="1" applyBorder="1" applyAlignment="1">
      <alignment horizontal="center" vertical="center"/>
    </xf>
    <xf numFmtId="0" fontId="0" fillId="16" borderId="9" xfId="0" applyFill="1" applyBorder="1" applyAlignment="1">
      <alignment horizontal="center" vertical="center"/>
    </xf>
    <xf numFmtId="0" fontId="0" fillId="8" borderId="9" xfId="0" applyFill="1" applyBorder="1" applyAlignment="1">
      <alignment horizontal="center" vertical="center"/>
    </xf>
    <xf numFmtId="0" fontId="0" fillId="8" borderId="4" xfId="0" applyFill="1" applyBorder="1" applyAlignment="1">
      <alignment horizontal="center" vertical="center"/>
    </xf>
    <xf numFmtId="0" fontId="76" fillId="5" borderId="33" xfId="0" applyFont="1" applyFill="1" applyBorder="1" applyAlignment="1">
      <alignment horizontal="center" vertical="center" wrapText="1"/>
    </xf>
    <xf numFmtId="0" fontId="0" fillId="5" borderId="47" xfId="0" applyFill="1" applyBorder="1" applyAlignment="1">
      <alignment horizontal="center" vertical="center"/>
    </xf>
    <xf numFmtId="0" fontId="0" fillId="5" borderId="47" xfId="0" applyFill="1" applyBorder="1" applyAlignment="1"/>
    <xf numFmtId="0" fontId="0" fillId="5" borderId="5" xfId="0" applyFill="1" applyBorder="1"/>
    <xf numFmtId="0" fontId="0" fillId="5" borderId="5" xfId="0" applyFont="1" applyFill="1" applyBorder="1" applyAlignment="1">
      <alignment horizontal="center" vertical="center"/>
    </xf>
    <xf numFmtId="0" fontId="0" fillId="5" borderId="91" xfId="0" applyFill="1" applyBorder="1" applyAlignment="1">
      <alignment vertical="center" wrapText="1"/>
    </xf>
    <xf numFmtId="0" fontId="0" fillId="5" borderId="34" xfId="0" applyFill="1" applyBorder="1"/>
    <xf numFmtId="0" fontId="53" fillId="26" borderId="34" xfId="0" applyFont="1" applyFill="1" applyBorder="1"/>
    <xf numFmtId="0" fontId="53" fillId="26" borderId="58" xfId="0" applyFont="1" applyFill="1" applyBorder="1"/>
    <xf numFmtId="0" fontId="54" fillId="5" borderId="0" xfId="0" applyFont="1" applyFill="1" applyBorder="1" applyAlignment="1">
      <alignment horizontal="left"/>
    </xf>
    <xf numFmtId="0" fontId="53" fillId="26" borderId="55" xfId="0" applyFont="1" applyFill="1" applyBorder="1"/>
    <xf numFmtId="0" fontId="53" fillId="26" borderId="56" xfId="0" applyFont="1" applyFill="1" applyBorder="1"/>
    <xf numFmtId="0" fontId="53" fillId="26" borderId="0" xfId="0" applyFont="1" applyFill="1" applyBorder="1"/>
    <xf numFmtId="169" fontId="0" fillId="5" borderId="0" xfId="0" applyNumberFormat="1" applyFill="1" applyAlignment="1">
      <alignment horizontal="center"/>
    </xf>
    <xf numFmtId="11" fontId="0" fillId="5" borderId="0" xfId="0" applyNumberFormat="1" applyFill="1"/>
    <xf numFmtId="0" fontId="0" fillId="25" borderId="55" xfId="0" applyFill="1" applyBorder="1" applyAlignment="1">
      <alignment horizontal="center"/>
    </xf>
    <xf numFmtId="0" fontId="0" fillId="25" borderId="56" xfId="0" applyFill="1" applyBorder="1" applyAlignment="1">
      <alignment horizontal="center"/>
    </xf>
    <xf numFmtId="0" fontId="0" fillId="25" borderId="57" xfId="0" applyFill="1" applyBorder="1" applyAlignment="1">
      <alignment horizontal="center"/>
    </xf>
    <xf numFmtId="0" fontId="0" fillId="25" borderId="34" xfId="0" applyFill="1" applyBorder="1" applyAlignment="1">
      <alignment horizontal="center"/>
    </xf>
    <xf numFmtId="0" fontId="0" fillId="25" borderId="0" xfId="0" applyFill="1" applyBorder="1" applyAlignment="1">
      <alignment horizontal="center"/>
    </xf>
    <xf numFmtId="0" fontId="53" fillId="25" borderId="0" xfId="0" applyFont="1" applyFill="1" applyBorder="1" applyAlignment="1">
      <alignment horizontal="center"/>
    </xf>
    <xf numFmtId="0" fontId="0" fillId="25" borderId="53" xfId="0" applyFill="1" applyBorder="1" applyAlignment="1">
      <alignment horizontal="center"/>
    </xf>
    <xf numFmtId="0" fontId="0" fillId="5" borderId="63" xfId="0" applyFill="1" applyBorder="1" applyAlignment="1">
      <alignment horizontal="center"/>
    </xf>
    <xf numFmtId="0" fontId="0" fillId="5" borderId="36" xfId="0" applyFill="1" applyBorder="1" applyAlignment="1">
      <alignment horizontal="center"/>
    </xf>
    <xf numFmtId="0" fontId="0" fillId="5" borderId="11" xfId="0" applyFill="1" applyBorder="1" applyAlignment="1">
      <alignment horizontal="center"/>
    </xf>
    <xf numFmtId="0" fontId="0" fillId="5" borderId="52" xfId="0" applyFill="1" applyBorder="1" applyAlignment="1">
      <alignment horizontal="center"/>
    </xf>
    <xf numFmtId="0" fontId="0" fillId="5" borderId="1" xfId="0" applyFill="1" applyBorder="1" applyAlignment="1">
      <alignment horizontal="center"/>
    </xf>
    <xf numFmtId="168" fontId="0" fillId="5" borderId="0" xfId="0" applyNumberFormat="1" applyFill="1" applyBorder="1" applyAlignment="1">
      <alignment horizontal="center"/>
    </xf>
    <xf numFmtId="168" fontId="0" fillId="5" borderId="1" xfId="0" applyNumberFormat="1" applyFill="1" applyBorder="1" applyAlignment="1">
      <alignment horizontal="center"/>
    </xf>
    <xf numFmtId="3" fontId="0" fillId="5" borderId="36" xfId="0" applyNumberFormat="1" applyFill="1" applyBorder="1" applyAlignment="1">
      <alignment horizontal="center"/>
    </xf>
    <xf numFmtId="168" fontId="0" fillId="5" borderId="101" xfId="1" applyNumberFormat="1" applyFont="1" applyFill="1" applyBorder="1" applyAlignment="1">
      <alignment horizontal="center"/>
    </xf>
    <xf numFmtId="168" fontId="0" fillId="5" borderId="102" xfId="1" applyNumberFormat="1" applyFont="1" applyFill="1" applyBorder="1" applyAlignment="1">
      <alignment horizontal="center"/>
    </xf>
    <xf numFmtId="0" fontId="0" fillId="5" borderId="47" xfId="0" applyFont="1" applyFill="1" applyBorder="1" applyAlignment="1">
      <alignment horizontal="center" vertical="center"/>
    </xf>
    <xf numFmtId="0" fontId="0" fillId="16" borderId="31" xfId="0" applyFont="1" applyFill="1" applyBorder="1" applyAlignment="1">
      <alignment vertical="center" wrapText="1"/>
    </xf>
    <xf numFmtId="0" fontId="94" fillId="13" borderId="34" xfId="0" applyFont="1" applyFill="1" applyBorder="1" applyAlignment="1" applyProtection="1">
      <alignment vertical="center"/>
    </xf>
    <xf numFmtId="0" fontId="108" fillId="14" borderId="34" xfId="0" applyFont="1" applyFill="1" applyBorder="1" applyAlignment="1" applyProtection="1"/>
    <xf numFmtId="0" fontId="153" fillId="13" borderId="0" xfId="0" applyFont="1" applyFill="1" applyBorder="1" applyProtection="1"/>
    <xf numFmtId="0" fontId="153" fillId="5" borderId="0" xfId="0" applyFont="1" applyFill="1" applyBorder="1" applyAlignment="1">
      <alignment vertical="center"/>
    </xf>
    <xf numFmtId="0" fontId="73" fillId="9" borderId="3" xfId="0" applyFont="1" applyFill="1" applyBorder="1" applyAlignment="1" applyProtection="1">
      <alignment vertical="center"/>
    </xf>
    <xf numFmtId="0" fontId="154" fillId="9" borderId="10" xfId="0" applyFont="1" applyFill="1" applyBorder="1" applyAlignment="1" applyProtection="1">
      <alignment vertical="top" wrapText="1"/>
    </xf>
    <xf numFmtId="0" fontId="73" fillId="9" borderId="4" xfId="0" applyFont="1" applyFill="1" applyBorder="1" applyAlignment="1" applyProtection="1">
      <alignment horizontal="center" vertical="center"/>
    </xf>
    <xf numFmtId="0" fontId="111" fillId="9" borderId="33" xfId="0" applyFont="1" applyFill="1" applyBorder="1" applyAlignment="1" applyProtection="1">
      <alignment horizontal="center" vertical="center" wrapText="1"/>
    </xf>
    <xf numFmtId="0" fontId="73" fillId="9" borderId="33" xfId="0" applyFont="1" applyFill="1" applyBorder="1" applyAlignment="1" applyProtection="1">
      <alignment horizontal="center" vertical="center" wrapText="1"/>
    </xf>
    <xf numFmtId="0" fontId="6" fillId="2" borderId="22" xfId="4" applyFill="1" applyBorder="1"/>
    <xf numFmtId="0" fontId="56" fillId="5" borderId="4" xfId="0" applyFont="1" applyFill="1" applyBorder="1"/>
    <xf numFmtId="0" fontId="114" fillId="27" borderId="12" xfId="0" applyFont="1" applyFill="1" applyBorder="1" applyAlignment="1">
      <alignment horizontal="center"/>
    </xf>
    <xf numFmtId="0" fontId="0" fillId="27" borderId="24" xfId="0" applyNumberFormat="1" applyFill="1" applyBorder="1" applyAlignment="1" applyProtection="1">
      <alignment horizontal="center"/>
      <protection locked="0"/>
    </xf>
    <xf numFmtId="0" fontId="67" fillId="27" borderId="24" xfId="0" applyNumberFormat="1" applyFont="1" applyFill="1" applyBorder="1" applyAlignment="1">
      <alignment horizontal="center"/>
    </xf>
    <xf numFmtId="49" fontId="0" fillId="27" borderId="24" xfId="0" applyNumberFormat="1" applyFill="1" applyBorder="1" applyAlignment="1">
      <alignment horizontal="center"/>
    </xf>
    <xf numFmtId="0" fontId="92" fillId="9" borderId="35" xfId="0" applyFont="1" applyFill="1" applyBorder="1" applyProtection="1"/>
    <xf numFmtId="0" fontId="94" fillId="13" borderId="20" xfId="0" applyFont="1" applyFill="1" applyBorder="1" applyProtection="1"/>
    <xf numFmtId="0" fontId="108" fillId="14" borderId="20" xfId="0" applyFont="1" applyFill="1" applyBorder="1" applyAlignment="1" applyProtection="1"/>
    <xf numFmtId="0" fontId="94" fillId="13" borderId="20" xfId="0" applyFont="1" applyFill="1" applyBorder="1" applyAlignment="1" applyProtection="1">
      <alignment horizontal="center"/>
    </xf>
    <xf numFmtId="0" fontId="0" fillId="5" borderId="21" xfId="0" applyFill="1" applyBorder="1" applyAlignment="1">
      <alignment vertical="top"/>
    </xf>
    <xf numFmtId="0" fontId="92" fillId="11" borderId="39" xfId="0" applyFont="1" applyFill="1" applyBorder="1" applyAlignment="1" applyProtection="1">
      <alignment horizontal="left"/>
    </xf>
    <xf numFmtId="0" fontId="73" fillId="9" borderId="8" xfId="0" applyFont="1" applyFill="1" applyBorder="1" applyAlignment="1" applyProtection="1">
      <alignment horizontal="center" vertical="center"/>
    </xf>
    <xf numFmtId="0" fontId="110" fillId="9" borderId="88" xfId="0" applyFont="1" applyFill="1" applyBorder="1" applyAlignment="1" applyProtection="1">
      <alignment horizontal="center" vertical="center" wrapText="1"/>
    </xf>
    <xf numFmtId="0" fontId="73" fillId="9" borderId="3" xfId="0" applyFont="1" applyFill="1" applyBorder="1" applyAlignment="1" applyProtection="1">
      <alignment horizontal="center" vertical="center"/>
    </xf>
    <xf numFmtId="0" fontId="73" fillId="9" borderId="8" xfId="0" applyFont="1" applyFill="1" applyBorder="1" applyAlignment="1" applyProtection="1">
      <alignment vertical="center"/>
    </xf>
    <xf numFmtId="0" fontId="113" fillId="11" borderId="16" xfId="0" applyFont="1" applyFill="1" applyBorder="1" applyAlignment="1" applyProtection="1">
      <alignment vertical="center"/>
    </xf>
    <xf numFmtId="0" fontId="52" fillId="9" borderId="3" xfId="0" applyFont="1" applyFill="1" applyBorder="1"/>
    <xf numFmtId="0" fontId="78" fillId="9" borderId="33" xfId="0" applyFont="1" applyFill="1" applyBorder="1" applyAlignment="1" applyProtection="1">
      <alignment horizontal="center" vertical="center" wrapText="1"/>
    </xf>
    <xf numFmtId="0" fontId="0" fillId="5" borderId="9" xfId="0" applyFill="1" applyBorder="1" applyAlignment="1">
      <alignment vertical="top"/>
    </xf>
    <xf numFmtId="0" fontId="0" fillId="5" borderId="13" xfId="0" applyFill="1" applyBorder="1" applyAlignment="1">
      <alignment vertical="top"/>
    </xf>
    <xf numFmtId="0" fontId="0" fillId="5" borderId="25" xfId="0" applyFill="1" applyBorder="1" applyAlignment="1">
      <alignment vertical="top"/>
    </xf>
    <xf numFmtId="0" fontId="83" fillId="9" borderId="20" xfId="0" applyFont="1" applyFill="1" applyBorder="1" applyAlignment="1" applyProtection="1">
      <alignment vertical="center"/>
    </xf>
    <xf numFmtId="0" fontId="110" fillId="9" borderId="4" xfId="0" applyFont="1" applyFill="1" applyBorder="1" applyAlignment="1">
      <alignment horizontal="center" vertical="center"/>
    </xf>
    <xf numFmtId="0" fontId="111" fillId="9" borderId="4" xfId="0" applyFont="1" applyFill="1" applyBorder="1" applyAlignment="1">
      <alignment horizontal="center" vertical="center"/>
    </xf>
    <xf numFmtId="0" fontId="110" fillId="9" borderId="4" xfId="0" applyFont="1" applyFill="1" applyBorder="1" applyAlignment="1" applyProtection="1">
      <alignment horizontal="center" vertical="center"/>
    </xf>
    <xf numFmtId="165" fontId="111" fillId="9" borderId="4" xfId="0" applyNumberFormat="1" applyFont="1" applyFill="1" applyBorder="1" applyAlignment="1" applyProtection="1">
      <alignment vertical="center"/>
    </xf>
    <xf numFmtId="10" fontId="111" fillId="9" borderId="8" xfId="0" applyNumberFormat="1" applyFont="1" applyFill="1" applyBorder="1" applyAlignment="1" applyProtection="1">
      <alignment horizontal="center" vertical="center"/>
    </xf>
    <xf numFmtId="10" fontId="110" fillId="9" borderId="8" xfId="0" applyNumberFormat="1" applyFont="1" applyFill="1" applyBorder="1" applyAlignment="1" applyProtection="1">
      <alignment horizontal="center" vertical="center"/>
    </xf>
    <xf numFmtId="10" fontId="73" fillId="9" borderId="8" xfId="0" applyNumberFormat="1" applyFont="1" applyFill="1" applyBorder="1" applyAlignment="1" applyProtection="1">
      <alignment horizontal="center" vertical="center"/>
    </xf>
    <xf numFmtId="0" fontId="73" fillId="9" borderId="40" xfId="0" applyFont="1" applyFill="1" applyBorder="1" applyAlignment="1" applyProtection="1">
      <alignment horizontal="center" vertical="center"/>
    </xf>
    <xf numFmtId="10" fontId="73" fillId="9" borderId="4" xfId="0" applyNumberFormat="1" applyFont="1" applyFill="1" applyBorder="1" applyAlignment="1" applyProtection="1">
      <alignment vertical="center"/>
    </xf>
    <xf numFmtId="10" fontId="73" fillId="9" borderId="4" xfId="0" applyNumberFormat="1" applyFont="1" applyFill="1" applyBorder="1" applyAlignment="1" applyProtection="1">
      <alignment horizontal="center" vertical="center"/>
    </xf>
    <xf numFmtId="0" fontId="73" fillId="9" borderId="2" xfId="0" applyFont="1" applyFill="1" applyBorder="1" applyAlignment="1" applyProtection="1">
      <alignment horizontal="center" vertical="center"/>
    </xf>
    <xf numFmtId="0" fontId="110" fillId="9" borderId="3" xfId="0" applyFont="1" applyFill="1" applyBorder="1" applyAlignment="1" applyProtection="1">
      <alignment horizontal="center" vertical="center" wrapText="1"/>
    </xf>
    <xf numFmtId="0" fontId="78" fillId="9" borderId="4" xfId="0" applyFont="1" applyFill="1" applyBorder="1" applyAlignment="1" applyProtection="1">
      <alignment vertical="center"/>
    </xf>
    <xf numFmtId="0" fontId="156" fillId="9" borderId="20" xfId="0" applyFont="1" applyFill="1" applyBorder="1" applyAlignment="1" applyProtection="1">
      <alignment vertical="center" wrapText="1"/>
    </xf>
    <xf numFmtId="0" fontId="79" fillId="9" borderId="16" xfId="0" applyFont="1" applyFill="1" applyBorder="1" applyAlignment="1" applyProtection="1">
      <alignment horizontal="left" wrapText="1"/>
    </xf>
    <xf numFmtId="0" fontId="155" fillId="11" borderId="16" xfId="0" applyFont="1" applyFill="1" applyBorder="1" applyAlignment="1" applyProtection="1">
      <alignment horizontal="center" vertical="center"/>
    </xf>
    <xf numFmtId="0" fontId="94" fillId="11" borderId="56" xfId="0" applyFont="1" applyFill="1" applyBorder="1" applyProtection="1"/>
    <xf numFmtId="0" fontId="94" fillId="11" borderId="56" xfId="0" applyFont="1" applyFill="1" applyBorder="1" applyAlignment="1" applyProtection="1">
      <alignment horizontal="center"/>
    </xf>
    <xf numFmtId="0" fontId="0" fillId="11" borderId="56" xfId="0" applyFill="1" applyBorder="1" applyAlignment="1">
      <alignment horizontal="center"/>
    </xf>
    <xf numFmtId="0" fontId="94" fillId="11" borderId="56" xfId="0" applyFont="1" applyFill="1" applyBorder="1" applyAlignment="1" applyProtection="1">
      <alignment horizontal="center" vertical="center"/>
    </xf>
    <xf numFmtId="0" fontId="94" fillId="11" borderId="57" xfId="0" applyFont="1" applyFill="1" applyBorder="1" applyProtection="1"/>
    <xf numFmtId="0" fontId="153" fillId="13" borderId="0" xfId="0" applyFont="1" applyFill="1" applyBorder="1" applyAlignment="1" applyProtection="1">
      <alignment vertical="center"/>
    </xf>
    <xf numFmtId="0" fontId="0" fillId="11" borderId="0" xfId="0" applyFill="1" applyBorder="1" applyProtection="1"/>
    <xf numFmtId="0" fontId="93" fillId="5" borderId="0" xfId="0" applyFont="1" applyFill="1" applyAlignment="1">
      <alignment horizontal="left" vertical="center"/>
    </xf>
    <xf numFmtId="0" fontId="76" fillId="5" borderId="0" xfId="0" applyFont="1" applyFill="1" applyBorder="1" applyAlignment="1">
      <alignment horizontal="center" vertical="center" wrapText="1"/>
    </xf>
    <xf numFmtId="0" fontId="54" fillId="9" borderId="20" xfId="0" applyFont="1" applyFill="1" applyBorder="1" applyAlignment="1" applyProtection="1">
      <alignment wrapText="1"/>
    </xf>
    <xf numFmtId="0" fontId="71" fillId="18" borderId="4" xfId="0" applyFont="1" applyFill="1" applyBorder="1" applyAlignment="1" applyProtection="1">
      <alignment horizontal="center" vertical="center"/>
    </xf>
    <xf numFmtId="0" fontId="87" fillId="9" borderId="4" xfId="0" applyFont="1" applyFill="1" applyBorder="1" applyAlignment="1" applyProtection="1">
      <alignment vertical="center"/>
    </xf>
    <xf numFmtId="0" fontId="0" fillId="9" borderId="4" xfId="0" applyFill="1" applyBorder="1"/>
    <xf numFmtId="0" fontId="75" fillId="9" borderId="16" xfId="0" applyFont="1" applyFill="1" applyBorder="1" applyAlignment="1" applyProtection="1"/>
    <xf numFmtId="0" fontId="116" fillId="9" borderId="3" xfId="0" applyFont="1" applyFill="1" applyBorder="1" applyAlignment="1" applyProtection="1">
      <alignment vertical="center" wrapText="1"/>
    </xf>
    <xf numFmtId="0" fontId="98" fillId="11" borderId="0" xfId="0" applyFont="1" applyFill="1" applyBorder="1" applyProtection="1"/>
    <xf numFmtId="0" fontId="98" fillId="0" borderId="0" xfId="0" applyFont="1" applyFill="1" applyBorder="1" applyProtection="1"/>
    <xf numFmtId="0" fontId="76" fillId="11" borderId="0" xfId="0" applyFont="1" applyFill="1" applyBorder="1" applyAlignment="1">
      <alignment horizontal="center" vertical="center" wrapText="1"/>
    </xf>
    <xf numFmtId="0" fontId="157" fillId="13" borderId="0" xfId="0" applyFont="1" applyFill="1" applyBorder="1" applyAlignment="1" applyProtection="1">
      <alignment vertical="center"/>
    </xf>
    <xf numFmtId="0" fontId="157" fillId="5" borderId="0" xfId="0" applyFont="1" applyFill="1" applyBorder="1" applyAlignment="1">
      <alignment vertical="center"/>
    </xf>
    <xf numFmtId="0" fontId="54" fillId="28" borderId="26" xfId="0" applyFont="1" applyFill="1" applyBorder="1"/>
    <xf numFmtId="0" fontId="0" fillId="28" borderId="27" xfId="0" applyFill="1" applyBorder="1"/>
    <xf numFmtId="0" fontId="0" fillId="28" borderId="50" xfId="0" applyFill="1" applyBorder="1"/>
    <xf numFmtId="0" fontId="111" fillId="9" borderId="33" xfId="0" applyFont="1" applyFill="1" applyBorder="1" applyAlignment="1" applyProtection="1">
      <alignment vertical="center" wrapText="1"/>
    </xf>
    <xf numFmtId="0" fontId="112" fillId="9" borderId="8" xfId="0" applyFont="1" applyFill="1" applyBorder="1" applyAlignment="1" applyProtection="1">
      <alignment vertical="center" wrapText="1"/>
    </xf>
    <xf numFmtId="0" fontId="158" fillId="13" borderId="0" xfId="0" applyFont="1" applyFill="1" applyBorder="1" applyAlignment="1" applyProtection="1">
      <alignment vertical="center"/>
    </xf>
    <xf numFmtId="0" fontId="158" fillId="5" borderId="0" xfId="0" applyFont="1" applyFill="1" applyBorder="1" applyAlignment="1">
      <alignment vertical="center"/>
    </xf>
    <xf numFmtId="0" fontId="75" fillId="5" borderId="0" xfId="0" applyFont="1" applyFill="1" applyBorder="1" applyAlignment="1" applyProtection="1">
      <alignment horizontal="right" vertical="center"/>
    </xf>
    <xf numFmtId="0" fontId="73" fillId="9" borderId="0" xfId="0" applyFont="1" applyFill="1" applyBorder="1" applyAlignment="1" applyProtection="1">
      <alignment horizontal="right" vertical="center"/>
    </xf>
    <xf numFmtId="0" fontId="0" fillId="9" borderId="0" xfId="0" applyFill="1" applyBorder="1" applyAlignment="1">
      <alignment horizontal="right"/>
    </xf>
    <xf numFmtId="167" fontId="52" fillId="9" borderId="0" xfId="0" applyNumberFormat="1" applyFont="1" applyFill="1" applyBorder="1" applyAlignment="1" applyProtection="1">
      <alignment horizontal="center"/>
    </xf>
    <xf numFmtId="167" fontId="52" fillId="9" borderId="59" xfId="0" applyNumberFormat="1" applyFont="1" applyFill="1" applyBorder="1" applyAlignment="1" applyProtection="1">
      <alignment horizontal="center"/>
    </xf>
    <xf numFmtId="0" fontId="118" fillId="9" borderId="0" xfId="0" applyFont="1" applyFill="1" applyBorder="1" applyAlignment="1">
      <alignment horizontal="center"/>
    </xf>
    <xf numFmtId="0" fontId="162" fillId="29" borderId="31" xfId="0" applyFont="1" applyFill="1" applyBorder="1" applyAlignment="1" applyProtection="1">
      <alignment wrapText="1"/>
    </xf>
    <xf numFmtId="0" fontId="110" fillId="9" borderId="8" xfId="0" applyFont="1" applyFill="1" applyBorder="1" applyAlignment="1" applyProtection="1">
      <alignment vertical="center" wrapText="1"/>
    </xf>
    <xf numFmtId="0" fontId="43" fillId="9" borderId="5" xfId="0" applyFont="1" applyFill="1" applyBorder="1" applyAlignment="1" applyProtection="1">
      <alignment vertical="center" wrapText="1"/>
    </xf>
    <xf numFmtId="164" fontId="111" fillId="9" borderId="8" xfId="0" applyNumberFormat="1" applyFont="1" applyFill="1" applyBorder="1" applyAlignment="1" applyProtection="1">
      <alignment horizontal="center" vertical="center" wrapText="1"/>
    </xf>
    <xf numFmtId="0" fontId="76" fillId="5" borderId="33" xfId="0" applyFont="1" applyFill="1" applyBorder="1" applyAlignment="1">
      <alignment horizontal="left"/>
    </xf>
    <xf numFmtId="0" fontId="164" fillId="9" borderId="0" xfId="0" applyFont="1" applyFill="1" applyBorder="1" applyAlignment="1" applyProtection="1">
      <alignment horizontal="left"/>
    </xf>
    <xf numFmtId="0" fontId="75" fillId="9" borderId="21" xfId="0" applyFont="1" applyFill="1" applyBorder="1" applyAlignment="1" applyProtection="1">
      <alignment horizontal="center" vertical="center" wrapText="1"/>
    </xf>
    <xf numFmtId="0" fontId="73" fillId="9" borderId="2" xfId="0" applyFont="1" applyFill="1" applyBorder="1" applyAlignment="1" applyProtection="1">
      <alignment horizontal="center" vertical="center" wrapText="1"/>
    </xf>
    <xf numFmtId="0" fontId="52" fillId="11" borderId="31" xfId="0" applyFont="1" applyFill="1" applyBorder="1" applyAlignment="1" applyProtection="1">
      <alignment horizontal="center" vertical="center"/>
    </xf>
    <xf numFmtId="0" fontId="162" fillId="29" borderId="31" xfId="0" applyFont="1" applyFill="1" applyBorder="1" applyAlignment="1" applyProtection="1">
      <alignment horizontal="center" wrapText="1"/>
    </xf>
    <xf numFmtId="0" fontId="163" fillId="9" borderId="9" xfId="0" applyFont="1" applyFill="1" applyBorder="1" applyAlignment="1" applyProtection="1">
      <alignment horizontal="center" vertical="center" wrapText="1"/>
    </xf>
    <xf numFmtId="0" fontId="111" fillId="9" borderId="2" xfId="0" applyFont="1" applyFill="1" applyBorder="1" applyAlignment="1" applyProtection="1">
      <alignment horizontal="center" vertical="center" wrapText="1"/>
    </xf>
    <xf numFmtId="167" fontId="52" fillId="9" borderId="4" xfId="0" applyNumberFormat="1" applyFont="1" applyFill="1" applyBorder="1" applyAlignment="1" applyProtection="1">
      <alignment horizontal="center"/>
    </xf>
    <xf numFmtId="0" fontId="52" fillId="9" borderId="4" xfId="0" applyFont="1" applyFill="1" applyBorder="1" applyAlignment="1" applyProtection="1">
      <alignment horizontal="center"/>
    </xf>
    <xf numFmtId="0" fontId="0" fillId="9" borderId="4" xfId="0" applyFont="1" applyFill="1" applyBorder="1" applyAlignment="1" applyProtection="1">
      <alignment horizontal="center"/>
    </xf>
    <xf numFmtId="0" fontId="73" fillId="9" borderId="51" xfId="0" applyFont="1" applyFill="1" applyBorder="1" applyAlignment="1" applyProtection="1">
      <alignment horizontal="center" vertical="center"/>
    </xf>
    <xf numFmtId="0" fontId="73" fillId="9" borderId="5" xfId="0" applyFont="1" applyFill="1" applyBorder="1" applyAlignment="1" applyProtection="1">
      <alignment horizontal="center" vertical="center"/>
    </xf>
    <xf numFmtId="0" fontId="0" fillId="12" borderId="0" xfId="0" applyFill="1" applyBorder="1" applyAlignment="1" applyProtection="1">
      <alignment horizontal="center"/>
    </xf>
    <xf numFmtId="0" fontId="158" fillId="9" borderId="0" xfId="0" applyFont="1" applyFill="1" applyBorder="1" applyAlignment="1" applyProtection="1">
      <alignment vertical="center"/>
    </xf>
    <xf numFmtId="0" fontId="158" fillId="9" borderId="0" xfId="0" applyFont="1" applyFill="1" applyBorder="1" applyAlignment="1">
      <alignment vertical="center"/>
    </xf>
    <xf numFmtId="0" fontId="0" fillId="9" borderId="0" xfId="0" applyFill="1"/>
    <xf numFmtId="0" fontId="0" fillId="9" borderId="0" xfId="0" applyFill="1" applyAlignment="1">
      <alignment horizontal="center"/>
    </xf>
    <xf numFmtId="0" fontId="54" fillId="9" borderId="16" xfId="0" applyFont="1" applyFill="1" applyBorder="1" applyAlignment="1" applyProtection="1">
      <alignment wrapText="1"/>
    </xf>
    <xf numFmtId="0" fontId="111" fillId="9" borderId="3" xfId="0" applyFont="1" applyFill="1" applyBorder="1" applyAlignment="1" applyProtection="1">
      <alignment vertical="center" wrapText="1"/>
    </xf>
    <xf numFmtId="0" fontId="71" fillId="9" borderId="3" xfId="0" applyFont="1" applyFill="1" applyBorder="1" applyAlignment="1" applyProtection="1">
      <alignment horizontal="center" vertical="center"/>
    </xf>
    <xf numFmtId="0" fontId="0" fillId="5" borderId="61" xfId="0" applyFill="1" applyBorder="1" applyAlignment="1">
      <alignment vertical="center"/>
    </xf>
    <xf numFmtId="0" fontId="142" fillId="0" borderId="0" xfId="0" applyFont="1" applyAlignment="1">
      <alignment vertical="center"/>
    </xf>
    <xf numFmtId="2" fontId="52" fillId="9" borderId="20" xfId="0" applyNumberFormat="1" applyFont="1" applyFill="1" applyBorder="1" applyAlignment="1" applyProtection="1">
      <alignment horizontal="left"/>
    </xf>
    <xf numFmtId="2" fontId="164" fillId="11" borderId="0" xfId="0" applyNumberFormat="1" applyFont="1" applyFill="1" applyBorder="1" applyAlignment="1" applyProtection="1">
      <alignment horizontal="left" vertical="center"/>
    </xf>
    <xf numFmtId="2" fontId="0" fillId="11" borderId="0" xfId="0" applyNumberFormat="1" applyFill="1" applyBorder="1" applyAlignment="1">
      <alignment horizontal="center"/>
    </xf>
    <xf numFmtId="0" fontId="158" fillId="13" borderId="0" xfId="0" applyFont="1" applyFill="1" applyBorder="1" applyAlignment="1" applyProtection="1">
      <alignment horizontal="center" vertical="center"/>
    </xf>
    <xf numFmtId="164" fontId="164" fillId="11" borderId="0" xfId="0" applyNumberFormat="1" applyFont="1" applyFill="1" applyBorder="1" applyProtection="1"/>
    <xf numFmtId="0" fontId="158" fillId="5" borderId="0" xfId="0" applyFont="1" applyFill="1" applyBorder="1" applyAlignment="1">
      <alignment horizontal="center" vertical="center"/>
    </xf>
    <xf numFmtId="0" fontId="6" fillId="20" borderId="31" xfId="0" applyFont="1" applyFill="1" applyBorder="1" applyAlignment="1" applyProtection="1">
      <alignment horizontal="center" vertical="center" wrapText="1"/>
    </xf>
    <xf numFmtId="0" fontId="0" fillId="20" borderId="73" xfId="0" applyFill="1" applyBorder="1"/>
    <xf numFmtId="0" fontId="69" fillId="7" borderId="89" xfId="0" applyFont="1" applyFill="1" applyBorder="1" applyAlignment="1" applyProtection="1">
      <alignment vertical="center" wrapText="1"/>
    </xf>
    <xf numFmtId="0" fontId="54" fillId="7" borderId="89" xfId="0" applyFont="1" applyFill="1" applyBorder="1" applyAlignment="1">
      <alignment vertical="center"/>
    </xf>
    <xf numFmtId="0" fontId="0" fillId="5" borderId="4" xfId="0" applyFill="1" applyBorder="1" applyAlignment="1">
      <alignment horizontal="left" vertical="center"/>
    </xf>
    <xf numFmtId="0" fontId="0" fillId="5" borderId="4" xfId="0" applyFont="1" applyFill="1" applyBorder="1" applyAlignment="1">
      <alignment horizontal="center" vertical="center"/>
    </xf>
    <xf numFmtId="0" fontId="71" fillId="5" borderId="4" xfId="0" applyFont="1" applyFill="1" applyBorder="1" applyAlignment="1" applyProtection="1">
      <alignment horizontal="left" vertical="center" wrapText="1"/>
    </xf>
    <xf numFmtId="0" fontId="0" fillId="8" borderId="4" xfId="0" applyFill="1" applyBorder="1" applyAlignment="1">
      <alignment vertical="center" wrapText="1"/>
    </xf>
    <xf numFmtId="0" fontId="96" fillId="5" borderId="25" xfId="0" applyFont="1" applyFill="1" applyBorder="1" applyAlignment="1">
      <alignment horizontal="left" vertical="center"/>
    </xf>
    <xf numFmtId="0" fontId="53" fillId="26" borderId="0" xfId="0" applyFont="1" applyFill="1" applyBorder="1" applyAlignment="1">
      <alignment vertical="center"/>
    </xf>
    <xf numFmtId="0" fontId="0" fillId="5" borderId="52" xfId="0" applyFont="1" applyFill="1" applyBorder="1" applyAlignment="1">
      <alignment horizontal="center" vertical="center"/>
    </xf>
    <xf numFmtId="3" fontId="0" fillId="5" borderId="0" xfId="0" applyNumberFormat="1" applyFont="1" applyFill="1" applyBorder="1" applyAlignment="1">
      <alignment horizontal="center" vertical="center"/>
    </xf>
    <xf numFmtId="168" fontId="0" fillId="5" borderId="0" xfId="0" applyNumberFormat="1" applyFont="1" applyFill="1" applyBorder="1" applyAlignment="1">
      <alignment horizontal="center" vertical="center"/>
    </xf>
    <xf numFmtId="0" fontId="0" fillId="5" borderId="102" xfId="0" applyFont="1" applyFill="1" applyBorder="1" applyAlignment="1">
      <alignment horizontal="center" vertical="center"/>
    </xf>
    <xf numFmtId="0" fontId="0" fillId="5" borderId="0" xfId="0" applyFont="1" applyFill="1" applyBorder="1" applyAlignment="1">
      <alignment horizontal="center" vertical="center"/>
    </xf>
    <xf numFmtId="0" fontId="0" fillId="5" borderId="1" xfId="0" applyFont="1" applyFill="1" applyBorder="1" applyAlignment="1">
      <alignment horizontal="center" vertical="center"/>
    </xf>
    <xf numFmtId="0" fontId="53" fillId="26" borderId="59" xfId="0" applyFont="1" applyFill="1" applyBorder="1" applyAlignment="1">
      <alignment vertical="center"/>
    </xf>
    <xf numFmtId="0" fontId="0" fillId="5" borderId="6" xfId="0" applyFont="1" applyFill="1" applyBorder="1" applyAlignment="1">
      <alignment horizontal="center" vertical="center"/>
    </xf>
    <xf numFmtId="0" fontId="0" fillId="5" borderId="22" xfId="0" applyFont="1" applyFill="1" applyBorder="1" applyAlignment="1">
      <alignment horizontal="center" vertical="center"/>
    </xf>
    <xf numFmtId="3" fontId="0" fillId="5" borderId="22" xfId="0" applyNumberFormat="1" applyFont="1" applyFill="1" applyBorder="1" applyAlignment="1">
      <alignment horizontal="center" vertical="center"/>
    </xf>
    <xf numFmtId="0" fontId="0" fillId="5" borderId="103" xfId="0" applyFont="1" applyFill="1" applyBorder="1" applyAlignment="1">
      <alignment horizontal="center" vertical="center"/>
    </xf>
    <xf numFmtId="0" fontId="0" fillId="5" borderId="7" xfId="0" applyFont="1" applyFill="1" applyBorder="1" applyAlignment="1">
      <alignment horizontal="center" vertical="center"/>
    </xf>
    <xf numFmtId="0" fontId="0" fillId="5" borderId="4" xfId="0" applyFill="1" applyBorder="1" applyAlignment="1">
      <alignment horizontal="center" vertical="center"/>
    </xf>
    <xf numFmtId="0" fontId="0" fillId="5" borderId="4" xfId="0" applyFill="1" applyBorder="1" applyAlignment="1">
      <alignment vertical="center" wrapText="1"/>
    </xf>
    <xf numFmtId="0" fontId="56" fillId="5" borderId="0" xfId="0" applyFont="1" applyFill="1" applyAlignment="1">
      <alignment vertical="top"/>
    </xf>
    <xf numFmtId="0" fontId="56" fillId="5" borderId="0" xfId="0" applyFont="1" applyFill="1" applyBorder="1" applyAlignment="1">
      <alignment horizontal="left" vertical="top"/>
    </xf>
    <xf numFmtId="0" fontId="0" fillId="5" borderId="27" xfId="0" applyFill="1" applyBorder="1" applyAlignment="1">
      <alignment vertical="center" wrapText="1"/>
    </xf>
    <xf numFmtId="0" fontId="56" fillId="5" borderId="0" xfId="0" applyFont="1" applyFill="1" applyAlignment="1">
      <alignment horizontal="left" vertical="top"/>
    </xf>
    <xf numFmtId="0" fontId="52" fillId="0" borderId="41" xfId="0" applyFont="1" applyBorder="1" applyAlignment="1">
      <alignment horizontal="center" vertical="center" wrapText="1"/>
    </xf>
    <xf numFmtId="0" fontId="52" fillId="0" borderId="31" xfId="0" applyFont="1" applyBorder="1" applyAlignment="1">
      <alignment horizontal="center" vertical="center" wrapText="1"/>
    </xf>
    <xf numFmtId="1" fontId="72" fillId="5" borderId="33" xfId="0" applyNumberFormat="1" applyFont="1" applyFill="1" applyBorder="1" applyAlignment="1" applyProtection="1">
      <alignment horizontal="left" vertical="center" wrapText="1"/>
    </xf>
    <xf numFmtId="0" fontId="0" fillId="5" borderId="0" xfId="0" applyFill="1" applyAlignment="1">
      <alignment horizontal="center" vertical="top"/>
    </xf>
    <xf numFmtId="0" fontId="0" fillId="5" borderId="0" xfId="0" applyFill="1" applyBorder="1" applyAlignment="1">
      <alignment horizontal="center" vertical="top"/>
    </xf>
    <xf numFmtId="0" fontId="71" fillId="9" borderId="4" xfId="0" applyFont="1" applyFill="1" applyBorder="1" applyAlignment="1" applyProtection="1">
      <alignment horizontal="center" vertical="center"/>
    </xf>
    <xf numFmtId="0" fontId="87" fillId="9" borderId="4" xfId="0" applyFont="1" applyFill="1" applyBorder="1" applyAlignment="1" applyProtection="1">
      <alignment horizontal="center" vertical="center"/>
    </xf>
    <xf numFmtId="1" fontId="150" fillId="5" borderId="33" xfId="0" applyNumberFormat="1" applyFont="1" applyFill="1" applyBorder="1" applyAlignment="1" applyProtection="1">
      <alignment horizontal="left" vertical="center" wrapText="1"/>
    </xf>
    <xf numFmtId="0" fontId="0" fillId="5" borderId="4" xfId="0" applyFill="1" applyBorder="1" applyAlignment="1">
      <alignment vertical="center"/>
    </xf>
    <xf numFmtId="0" fontId="0" fillId="5" borderId="0" xfId="0" applyFill="1" applyAlignment="1">
      <alignment vertical="center" wrapText="1"/>
    </xf>
    <xf numFmtId="0" fontId="0" fillId="5" borderId="0" xfId="0" applyFill="1" applyAlignment="1"/>
    <xf numFmtId="0" fontId="96" fillId="5" borderId="0" xfId="0" applyFont="1" applyFill="1" applyAlignment="1">
      <alignment horizontal="left" wrapText="1"/>
    </xf>
    <xf numFmtId="0" fontId="0" fillId="5" borderId="34" xfId="0" applyFill="1" applyBorder="1" applyAlignment="1">
      <alignment vertical="center"/>
    </xf>
    <xf numFmtId="0" fontId="52" fillId="5" borderId="0" xfId="0" applyFont="1" applyFill="1" applyBorder="1" applyAlignment="1">
      <alignment vertical="center"/>
    </xf>
    <xf numFmtId="0" fontId="0" fillId="5" borderId="34" xfId="0" applyFont="1" applyFill="1" applyBorder="1" applyAlignment="1">
      <alignment vertical="center"/>
    </xf>
    <xf numFmtId="0" fontId="0" fillId="5" borderId="1" xfId="0" applyFont="1" applyFill="1" applyBorder="1" applyAlignment="1">
      <alignment vertical="center"/>
    </xf>
    <xf numFmtId="0" fontId="0" fillId="5" borderId="1" xfId="0" applyFill="1" applyBorder="1" applyAlignment="1">
      <alignment vertical="center"/>
    </xf>
    <xf numFmtId="0" fontId="0" fillId="5" borderId="1" xfId="0" applyFill="1" applyBorder="1" applyAlignment="1">
      <alignment horizontal="left" vertical="center"/>
    </xf>
    <xf numFmtId="0" fontId="14" fillId="5" borderId="108" xfId="0" applyFont="1" applyFill="1" applyBorder="1" applyAlignment="1">
      <alignment vertical="center" wrapText="1"/>
    </xf>
    <xf numFmtId="0" fontId="14" fillId="5" borderId="32" xfId="0" applyFont="1" applyFill="1" applyBorder="1" applyAlignment="1">
      <alignment vertical="center" wrapText="1"/>
    </xf>
    <xf numFmtId="0" fontId="119" fillId="5" borderId="32" xfId="0" applyFont="1" applyFill="1" applyBorder="1" applyAlignment="1">
      <alignment vertical="center" wrapText="1"/>
    </xf>
    <xf numFmtId="0" fontId="0" fillId="5" borderId="2" xfId="0" applyFont="1" applyFill="1" applyBorder="1" applyAlignment="1">
      <alignment horizontal="left" vertical="center"/>
    </xf>
    <xf numFmtId="0" fontId="0" fillId="10" borderId="0" xfId="0" applyFill="1" applyAlignment="1">
      <alignment vertical="center"/>
    </xf>
    <xf numFmtId="0" fontId="53" fillId="5" borderId="71" xfId="0" applyFont="1" applyFill="1" applyBorder="1" applyAlignment="1">
      <alignment vertical="center"/>
    </xf>
    <xf numFmtId="0" fontId="53" fillId="5" borderId="0" xfId="0" applyFont="1" applyFill="1" applyBorder="1" applyAlignment="1">
      <alignment vertical="center"/>
    </xf>
    <xf numFmtId="0" fontId="0" fillId="5" borderId="72" xfId="0" applyFill="1" applyBorder="1" applyAlignment="1">
      <alignment vertical="center"/>
    </xf>
    <xf numFmtId="0" fontId="0" fillId="9" borderId="0" xfId="0" applyFill="1" applyBorder="1" applyAlignment="1">
      <alignment vertical="center"/>
    </xf>
    <xf numFmtId="0" fontId="76" fillId="9" borderId="0" xfId="0" applyFont="1" applyFill="1" applyBorder="1" applyAlignment="1" applyProtection="1">
      <alignment horizontal="center" vertical="center"/>
    </xf>
    <xf numFmtId="0" fontId="0" fillId="5" borderId="71" xfId="0" applyFill="1" applyBorder="1" applyAlignment="1">
      <alignment vertical="center"/>
    </xf>
    <xf numFmtId="0" fontId="121" fillId="5" borderId="0" xfId="0" applyFont="1" applyFill="1" applyBorder="1" applyAlignment="1">
      <alignment vertical="center"/>
    </xf>
    <xf numFmtId="0" fontId="103" fillId="5" borderId="0" xfId="0" applyFont="1" applyFill="1" applyBorder="1" applyAlignment="1">
      <alignment vertical="center"/>
    </xf>
    <xf numFmtId="0" fontId="0" fillId="5" borderId="73" xfId="0" applyFill="1" applyBorder="1" applyAlignment="1">
      <alignment vertical="center"/>
    </xf>
    <xf numFmtId="0" fontId="0" fillId="5" borderId="74" xfId="0" applyFill="1" applyBorder="1" applyAlignment="1">
      <alignment vertical="center"/>
    </xf>
    <xf numFmtId="0" fontId="0" fillId="5" borderId="85" xfId="0" applyFill="1" applyBorder="1" applyAlignment="1">
      <alignment vertical="center"/>
    </xf>
    <xf numFmtId="0" fontId="0" fillId="9" borderId="59" xfId="0" applyFill="1" applyBorder="1" applyAlignment="1">
      <alignment vertical="center"/>
    </xf>
    <xf numFmtId="0" fontId="76" fillId="9" borderId="59" xfId="0" applyFont="1" applyFill="1" applyBorder="1" applyAlignment="1" applyProtection="1">
      <alignment horizontal="center" vertical="center"/>
    </xf>
    <xf numFmtId="0" fontId="0" fillId="5" borderId="0" xfId="0" applyFill="1" applyAlignment="1">
      <alignment vertical="center" wrapText="1"/>
    </xf>
    <xf numFmtId="0" fontId="0" fillId="5" borderId="0" xfId="0" applyFill="1" applyAlignment="1"/>
    <xf numFmtId="0" fontId="0" fillId="0" borderId="0" xfId="0" applyBorder="1" applyAlignment="1"/>
    <xf numFmtId="0" fontId="107" fillId="5" borderId="0" xfId="0" applyFont="1" applyFill="1" applyBorder="1" applyAlignment="1">
      <alignment horizontal="left" vertical="center"/>
    </xf>
    <xf numFmtId="0" fontId="96" fillId="5" borderId="0" xfId="0" applyFont="1" applyFill="1" applyBorder="1" applyAlignment="1">
      <alignment horizontal="left" vertical="center"/>
    </xf>
    <xf numFmtId="0" fontId="96" fillId="5" borderId="0" xfId="0" applyFont="1" applyFill="1" applyBorder="1"/>
    <xf numFmtId="0" fontId="76" fillId="5" borderId="0" xfId="0" applyFont="1" applyFill="1" applyBorder="1" applyAlignment="1">
      <alignment horizontal="left" vertical="center"/>
    </xf>
    <xf numFmtId="0" fontId="96" fillId="5" borderId="0" xfId="0" applyFont="1" applyFill="1" applyBorder="1" applyAlignment="1">
      <alignment wrapText="1"/>
    </xf>
    <xf numFmtId="0" fontId="76" fillId="5" borderId="0" xfId="0" applyFont="1" applyFill="1" applyBorder="1" applyAlignment="1">
      <alignment horizontal="left"/>
    </xf>
    <xf numFmtId="0" fontId="76" fillId="5" borderId="0" xfId="0" applyFont="1" applyFill="1" applyBorder="1"/>
    <xf numFmtId="0" fontId="0" fillId="5" borderId="0" xfId="0" applyFill="1" applyBorder="1" applyAlignment="1">
      <alignment wrapText="1"/>
    </xf>
    <xf numFmtId="0" fontId="75" fillId="5" borderId="22" xfId="0" applyFont="1" applyFill="1" applyBorder="1" applyAlignment="1">
      <alignment horizontal="left" vertical="center"/>
    </xf>
    <xf numFmtId="0" fontId="0" fillId="5" borderId="22" xfId="0" applyFill="1" applyBorder="1"/>
    <xf numFmtId="0" fontId="0" fillId="5" borderId="22" xfId="0" applyFill="1" applyBorder="1" applyAlignment="1"/>
    <xf numFmtId="0" fontId="55" fillId="5" borderId="0" xfId="0" applyFont="1" applyFill="1" applyBorder="1" applyAlignment="1">
      <alignment horizontal="right" vertical="center"/>
    </xf>
    <xf numFmtId="0" fontId="0" fillId="9" borderId="4" xfId="0" applyFill="1" applyBorder="1" applyAlignment="1">
      <alignment vertical="center"/>
    </xf>
    <xf numFmtId="0" fontId="96" fillId="5" borderId="26" xfId="0" applyFont="1" applyFill="1" applyBorder="1" applyAlignment="1">
      <alignment vertical="center" wrapText="1"/>
    </xf>
    <xf numFmtId="0" fontId="71" fillId="8" borderId="5" xfId="0" applyFont="1" applyFill="1" applyBorder="1" applyAlignment="1" applyProtection="1">
      <alignment vertical="center"/>
    </xf>
    <xf numFmtId="0" fontId="52" fillId="0" borderId="67" xfId="0" applyFont="1" applyBorder="1" applyAlignment="1">
      <alignment horizontal="left" vertical="center" wrapText="1"/>
    </xf>
    <xf numFmtId="0" fontId="84" fillId="5" borderId="76" xfId="0" applyFont="1" applyFill="1" applyBorder="1" applyAlignment="1">
      <alignment horizontal="center" vertical="center" wrapText="1"/>
    </xf>
    <xf numFmtId="0" fontId="84" fillId="5" borderId="54" xfId="0" applyFont="1" applyFill="1" applyBorder="1" applyAlignment="1">
      <alignment horizontal="center" vertical="center" wrapText="1"/>
    </xf>
    <xf numFmtId="0" fontId="53" fillId="9" borderId="4" xfId="0" applyFont="1" applyFill="1" applyBorder="1" applyAlignment="1" applyProtection="1">
      <alignment horizontal="center"/>
    </xf>
    <xf numFmtId="0" fontId="0" fillId="9" borderId="4" xfId="0" applyFill="1" applyBorder="1" applyProtection="1"/>
    <xf numFmtId="0" fontId="0" fillId="9" borderId="2" xfId="0" applyFill="1" applyBorder="1" applyAlignment="1" applyProtection="1">
      <alignment horizontal="center"/>
    </xf>
    <xf numFmtId="0" fontId="56" fillId="5" borderId="0" xfId="0" applyFont="1" applyFill="1" applyBorder="1" applyAlignment="1" applyProtection="1">
      <alignment vertical="center"/>
    </xf>
    <xf numFmtId="0" fontId="56" fillId="5" borderId="0" xfId="0" applyFont="1" applyFill="1" applyAlignment="1">
      <alignment vertical="center"/>
    </xf>
    <xf numFmtId="0" fontId="0" fillId="5" borderId="0" xfId="0" applyFill="1" applyAlignment="1">
      <alignment vertical="center" wrapText="1"/>
    </xf>
    <xf numFmtId="0" fontId="0" fillId="5" borderId="0" xfId="0" applyFill="1" applyAlignment="1"/>
    <xf numFmtId="0" fontId="0" fillId="5" borderId="0" xfId="0" applyFill="1" applyBorder="1" applyAlignment="1">
      <alignment horizontal="left" vertical="top" wrapText="1"/>
    </xf>
    <xf numFmtId="0" fontId="0" fillId="5" borderId="33" xfId="0" applyFill="1" applyBorder="1" applyAlignment="1">
      <alignment horizontal="center" vertical="center"/>
    </xf>
    <xf numFmtId="0" fontId="0" fillId="5" borderId="4" xfId="0" applyFill="1" applyBorder="1" applyAlignment="1">
      <alignment vertical="center" wrapText="1"/>
    </xf>
    <xf numFmtId="0" fontId="0" fillId="5" borderId="4" xfId="0" applyFill="1" applyBorder="1" applyAlignment="1">
      <alignment horizontal="center" vertical="center"/>
    </xf>
    <xf numFmtId="0" fontId="0" fillId="5" borderId="33" xfId="0" applyFont="1" applyFill="1" applyBorder="1" applyAlignment="1">
      <alignment horizontal="center" vertical="center"/>
    </xf>
    <xf numFmtId="0" fontId="0" fillId="5" borderId="4" xfId="0" applyFill="1" applyBorder="1" applyAlignment="1">
      <alignment vertical="center"/>
    </xf>
    <xf numFmtId="0" fontId="0" fillId="0" borderId="0" xfId="0" applyBorder="1" applyAlignment="1"/>
    <xf numFmtId="0" fontId="67" fillId="5" borderId="0" xfId="0" applyFont="1" applyFill="1" applyAlignment="1">
      <alignment vertical="center"/>
    </xf>
    <xf numFmtId="0" fontId="77" fillId="5" borderId="31" xfId="0" applyFont="1" applyFill="1" applyBorder="1" applyAlignment="1" applyProtection="1">
      <alignment horizontal="center" vertical="center" wrapText="1"/>
    </xf>
    <xf numFmtId="0" fontId="1" fillId="5" borderId="31" xfId="0" applyFont="1" applyFill="1" applyBorder="1" applyAlignment="1">
      <alignment horizontal="left" vertical="center" wrapText="1"/>
    </xf>
    <xf numFmtId="0" fontId="54" fillId="5" borderId="26" xfId="0" applyFont="1" applyFill="1" applyBorder="1" applyAlignment="1">
      <alignment horizontal="left" vertical="center" wrapText="1"/>
    </xf>
    <xf numFmtId="0" fontId="54" fillId="5" borderId="62" xfId="0" applyFont="1" applyFill="1" applyBorder="1" applyAlignment="1">
      <alignment vertical="center" wrapText="1"/>
    </xf>
    <xf numFmtId="0" fontId="0" fillId="5" borderId="56" xfId="0" applyFill="1" applyBorder="1" applyAlignment="1">
      <alignment horizontal="center" vertical="center" wrapText="1"/>
    </xf>
    <xf numFmtId="0" fontId="76" fillId="5" borderId="0" xfId="0" applyFont="1" applyFill="1"/>
    <xf numFmtId="0" fontId="166" fillId="5" borderId="0" xfId="0" applyFont="1" applyFill="1" applyAlignment="1">
      <alignment horizontal="left"/>
    </xf>
    <xf numFmtId="0" fontId="0" fillId="5" borderId="0" xfId="0" applyFill="1" applyBorder="1" applyAlignment="1">
      <alignment vertical="top" wrapText="1"/>
    </xf>
    <xf numFmtId="3" fontId="0" fillId="5" borderId="52" xfId="0" applyNumberFormat="1" applyFont="1" applyFill="1" applyBorder="1" applyAlignment="1">
      <alignment horizontal="center" vertical="center"/>
    </xf>
    <xf numFmtId="166" fontId="0" fillId="5" borderId="104" xfId="1" applyNumberFormat="1" applyFont="1" applyFill="1" applyBorder="1" applyAlignment="1">
      <alignment horizontal="center"/>
    </xf>
    <xf numFmtId="0" fontId="0" fillId="5" borderId="105" xfId="0" applyFill="1" applyBorder="1" applyAlignment="1">
      <alignment horizontal="center"/>
    </xf>
    <xf numFmtId="0" fontId="0" fillId="5" borderId="106" xfId="0" applyFill="1" applyBorder="1" applyAlignment="1">
      <alignment horizontal="center"/>
    </xf>
    <xf numFmtId="3" fontId="0" fillId="5" borderId="107" xfId="0" applyNumberFormat="1" applyFill="1" applyBorder="1" applyAlignment="1">
      <alignment horizontal="center"/>
    </xf>
    <xf numFmtId="168" fontId="0" fillId="5" borderId="105" xfId="0" applyNumberFormat="1" applyFill="1" applyBorder="1" applyAlignment="1">
      <alignment horizontal="center"/>
    </xf>
    <xf numFmtId="0" fontId="16" fillId="5" borderId="0" xfId="0" applyFont="1" applyFill="1" applyAlignment="1" applyProtection="1">
      <alignment horizontal="left"/>
    </xf>
    <xf numFmtId="0" fontId="64" fillId="8" borderId="64" xfId="0" applyFont="1" applyFill="1" applyBorder="1" applyAlignment="1">
      <alignment horizontal="center" vertical="center"/>
    </xf>
    <xf numFmtId="0" fontId="64" fillId="8" borderId="4" xfId="0" applyFont="1" applyFill="1" applyBorder="1" applyAlignment="1">
      <alignment horizontal="center" vertical="center"/>
    </xf>
    <xf numFmtId="0" fontId="52" fillId="0" borderId="0" xfId="0" applyFont="1" applyAlignment="1">
      <alignment vertical="center"/>
    </xf>
    <xf numFmtId="0" fontId="0" fillId="5" borderId="80" xfId="0" applyFill="1" applyBorder="1"/>
    <xf numFmtId="0" fontId="79" fillId="5" borderId="0" xfId="0" applyFont="1" applyFill="1" applyAlignment="1">
      <alignment vertical="center" wrapText="1"/>
    </xf>
    <xf numFmtId="0" fontId="52" fillId="5" borderId="0" xfId="0" applyFont="1" applyFill="1" applyAlignment="1">
      <alignment vertical="center"/>
    </xf>
    <xf numFmtId="0" fontId="0" fillId="5" borderId="63" xfId="0" applyFill="1" applyBorder="1" applyAlignment="1">
      <alignment vertical="center"/>
    </xf>
    <xf numFmtId="0" fontId="0" fillId="0" borderId="4" xfId="0" applyBorder="1" applyAlignment="1">
      <alignment horizontal="left" vertical="center"/>
    </xf>
    <xf numFmtId="0" fontId="0" fillId="0" borderId="6" xfId="0" applyBorder="1" applyAlignment="1">
      <alignment horizontal="left" vertical="center"/>
    </xf>
    <xf numFmtId="0" fontId="64" fillId="8" borderId="6" xfId="0" applyFont="1" applyFill="1" applyBorder="1" applyAlignment="1">
      <alignment horizontal="left" vertical="center"/>
    </xf>
    <xf numFmtId="0" fontId="0" fillId="8" borderId="6" xfId="0" applyFont="1" applyFill="1" applyBorder="1" applyAlignment="1">
      <alignment horizontal="left" vertical="center"/>
    </xf>
    <xf numFmtId="0" fontId="53" fillId="8" borderId="6" xfId="0" applyFont="1" applyFill="1" applyBorder="1" applyAlignment="1">
      <alignment horizontal="left" vertical="center"/>
    </xf>
    <xf numFmtId="0" fontId="56" fillId="5" borderId="0" xfId="0" applyFont="1" applyFill="1" applyBorder="1" applyAlignment="1">
      <alignment horizontal="center" vertical="center" wrapText="1"/>
    </xf>
    <xf numFmtId="0" fontId="0" fillId="5" borderId="59" xfId="0" applyFill="1" applyBorder="1" applyAlignment="1" applyProtection="1">
      <alignment vertical="top"/>
    </xf>
    <xf numFmtId="0" fontId="0" fillId="5" borderId="59" xfId="0" applyFill="1" applyBorder="1" applyAlignment="1" applyProtection="1">
      <alignment horizontal="left" vertical="top"/>
    </xf>
    <xf numFmtId="0" fontId="56" fillId="5" borderId="59" xfId="0" applyFont="1" applyFill="1" applyBorder="1" applyAlignment="1" applyProtection="1">
      <alignment horizontal="left" vertical="top"/>
    </xf>
    <xf numFmtId="0" fontId="56" fillId="5" borderId="59" xfId="0" applyFont="1" applyFill="1" applyBorder="1" applyAlignment="1" applyProtection="1">
      <alignment vertical="top"/>
    </xf>
    <xf numFmtId="0" fontId="0" fillId="5" borderId="0" xfId="0" applyFill="1" applyAlignment="1"/>
    <xf numFmtId="0" fontId="76" fillId="5" borderId="4" xfId="0" applyFont="1" applyFill="1" applyBorder="1"/>
    <xf numFmtId="0" fontId="76" fillId="5" borderId="64" xfId="0" applyFont="1" applyFill="1" applyBorder="1"/>
    <xf numFmtId="0" fontId="76" fillId="5" borderId="33" xfId="0" applyFont="1" applyFill="1" applyBorder="1" applyAlignment="1">
      <alignment horizontal="left" vertical="center"/>
    </xf>
    <xf numFmtId="0" fontId="0" fillId="8" borderId="19" xfId="0" applyFill="1" applyBorder="1" applyAlignment="1">
      <alignment horizontal="center"/>
    </xf>
    <xf numFmtId="0" fontId="76" fillId="5" borderId="99" xfId="0" applyFont="1" applyFill="1" applyBorder="1" applyAlignment="1">
      <alignment vertical="center"/>
    </xf>
    <xf numFmtId="0" fontId="90" fillId="5" borderId="4" xfId="0" applyFont="1" applyFill="1" applyBorder="1"/>
    <xf numFmtId="0" fontId="0" fillId="5" borderId="64" xfId="0" applyFill="1" applyBorder="1" applyAlignment="1">
      <alignment vertical="center"/>
    </xf>
    <xf numFmtId="0" fontId="0" fillId="5" borderId="0" xfId="0" applyFill="1" applyBorder="1" applyAlignment="1">
      <alignment vertical="center" wrapText="1"/>
    </xf>
    <xf numFmtId="0" fontId="0" fillId="5" borderId="0" xfId="0" applyFill="1" applyBorder="1" applyAlignment="1">
      <alignment horizontal="center" vertical="center" wrapText="1"/>
    </xf>
    <xf numFmtId="0" fontId="52" fillId="5" borderId="0" xfId="0" applyFont="1" applyFill="1" applyBorder="1" applyAlignment="1">
      <alignment horizontal="center" vertical="center" wrapText="1"/>
    </xf>
    <xf numFmtId="0" fontId="141" fillId="5" borderId="6" xfId="0" applyFont="1" applyFill="1" applyBorder="1" applyAlignment="1">
      <alignment horizontal="left" vertical="center"/>
    </xf>
    <xf numFmtId="0" fontId="96" fillId="6" borderId="6" xfId="0" applyFont="1" applyFill="1" applyBorder="1" applyAlignment="1" applyProtection="1">
      <alignment horizontal="left" vertical="center"/>
      <protection locked="0"/>
    </xf>
    <xf numFmtId="0" fontId="0" fillId="5" borderId="5" xfId="0" applyFont="1" applyFill="1" applyBorder="1"/>
    <xf numFmtId="0" fontId="141" fillId="6" borderId="110" xfId="0" applyFont="1" applyFill="1" applyBorder="1" applyAlignment="1" applyProtection="1">
      <alignment horizontal="left" vertical="center"/>
      <protection locked="0"/>
    </xf>
    <xf numFmtId="0" fontId="64" fillId="8" borderId="99" xfId="0" applyFont="1" applyFill="1" applyBorder="1" applyAlignment="1">
      <alignment horizontal="center" vertical="center"/>
    </xf>
    <xf numFmtId="0" fontId="64" fillId="5" borderId="65" xfId="0" applyFont="1" applyFill="1" applyBorder="1" applyAlignment="1">
      <alignment horizontal="left" vertical="center"/>
    </xf>
    <xf numFmtId="0" fontId="64" fillId="5" borderId="99" xfId="0" applyFont="1" applyFill="1" applyBorder="1"/>
    <xf numFmtId="0" fontId="64" fillId="16" borderId="65" xfId="0" applyFont="1" applyFill="1" applyBorder="1" applyAlignment="1">
      <alignment horizontal="center"/>
    </xf>
    <xf numFmtId="0" fontId="72" fillId="5" borderId="31" xfId="0" applyFont="1" applyFill="1" applyBorder="1" applyAlignment="1" applyProtection="1">
      <alignment horizontal="center" vertical="center"/>
    </xf>
    <xf numFmtId="0" fontId="11" fillId="5" borderId="0" xfId="0" applyFont="1" applyFill="1" applyAlignment="1" applyProtection="1">
      <alignment horizontal="left" vertical="center"/>
    </xf>
    <xf numFmtId="0" fontId="55" fillId="5" borderId="0" xfId="0" applyFont="1" applyFill="1" applyAlignment="1">
      <alignment horizontal="left" vertical="center"/>
    </xf>
    <xf numFmtId="0" fontId="55" fillId="5" borderId="0" xfId="0" quotePrefix="1" applyFont="1" applyFill="1" applyBorder="1" applyAlignment="1">
      <alignment horizontal="right"/>
    </xf>
    <xf numFmtId="0" fontId="55" fillId="5" borderId="0" xfId="0" applyFont="1" applyFill="1" applyBorder="1" applyAlignment="1">
      <alignment horizontal="right" vertical="top"/>
    </xf>
    <xf numFmtId="0" fontId="0" fillId="5" borderId="0" xfId="0" applyFill="1" applyAlignment="1">
      <alignment vertical="center" wrapText="1"/>
    </xf>
    <xf numFmtId="0" fontId="93" fillId="10" borderId="0" xfId="0" applyFont="1" applyFill="1" applyAlignment="1">
      <alignment vertical="center" wrapText="1"/>
    </xf>
    <xf numFmtId="0" fontId="0" fillId="5" borderId="0" xfId="0" applyFill="1" applyAlignment="1">
      <alignment vertical="center" wrapText="1"/>
    </xf>
    <xf numFmtId="0" fontId="0" fillId="5" borderId="4" xfId="0" applyFill="1" applyBorder="1" applyAlignment="1">
      <alignment vertical="center" wrapText="1"/>
    </xf>
    <xf numFmtId="0" fontId="93" fillId="10" borderId="0" xfId="0" applyFont="1" applyFill="1" applyAlignment="1">
      <alignment vertical="center" wrapText="1"/>
    </xf>
    <xf numFmtId="49" fontId="71" fillId="6" borderId="5" xfId="0" applyNumberFormat="1" applyFont="1" applyFill="1" applyBorder="1" applyAlignment="1" applyProtection="1">
      <alignment horizontal="center" vertical="center"/>
    </xf>
    <xf numFmtId="0" fontId="52" fillId="0" borderId="47" xfId="0" applyFont="1" applyBorder="1" applyAlignment="1">
      <alignment horizontal="left" vertical="center" wrapText="1"/>
    </xf>
    <xf numFmtId="0" fontId="72" fillId="5" borderId="47" xfId="0" applyFont="1" applyFill="1" applyBorder="1" applyAlignment="1" applyProtection="1">
      <alignment horizontal="center" vertical="center" wrapText="1"/>
    </xf>
    <xf numFmtId="0" fontId="54" fillId="5" borderId="61" xfId="0" applyFont="1" applyFill="1" applyBorder="1" applyAlignment="1">
      <alignment vertical="center" wrapText="1"/>
    </xf>
    <xf numFmtId="0" fontId="52" fillId="0" borderId="61" xfId="0" applyFont="1" applyBorder="1" applyAlignment="1">
      <alignment horizontal="center" vertical="center" wrapText="1"/>
    </xf>
    <xf numFmtId="1" fontId="72" fillId="16" borderId="26" xfId="0" applyNumberFormat="1" applyFont="1" applyFill="1" applyBorder="1" applyAlignment="1" applyProtection="1">
      <alignment horizontal="center" vertical="center" wrapText="1"/>
    </xf>
    <xf numFmtId="1" fontId="86" fillId="16" borderId="27" xfId="0" applyNumberFormat="1" applyFont="1" applyFill="1" applyBorder="1" applyAlignment="1" applyProtection="1">
      <alignment horizontal="center" vertical="center" wrapText="1"/>
    </xf>
    <xf numFmtId="0" fontId="76" fillId="16" borderId="27" xfId="0" applyFont="1" applyFill="1" applyBorder="1" applyAlignment="1">
      <alignment horizontal="center" vertical="center" wrapText="1"/>
    </xf>
    <xf numFmtId="0" fontId="145" fillId="16" borderId="27" xfId="0" applyFont="1" applyFill="1" applyBorder="1" applyAlignment="1" applyProtection="1">
      <alignment horizontal="center" vertical="center" wrapText="1"/>
    </xf>
    <xf numFmtId="0" fontId="52" fillId="16" borderId="27" xfId="0" applyFont="1" applyFill="1" applyBorder="1" applyAlignment="1">
      <alignment horizontal="center" vertical="center" wrapText="1"/>
    </xf>
    <xf numFmtId="0" fontId="52" fillId="16" borderId="27" xfId="0" applyFont="1" applyFill="1" applyBorder="1" applyAlignment="1">
      <alignment horizontal="left" vertical="center" wrapText="1"/>
    </xf>
    <xf numFmtId="0" fontId="72" fillId="16" borderId="27" xfId="0" applyFont="1" applyFill="1" applyBorder="1" applyAlignment="1" applyProtection="1">
      <alignment horizontal="center" vertical="center" wrapText="1"/>
    </xf>
    <xf numFmtId="0" fontId="76" fillId="16" borderId="27" xfId="0" applyFont="1" applyFill="1" applyBorder="1" applyAlignment="1">
      <alignment vertical="center" wrapText="1"/>
    </xf>
    <xf numFmtId="0" fontId="96" fillId="16" borderId="27" xfId="0" applyFont="1" applyFill="1" applyBorder="1" applyAlignment="1">
      <alignment vertical="center" wrapText="1"/>
    </xf>
    <xf numFmtId="0" fontId="54" fillId="16" borderId="27" xfId="0" applyFont="1" applyFill="1" applyBorder="1" applyAlignment="1">
      <alignment horizontal="center" vertical="center" wrapText="1"/>
    </xf>
    <xf numFmtId="0" fontId="96" fillId="16" borderId="27" xfId="0" applyFont="1" applyFill="1" applyBorder="1" applyAlignment="1">
      <alignment horizontal="center" vertical="center" wrapText="1"/>
    </xf>
    <xf numFmtId="0" fontId="77" fillId="16" borderId="27" xfId="0" applyFont="1" applyFill="1" applyBorder="1" applyAlignment="1" applyProtection="1">
      <alignment horizontal="center" vertical="center" wrapText="1"/>
    </xf>
    <xf numFmtId="0" fontId="77" fillId="16" borderId="27" xfId="0" applyFont="1" applyFill="1" applyBorder="1" applyAlignment="1" applyProtection="1">
      <alignment horizontal="center" vertical="center" wrapText="1"/>
      <protection locked="0"/>
    </xf>
    <xf numFmtId="0" fontId="1" fillId="16" borderId="27" xfId="0" applyFont="1" applyFill="1" applyBorder="1" applyAlignment="1">
      <alignment horizontal="left" vertical="center" wrapText="1"/>
    </xf>
    <xf numFmtId="0" fontId="54" fillId="16" borderId="27" xfId="0" applyFont="1" applyFill="1" applyBorder="1" applyAlignment="1">
      <alignment horizontal="left" vertical="center" wrapText="1"/>
    </xf>
    <xf numFmtId="0" fontId="54" fillId="16" borderId="27" xfId="0" applyFont="1" applyFill="1" applyBorder="1" applyAlignment="1">
      <alignment vertical="center" wrapText="1"/>
    </xf>
    <xf numFmtId="0" fontId="84" fillId="16" borderId="27" xfId="0" applyFont="1" applyFill="1" applyBorder="1" applyAlignment="1">
      <alignment horizontal="center" vertical="center" wrapText="1"/>
    </xf>
    <xf numFmtId="0" fontId="69" fillId="16" borderId="27" xfId="0" applyFont="1" applyFill="1" applyBorder="1" applyAlignment="1" applyProtection="1">
      <alignment vertical="center" wrapText="1"/>
    </xf>
    <xf numFmtId="0" fontId="72" fillId="16" borderId="50" xfId="0" applyFont="1" applyFill="1" applyBorder="1" applyAlignment="1" applyProtection="1">
      <alignment horizontal="center" vertical="center"/>
    </xf>
    <xf numFmtId="0" fontId="0" fillId="9" borderId="34" xfId="0" applyFill="1" applyBorder="1" applyAlignment="1" applyProtection="1">
      <alignment horizontal="center"/>
    </xf>
    <xf numFmtId="0" fontId="112" fillId="9" borderId="51" xfId="0" applyFont="1" applyFill="1" applyBorder="1" applyAlignment="1" applyProtection="1">
      <alignment horizontal="center" vertical="center" wrapText="1"/>
    </xf>
    <xf numFmtId="0" fontId="110" fillId="9" borderId="6" xfId="0" applyFont="1" applyFill="1" applyBorder="1" applyAlignment="1" applyProtection="1">
      <alignment horizontal="center" vertical="center" wrapText="1"/>
    </xf>
    <xf numFmtId="0" fontId="83" fillId="13" borderId="87" xfId="0" applyFont="1" applyFill="1" applyBorder="1" applyAlignment="1" applyProtection="1">
      <alignment vertical="center"/>
    </xf>
    <xf numFmtId="0" fontId="83" fillId="13" borderId="14" xfId="0" applyFont="1" applyFill="1" applyBorder="1" applyAlignment="1" applyProtection="1">
      <alignment horizontal="left" vertical="center"/>
    </xf>
    <xf numFmtId="0" fontId="109" fillId="9" borderId="76" xfId="0" applyFont="1" applyFill="1" applyBorder="1" applyAlignment="1">
      <alignment horizontal="center" vertical="center"/>
    </xf>
    <xf numFmtId="0" fontId="109" fillId="9" borderId="110" xfId="0" applyFont="1" applyFill="1" applyBorder="1" applyAlignment="1">
      <alignment horizontal="center" vertical="center"/>
    </xf>
    <xf numFmtId="0" fontId="109" fillId="9" borderId="54" xfId="0" applyFont="1" applyFill="1" applyBorder="1" applyAlignment="1">
      <alignment horizontal="center" vertical="center"/>
    </xf>
    <xf numFmtId="0" fontId="83" fillId="13" borderId="35" xfId="0" applyFont="1" applyFill="1" applyBorder="1" applyAlignment="1" applyProtection="1">
      <alignment horizontal="left" vertical="center"/>
    </xf>
    <xf numFmtId="0" fontId="73" fillId="9" borderId="9" xfId="0" applyFont="1" applyFill="1" applyBorder="1" applyAlignment="1" applyProtection="1">
      <alignment vertical="center"/>
    </xf>
    <xf numFmtId="0" fontId="110" fillId="9" borderId="25" xfId="0" applyFont="1" applyFill="1" applyBorder="1" applyAlignment="1" applyProtection="1">
      <alignment vertical="center" wrapText="1"/>
    </xf>
    <xf numFmtId="0" fontId="109" fillId="9" borderId="27" xfId="0" applyFont="1" applyFill="1" applyBorder="1" applyAlignment="1">
      <alignment horizontal="center" vertical="center"/>
    </xf>
    <xf numFmtId="0" fontId="0" fillId="13" borderId="0" xfId="0" applyFill="1" applyBorder="1" applyAlignment="1">
      <alignment horizontal="center"/>
    </xf>
    <xf numFmtId="0" fontId="169" fillId="14" borderId="0" xfId="0" applyFont="1" applyFill="1" applyBorder="1" applyAlignment="1" applyProtection="1">
      <alignment vertical="center"/>
    </xf>
    <xf numFmtId="0" fontId="108" fillId="14" borderId="0" xfId="0" applyFont="1" applyFill="1" applyBorder="1" applyAlignment="1" applyProtection="1">
      <alignment vertical="center"/>
    </xf>
    <xf numFmtId="0" fontId="83" fillId="13" borderId="111" xfId="0" applyFont="1" applyFill="1" applyBorder="1" applyAlignment="1" applyProtection="1">
      <alignment horizontal="left" vertical="center"/>
    </xf>
    <xf numFmtId="0" fontId="83" fillId="13" borderId="112" xfId="0" applyFont="1" applyFill="1" applyBorder="1" applyAlignment="1" applyProtection="1">
      <alignment horizontal="left" vertical="center"/>
    </xf>
    <xf numFmtId="0" fontId="0" fillId="9" borderId="22" xfId="0" applyFill="1" applyBorder="1" applyAlignment="1">
      <alignment horizontal="center"/>
    </xf>
    <xf numFmtId="0" fontId="75" fillId="9" borderId="5" xfId="0" applyFont="1" applyFill="1" applyBorder="1" applyAlignment="1" applyProtection="1"/>
    <xf numFmtId="0" fontId="120" fillId="30" borderId="4" xfId="0" applyFont="1" applyFill="1" applyBorder="1" applyAlignment="1" applyProtection="1">
      <alignment horizontal="left"/>
    </xf>
    <xf numFmtId="0" fontId="114" fillId="30" borderId="4" xfId="0" applyFont="1" applyFill="1" applyBorder="1" applyAlignment="1" applyProtection="1">
      <alignment horizontal="left"/>
    </xf>
    <xf numFmtId="0" fontId="72" fillId="5" borderId="52" xfId="0" applyFont="1" applyFill="1" applyBorder="1" applyAlignment="1" applyProtection="1">
      <alignment horizontal="center" vertical="center" wrapText="1"/>
    </xf>
    <xf numFmtId="0" fontId="54" fillId="5" borderId="61" xfId="0" applyFont="1" applyFill="1" applyBorder="1" applyAlignment="1">
      <alignment vertical="top" wrapText="1"/>
    </xf>
    <xf numFmtId="0" fontId="0" fillId="5" borderId="0" xfId="0" applyFill="1" applyAlignment="1" applyProtection="1">
      <alignment vertical="center"/>
    </xf>
    <xf numFmtId="0" fontId="0" fillId="5" borderId="0" xfId="0" applyFill="1" applyBorder="1" applyAlignment="1" applyProtection="1">
      <alignment vertical="center"/>
    </xf>
    <xf numFmtId="0" fontId="0" fillId="9" borderId="0" xfId="0" applyFill="1" applyAlignment="1">
      <alignment vertical="center"/>
    </xf>
    <xf numFmtId="1" fontId="72" fillId="16" borderId="33" xfId="0" applyNumberFormat="1" applyFont="1" applyFill="1" applyBorder="1" applyAlignment="1" applyProtection="1">
      <alignment horizontal="center" vertical="center" wrapText="1"/>
    </xf>
    <xf numFmtId="1" fontId="86" fillId="5" borderId="33" xfId="0" applyNumberFormat="1" applyFont="1" applyFill="1" applyBorder="1" applyAlignment="1" applyProtection="1">
      <alignment horizontal="center" vertical="center" wrapText="1"/>
    </xf>
    <xf numFmtId="0" fontId="76" fillId="0" borderId="19" xfId="0" applyFont="1" applyBorder="1" applyAlignment="1">
      <alignment horizontal="center" vertical="center" wrapText="1"/>
    </xf>
    <xf numFmtId="0" fontId="72" fillId="5" borderId="90" xfId="0" applyFont="1" applyFill="1" applyBorder="1" applyAlignment="1" applyProtection="1">
      <alignment horizontal="center" vertical="center" wrapText="1"/>
    </xf>
    <xf numFmtId="0" fontId="75" fillId="5" borderId="55" xfId="0" applyFont="1" applyFill="1" applyBorder="1" applyAlignment="1">
      <alignment vertical="center" wrapText="1"/>
    </xf>
    <xf numFmtId="0" fontId="76" fillId="5" borderId="55" xfId="0" applyFont="1" applyFill="1" applyBorder="1" applyAlignment="1">
      <alignment vertical="center" wrapText="1"/>
    </xf>
    <xf numFmtId="0" fontId="96" fillId="5" borderId="55" xfId="0" applyFont="1" applyFill="1" applyBorder="1" applyAlignment="1">
      <alignment vertical="center" wrapText="1"/>
    </xf>
    <xf numFmtId="0" fontId="54" fillId="5" borderId="89" xfId="0" applyFont="1" applyFill="1" applyBorder="1" applyAlignment="1">
      <alignment horizontal="center" vertical="center" wrapText="1"/>
    </xf>
    <xf numFmtId="0" fontId="96" fillId="5" borderId="89" xfId="0" applyFont="1" applyFill="1" applyBorder="1" applyAlignment="1">
      <alignment horizontal="center" vertical="center" wrapText="1"/>
    </xf>
    <xf numFmtId="0" fontId="54" fillId="5" borderId="89" xfId="0" applyFont="1" applyFill="1" applyBorder="1" applyAlignment="1">
      <alignment horizontal="center" vertical="top" wrapText="1"/>
    </xf>
    <xf numFmtId="0" fontId="1" fillId="5" borderId="89" xfId="0" applyFont="1" applyFill="1" applyBorder="1" applyAlignment="1">
      <alignment horizontal="left" vertical="top" wrapText="1"/>
    </xf>
    <xf numFmtId="0" fontId="54" fillId="5" borderId="55" xfId="0" applyFont="1" applyFill="1" applyBorder="1" applyAlignment="1">
      <alignment horizontal="left" vertical="top" wrapText="1"/>
    </xf>
    <xf numFmtId="0" fontId="54" fillId="5" borderId="55" xfId="0" applyFont="1" applyFill="1" applyBorder="1" applyAlignment="1">
      <alignment vertical="center" wrapText="1"/>
    </xf>
    <xf numFmtId="0" fontId="77" fillId="5" borderId="89" xfId="0" applyFont="1" applyFill="1" applyBorder="1" applyAlignment="1" applyProtection="1">
      <alignment horizontal="center" vertical="center" wrapText="1"/>
      <protection locked="0"/>
    </xf>
    <xf numFmtId="0" fontId="1" fillId="5" borderId="89" xfId="0" applyFont="1" applyFill="1" applyBorder="1" applyAlignment="1">
      <alignment horizontal="center" vertical="top" wrapText="1"/>
    </xf>
    <xf numFmtId="0" fontId="84" fillId="5" borderId="90" xfId="0" applyFont="1" applyFill="1" applyBorder="1" applyAlignment="1">
      <alignment horizontal="center" vertical="center" wrapText="1"/>
    </xf>
    <xf numFmtId="0" fontId="54" fillId="5" borderId="57" xfId="0" applyFont="1" applyFill="1" applyBorder="1" applyAlignment="1">
      <alignment vertical="center" wrapText="1"/>
    </xf>
    <xf numFmtId="0" fontId="54" fillId="5" borderId="89" xfId="0" applyFont="1" applyFill="1" applyBorder="1" applyAlignment="1">
      <alignment vertical="center" wrapText="1"/>
    </xf>
    <xf numFmtId="0" fontId="69" fillId="5" borderId="89" xfId="0" applyFont="1" applyFill="1" applyBorder="1" applyAlignment="1" applyProtection="1">
      <alignment vertical="center" wrapText="1"/>
    </xf>
    <xf numFmtId="0" fontId="72" fillId="5" borderId="89" xfId="0" applyFont="1" applyFill="1" applyBorder="1" applyAlignment="1" applyProtection="1">
      <alignment horizontal="center" vertical="center"/>
    </xf>
    <xf numFmtId="1" fontId="72" fillId="16" borderId="110" xfId="0" applyNumberFormat="1" applyFont="1" applyFill="1" applyBorder="1" applyAlignment="1" applyProtection="1">
      <alignment horizontal="center" vertical="center" wrapText="1"/>
    </xf>
    <xf numFmtId="0" fontId="146" fillId="16" borderId="27" xfId="0" applyFont="1" applyFill="1" applyBorder="1" applyAlignment="1" applyProtection="1">
      <alignment horizontal="center" vertical="center" wrapText="1"/>
    </xf>
    <xf numFmtId="0" fontId="75" fillId="16" borderId="27" xfId="0" applyFont="1" applyFill="1" applyBorder="1" applyAlignment="1">
      <alignment vertical="center" wrapText="1"/>
    </xf>
    <xf numFmtId="0" fontId="54" fillId="16" borderId="27" xfId="0" applyFont="1" applyFill="1" applyBorder="1" applyAlignment="1">
      <alignment horizontal="center" vertical="top" wrapText="1"/>
    </xf>
    <xf numFmtId="0" fontId="77" fillId="16" borderId="27" xfId="0" applyFont="1" applyFill="1" applyBorder="1" applyAlignment="1" applyProtection="1">
      <alignment horizontal="center" vertical="top" wrapText="1"/>
    </xf>
    <xf numFmtId="0" fontId="77" fillId="16" borderId="27" xfId="0" applyFont="1" applyFill="1" applyBorder="1" applyAlignment="1" applyProtection="1">
      <alignment horizontal="center" vertical="top" wrapText="1"/>
      <protection locked="0"/>
    </xf>
    <xf numFmtId="0" fontId="1" fillId="16" borderId="27" xfId="0" applyFont="1" applyFill="1" applyBorder="1" applyAlignment="1">
      <alignment horizontal="left" vertical="top" wrapText="1"/>
    </xf>
    <xf numFmtId="0" fontId="54" fillId="16" borderId="27" xfId="0" applyFont="1" applyFill="1" applyBorder="1" applyAlignment="1">
      <alignment horizontal="left" vertical="top" wrapText="1"/>
    </xf>
    <xf numFmtId="0" fontId="54" fillId="16" borderId="27" xfId="0" applyFont="1" applyFill="1" applyBorder="1" applyAlignment="1">
      <alignment vertical="top" wrapText="1"/>
    </xf>
    <xf numFmtId="0" fontId="1" fillId="16" borderId="27" xfId="0" applyFont="1" applyFill="1" applyBorder="1" applyAlignment="1">
      <alignment horizontal="center" vertical="top" wrapText="1"/>
    </xf>
    <xf numFmtId="0" fontId="77" fillId="5" borderId="89" xfId="0" applyFont="1" applyFill="1" applyBorder="1" applyAlignment="1" applyProtection="1">
      <alignment horizontal="center" vertical="center" wrapText="1"/>
    </xf>
    <xf numFmtId="0" fontId="1" fillId="5" borderId="89" xfId="0" applyFont="1" applyFill="1" applyBorder="1" applyAlignment="1">
      <alignment horizontal="left" vertical="center" wrapText="1"/>
    </xf>
    <xf numFmtId="0" fontId="54" fillId="5" borderId="55" xfId="0" applyFont="1" applyFill="1" applyBorder="1" applyAlignment="1">
      <alignment horizontal="left" vertical="center" wrapText="1"/>
    </xf>
    <xf numFmtId="0" fontId="84" fillId="5" borderId="91" xfId="0" applyFont="1" applyFill="1" applyBorder="1" applyAlignment="1">
      <alignment horizontal="center" vertical="center" wrapText="1"/>
    </xf>
    <xf numFmtId="0" fontId="120" fillId="30" borderId="6" xfId="0" applyFont="1" applyFill="1" applyBorder="1" applyAlignment="1" applyProtection="1">
      <alignment horizontal="left"/>
    </xf>
    <xf numFmtId="0" fontId="114" fillId="30" borderId="2" xfId="0" applyFont="1" applyFill="1" applyBorder="1" applyAlignment="1" applyProtection="1">
      <alignment horizontal="left"/>
    </xf>
    <xf numFmtId="0" fontId="75" fillId="9" borderId="8" xfId="0" applyFont="1" applyFill="1" applyBorder="1" applyAlignment="1" applyProtection="1"/>
    <xf numFmtId="0" fontId="112" fillId="9" borderId="63" xfId="0" applyFont="1" applyFill="1" applyBorder="1" applyAlignment="1" applyProtection="1">
      <alignment vertical="center" wrapText="1"/>
    </xf>
    <xf numFmtId="0" fontId="73" fillId="9" borderId="5" xfId="0" applyFont="1" applyFill="1" applyBorder="1" applyAlignment="1" applyProtection="1">
      <alignment vertical="center"/>
    </xf>
    <xf numFmtId="0" fontId="83" fillId="13" borderId="91" xfId="0" applyFont="1" applyFill="1" applyBorder="1" applyAlignment="1" applyProtection="1">
      <alignment horizontal="left" vertical="center"/>
    </xf>
    <xf numFmtId="0" fontId="54" fillId="9" borderId="16" xfId="0" applyFont="1" applyFill="1" applyBorder="1" applyAlignment="1">
      <alignment wrapText="1"/>
    </xf>
    <xf numFmtId="0" fontId="73" fillId="9" borderId="13" xfId="0" applyFont="1" applyFill="1" applyBorder="1" applyAlignment="1" applyProtection="1">
      <alignment vertical="center"/>
    </xf>
    <xf numFmtId="0" fontId="54" fillId="9" borderId="35" xfId="0" applyFont="1" applyFill="1" applyBorder="1"/>
    <xf numFmtId="0" fontId="110" fillId="9" borderId="15" xfId="0" applyFont="1" applyFill="1" applyBorder="1" applyAlignment="1" applyProtection="1">
      <alignment vertical="center"/>
    </xf>
    <xf numFmtId="0" fontId="110" fillId="9" borderId="33" xfId="0" applyFont="1" applyFill="1" applyBorder="1" applyAlignment="1" applyProtection="1">
      <alignment vertical="center"/>
    </xf>
    <xf numFmtId="0" fontId="110" fillId="9" borderId="63" xfId="0" applyFont="1" applyFill="1" applyBorder="1" applyAlignment="1" applyProtection="1">
      <alignment vertical="center"/>
    </xf>
    <xf numFmtId="0" fontId="111" fillId="9" borderId="33" xfId="0" applyFont="1" applyFill="1" applyBorder="1" applyAlignment="1" applyProtection="1">
      <alignment vertical="center"/>
    </xf>
    <xf numFmtId="0" fontId="73" fillId="9" borderId="33" xfId="0" applyFont="1" applyFill="1" applyBorder="1" applyAlignment="1" applyProtection="1">
      <alignment vertical="center"/>
    </xf>
    <xf numFmtId="0" fontId="76" fillId="9" borderId="33" xfId="0" applyFont="1" applyFill="1" applyBorder="1" applyAlignment="1" applyProtection="1">
      <alignment horizontal="center" vertical="center"/>
    </xf>
    <xf numFmtId="0" fontId="73" fillId="9" borderId="33" xfId="0" applyFont="1" applyFill="1" applyBorder="1" applyAlignment="1" applyProtection="1">
      <alignment horizontal="center" vertical="center"/>
    </xf>
    <xf numFmtId="0" fontId="111" fillId="9" borderId="33" xfId="0" applyFont="1" applyFill="1" applyBorder="1" applyAlignment="1" applyProtection="1">
      <alignment horizontal="center" vertical="center"/>
    </xf>
    <xf numFmtId="0" fontId="73" fillId="9" borderId="19" xfId="0" applyFont="1" applyFill="1" applyBorder="1" applyAlignment="1" applyProtection="1">
      <alignment vertical="center" wrapText="1"/>
    </xf>
    <xf numFmtId="0" fontId="112" fillId="9" borderId="88" xfId="0" applyFont="1" applyFill="1" applyBorder="1" applyAlignment="1" applyProtection="1">
      <alignment vertical="center" wrapText="1"/>
    </xf>
    <xf numFmtId="0" fontId="112" fillId="9" borderId="33" xfId="0" applyFont="1" applyFill="1" applyBorder="1" applyAlignment="1" applyProtection="1">
      <alignment vertical="center" wrapText="1"/>
    </xf>
    <xf numFmtId="0" fontId="112" fillId="9" borderId="33" xfId="0" applyFont="1" applyFill="1" applyBorder="1" applyAlignment="1" applyProtection="1">
      <alignment horizontal="center" vertical="center" wrapText="1"/>
    </xf>
    <xf numFmtId="0" fontId="112" fillId="9" borderId="63" xfId="0" applyFont="1" applyFill="1" applyBorder="1" applyAlignment="1" applyProtection="1">
      <alignment horizontal="center" vertical="center" wrapText="1"/>
    </xf>
    <xf numFmtId="0" fontId="0" fillId="9" borderId="3" xfId="0" applyFill="1" applyBorder="1"/>
    <xf numFmtId="0" fontId="0" fillId="9" borderId="2" xfId="0" applyFill="1" applyBorder="1"/>
    <xf numFmtId="14" fontId="73" fillId="9" borderId="0" xfId="0" applyNumberFormat="1" applyFont="1" applyFill="1" applyBorder="1" applyAlignment="1" applyProtection="1">
      <alignment horizontal="center" vertical="center"/>
    </xf>
    <xf numFmtId="14" fontId="73" fillId="9" borderId="4"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center" vertical="center"/>
      <protection locked="0"/>
    </xf>
    <xf numFmtId="0" fontId="52" fillId="9" borderId="3" xfId="0" applyFont="1" applyFill="1" applyBorder="1" applyAlignment="1">
      <alignment horizontal="center" vertical="center"/>
    </xf>
    <xf numFmtId="0" fontId="73" fillId="9" borderId="7" xfId="0" applyFont="1" applyFill="1" applyBorder="1" applyAlignment="1" applyProtection="1">
      <alignment vertical="center"/>
    </xf>
    <xf numFmtId="0" fontId="73" fillId="9" borderId="51" xfId="0" applyFont="1" applyFill="1" applyBorder="1" applyAlignment="1" applyProtection="1">
      <alignment vertical="center"/>
    </xf>
    <xf numFmtId="0" fontId="168" fillId="9" borderId="54" xfId="0" applyFont="1" applyFill="1" applyBorder="1" applyAlignment="1" applyProtection="1">
      <alignment horizontal="center" vertical="center"/>
    </xf>
    <xf numFmtId="0" fontId="168" fillId="9" borderId="38" xfId="0" applyFont="1" applyFill="1" applyBorder="1" applyAlignment="1" applyProtection="1">
      <alignment horizontal="center" vertical="center"/>
    </xf>
    <xf numFmtId="0" fontId="71" fillId="18" borderId="64" xfId="0" applyFont="1" applyFill="1" applyBorder="1" applyAlignment="1" applyProtection="1">
      <alignment horizontal="center" vertical="center"/>
    </xf>
    <xf numFmtId="0" fontId="1" fillId="5" borderId="89" xfId="0" applyFont="1" applyFill="1" applyBorder="1" applyAlignment="1">
      <alignment horizontal="center" vertical="center" wrapText="1"/>
    </xf>
    <xf numFmtId="0" fontId="1" fillId="16" borderId="27" xfId="0" applyFont="1" applyFill="1" applyBorder="1" applyAlignment="1">
      <alignment horizontal="center" vertical="center" wrapText="1"/>
    </xf>
    <xf numFmtId="0" fontId="120" fillId="30" borderId="8" xfId="0" applyFont="1" applyFill="1" applyBorder="1" applyAlignment="1" applyProtection="1">
      <alignment horizontal="left"/>
    </xf>
    <xf numFmtId="0" fontId="83" fillId="13" borderId="64" xfId="0" applyFont="1" applyFill="1" applyBorder="1" applyAlignment="1" applyProtection="1">
      <alignment horizontal="left" vertical="center"/>
    </xf>
    <xf numFmtId="0" fontId="75" fillId="9" borderId="4" xfId="0" applyFont="1" applyFill="1" applyBorder="1" applyAlignment="1" applyProtection="1"/>
    <xf numFmtId="0" fontId="109" fillId="9" borderId="4" xfId="0" applyFont="1" applyFill="1" applyBorder="1" applyAlignment="1">
      <alignment horizontal="center" vertical="center"/>
    </xf>
    <xf numFmtId="0" fontId="112" fillId="9" borderId="77" xfId="0" applyFont="1" applyFill="1" applyBorder="1" applyAlignment="1" applyProtection="1">
      <alignment horizontal="center" vertical="center" wrapText="1"/>
    </xf>
    <xf numFmtId="0" fontId="110" fillId="9" borderId="52" xfId="0" applyFont="1" applyFill="1" applyBorder="1" applyAlignment="1" applyProtection="1">
      <alignment horizontal="center" vertical="center" wrapText="1"/>
    </xf>
    <xf numFmtId="0" fontId="110" fillId="9" borderId="36" xfId="0" applyFont="1" applyFill="1" applyBorder="1" applyAlignment="1" applyProtection="1">
      <alignment vertical="center" wrapText="1"/>
    </xf>
    <xf numFmtId="2" fontId="111" fillId="9" borderId="63" xfId="0" applyNumberFormat="1" applyFont="1" applyFill="1" applyBorder="1" applyAlignment="1" applyProtection="1">
      <alignment horizontal="center" vertical="center" wrapText="1"/>
    </xf>
    <xf numFmtId="0" fontId="111" fillId="9" borderId="63" xfId="0" applyFont="1" applyFill="1" applyBorder="1" applyAlignment="1" applyProtection="1">
      <alignment horizontal="center" vertical="center" wrapText="1"/>
    </xf>
    <xf numFmtId="0" fontId="76" fillId="9" borderId="63" xfId="0" applyFont="1" applyFill="1" applyBorder="1" applyAlignment="1" applyProtection="1">
      <alignment horizontal="center" vertical="center" wrapText="1"/>
    </xf>
    <xf numFmtId="0" fontId="43" fillId="9" borderId="47" xfId="0" applyFont="1" applyFill="1" applyBorder="1" applyAlignment="1" applyProtection="1">
      <alignment vertical="center" wrapText="1"/>
    </xf>
    <xf numFmtId="0" fontId="111" fillId="9" borderId="19" xfId="0" applyFont="1" applyFill="1" applyBorder="1" applyAlignment="1" applyProtection="1">
      <alignment horizontal="center" vertical="center" wrapText="1"/>
    </xf>
    <xf numFmtId="0" fontId="163" fillId="9" borderId="11" xfId="0" applyFont="1" applyFill="1" applyBorder="1" applyAlignment="1" applyProtection="1">
      <alignment horizontal="center" vertical="center" wrapText="1"/>
    </xf>
    <xf numFmtId="0" fontId="111" fillId="9" borderId="11" xfId="0" applyFont="1" applyFill="1" applyBorder="1" applyAlignment="1" applyProtection="1">
      <alignment horizontal="center" vertical="center" wrapText="1"/>
    </xf>
    <xf numFmtId="0" fontId="73" fillId="9" borderId="19" xfId="0" applyFont="1" applyFill="1" applyBorder="1" applyAlignment="1" applyProtection="1">
      <alignment horizontal="center" vertical="center" wrapText="1"/>
    </xf>
    <xf numFmtId="164" fontId="111" fillId="9" borderId="63" xfId="0" applyNumberFormat="1" applyFont="1" applyFill="1" applyBorder="1" applyAlignment="1" applyProtection="1">
      <alignment horizontal="center" vertical="center" wrapText="1"/>
    </xf>
    <xf numFmtId="1" fontId="72" fillId="16" borderId="27" xfId="0" applyNumberFormat="1" applyFont="1" applyFill="1" applyBorder="1" applyAlignment="1" applyProtection="1">
      <alignment horizontal="center" vertical="center" wrapText="1"/>
    </xf>
    <xf numFmtId="0" fontId="72" fillId="16" borderId="27" xfId="0" applyFont="1" applyFill="1" applyBorder="1" applyAlignment="1" applyProtection="1">
      <alignment horizontal="center" vertical="center"/>
    </xf>
    <xf numFmtId="0" fontId="0" fillId="5" borderId="34" xfId="0" applyFill="1" applyBorder="1" applyAlignment="1">
      <alignment vertical="center" wrapText="1"/>
    </xf>
    <xf numFmtId="0" fontId="0" fillId="5" borderId="53" xfId="0" applyFill="1" applyBorder="1" applyProtection="1"/>
    <xf numFmtId="0" fontId="93" fillId="10" borderId="0" xfId="0" applyFont="1" applyFill="1" applyBorder="1" applyAlignment="1">
      <alignment vertical="center" wrapText="1"/>
    </xf>
    <xf numFmtId="0" fontId="0" fillId="5" borderId="31" xfId="0" applyFill="1" applyBorder="1"/>
    <xf numFmtId="0" fontId="53" fillId="5" borderId="31" xfId="0" applyFont="1" applyFill="1" applyBorder="1" applyAlignment="1" applyProtection="1">
      <alignment vertical="center"/>
    </xf>
    <xf numFmtId="49" fontId="141" fillId="8" borderId="6" xfId="0" applyNumberFormat="1" applyFont="1" applyFill="1" applyBorder="1" applyAlignment="1" applyProtection="1">
      <alignment horizontal="left" vertical="center" wrapText="1"/>
      <protection locked="0"/>
    </xf>
    <xf numFmtId="49" fontId="141" fillId="8" borderId="8" xfId="0" applyNumberFormat="1" applyFont="1" applyFill="1" applyBorder="1" applyAlignment="1" applyProtection="1">
      <alignment horizontal="left" vertical="center" wrapText="1"/>
      <protection locked="0"/>
    </xf>
    <xf numFmtId="49" fontId="141" fillId="8" borderId="86" xfId="0" applyNumberFormat="1" applyFont="1" applyFill="1" applyBorder="1" applyAlignment="1" applyProtection="1">
      <alignment horizontal="left" vertical="center" wrapText="1"/>
      <protection locked="0"/>
    </xf>
    <xf numFmtId="49" fontId="96" fillId="8" borderId="6" xfId="0" applyNumberFormat="1" applyFont="1" applyFill="1" applyBorder="1" applyAlignment="1" applyProtection="1">
      <alignment horizontal="left" vertical="top" wrapText="1"/>
      <protection locked="0"/>
    </xf>
    <xf numFmtId="49" fontId="71" fillId="8" borderId="8" xfId="0" applyNumberFormat="1" applyFont="1" applyFill="1" applyBorder="1" applyAlignment="1" applyProtection="1">
      <alignment horizontal="left" vertical="center" wrapText="1"/>
      <protection locked="0"/>
    </xf>
    <xf numFmtId="0" fontId="81" fillId="16" borderId="2" xfId="0" applyFont="1" applyFill="1" applyBorder="1" applyAlignment="1">
      <alignment horizontal="left" vertical="center" wrapText="1"/>
    </xf>
    <xf numFmtId="49" fontId="140" fillId="20" borderId="94" xfId="0" applyNumberFormat="1" applyFont="1" applyFill="1" applyBorder="1" applyAlignment="1" applyProtection="1">
      <alignment horizontal="left" vertical="center" wrapText="1"/>
      <protection locked="0"/>
    </xf>
    <xf numFmtId="49" fontId="140" fillId="20" borderId="40" xfId="0" applyNumberFormat="1" applyFont="1" applyFill="1" applyBorder="1" applyAlignment="1" applyProtection="1">
      <alignment horizontal="left" vertical="center" wrapText="1"/>
      <protection locked="0"/>
    </xf>
    <xf numFmtId="49" fontId="140" fillId="20" borderId="97" xfId="0" applyNumberFormat="1" applyFont="1" applyFill="1" applyBorder="1" applyAlignment="1" applyProtection="1">
      <alignment horizontal="left" vertical="center" wrapText="1"/>
      <protection locked="0"/>
    </xf>
    <xf numFmtId="49" fontId="54" fillId="20" borderId="94" xfId="0" applyNumberFormat="1" applyFont="1" applyFill="1" applyBorder="1" applyAlignment="1" applyProtection="1">
      <alignment horizontal="left" vertical="center" wrapText="1"/>
      <protection locked="0"/>
    </xf>
    <xf numFmtId="49" fontId="77" fillId="20" borderId="40" xfId="0" applyNumberFormat="1" applyFont="1" applyFill="1" applyBorder="1" applyAlignment="1" applyProtection="1">
      <alignment horizontal="left" vertical="center" wrapText="1"/>
      <protection locked="0"/>
    </xf>
    <xf numFmtId="0" fontId="165" fillId="20" borderId="6" xfId="0" applyFont="1" applyFill="1" applyBorder="1" applyAlignment="1" applyProtection="1">
      <alignment horizontal="left" vertical="center"/>
      <protection locked="0"/>
    </xf>
    <xf numFmtId="0" fontId="165" fillId="20" borderId="65" xfId="0" applyFont="1" applyFill="1" applyBorder="1" applyAlignment="1" applyProtection="1">
      <alignment horizontal="left" vertical="center"/>
      <protection locked="0"/>
    </xf>
    <xf numFmtId="0" fontId="81" fillId="20" borderId="6" xfId="0" applyFont="1" applyFill="1" applyBorder="1" applyAlignment="1" applyProtection="1">
      <alignment horizontal="left" vertical="center"/>
      <protection locked="0"/>
    </xf>
    <xf numFmtId="0" fontId="64" fillId="8" borderId="64" xfId="0" applyFont="1" applyFill="1" applyBorder="1" applyAlignment="1">
      <alignment horizontal="left" vertical="center"/>
    </xf>
    <xf numFmtId="0" fontId="64" fillId="8" borderId="5" xfId="0" applyFont="1" applyFill="1" applyBorder="1" applyAlignment="1">
      <alignment horizontal="left" vertical="center"/>
    </xf>
    <xf numFmtId="0" fontId="64" fillId="8" borderId="4" xfId="0" applyFont="1" applyFill="1" applyBorder="1" applyAlignment="1">
      <alignment horizontal="left" vertical="center"/>
    </xf>
    <xf numFmtId="0" fontId="64" fillId="8" borderId="99" xfId="0" applyFont="1" applyFill="1" applyBorder="1" applyAlignment="1">
      <alignment horizontal="left" vertical="center"/>
    </xf>
    <xf numFmtId="0" fontId="140" fillId="8" borderId="6" xfId="0" applyFont="1" applyFill="1" applyBorder="1" applyAlignment="1" applyProtection="1">
      <alignment horizontal="left" vertical="center"/>
    </xf>
    <xf numFmtId="0" fontId="141" fillId="8" borderId="6" xfId="0" applyFont="1" applyFill="1" applyBorder="1" applyAlignment="1">
      <alignment horizontal="left" vertical="center"/>
    </xf>
    <xf numFmtId="0" fontId="140" fillId="8" borderId="65" xfId="0" applyFont="1" applyFill="1" applyBorder="1" applyAlignment="1" applyProtection="1">
      <alignment horizontal="left" vertical="center"/>
    </xf>
    <xf numFmtId="0" fontId="141" fillId="8" borderId="65" xfId="0" applyFont="1" applyFill="1" applyBorder="1" applyAlignment="1">
      <alignment horizontal="left" vertical="center"/>
    </xf>
    <xf numFmtId="0" fontId="54" fillId="8" borderId="6" xfId="0" applyFont="1" applyFill="1" applyBorder="1" applyAlignment="1" applyProtection="1">
      <alignment horizontal="left" vertical="center"/>
    </xf>
    <xf numFmtId="0" fontId="81" fillId="8" borderId="6" xfId="0" applyFont="1" applyFill="1" applyBorder="1" applyAlignment="1">
      <alignment horizontal="left"/>
    </xf>
    <xf numFmtId="0" fontId="0" fillId="8" borderId="5" xfId="0" applyFont="1" applyFill="1" applyBorder="1" applyAlignment="1">
      <alignment horizontal="center" vertical="center"/>
    </xf>
    <xf numFmtId="0" fontId="64" fillId="8" borderId="65" xfId="0" applyFont="1" applyFill="1" applyBorder="1" applyAlignment="1">
      <alignment horizontal="left" vertical="center"/>
    </xf>
    <xf numFmtId="0" fontId="64" fillId="5" borderId="14" xfId="0" applyFont="1" applyFill="1" applyBorder="1" applyAlignment="1">
      <alignment horizontal="left" vertical="center"/>
    </xf>
    <xf numFmtId="0" fontId="64" fillId="5" borderId="2" xfId="0" applyFont="1" applyFill="1" applyBorder="1" applyAlignment="1">
      <alignment horizontal="left" vertical="center"/>
    </xf>
    <xf numFmtId="0" fontId="64" fillId="5" borderId="24" xfId="0" applyFont="1" applyFill="1" applyBorder="1" applyAlignment="1">
      <alignment horizontal="left" vertical="center"/>
    </xf>
    <xf numFmtId="0" fontId="0" fillId="5" borderId="12" xfId="0" applyFont="1" applyFill="1" applyBorder="1" applyAlignment="1">
      <alignment horizontal="left" vertical="center"/>
    </xf>
    <xf numFmtId="0" fontId="64" fillId="8" borderId="5" xfId="0" applyFont="1" applyFill="1" applyBorder="1" applyAlignment="1">
      <alignment horizontal="left"/>
    </xf>
    <xf numFmtId="0" fontId="141" fillId="8" borderId="6" xfId="0" applyFont="1" applyFill="1" applyBorder="1" applyAlignment="1">
      <alignment horizontal="left"/>
    </xf>
    <xf numFmtId="0" fontId="0" fillId="8" borderId="99" xfId="0" applyFont="1" applyFill="1" applyBorder="1" applyAlignment="1">
      <alignment horizontal="left"/>
    </xf>
    <xf numFmtId="0" fontId="141" fillId="8" borderId="65" xfId="0" applyFont="1" applyFill="1" applyBorder="1" applyAlignment="1">
      <alignment horizontal="left"/>
    </xf>
    <xf numFmtId="0" fontId="96" fillId="8" borderId="6" xfId="0" applyFont="1" applyFill="1" applyBorder="1" applyAlignment="1">
      <alignment horizontal="left"/>
    </xf>
    <xf numFmtId="0" fontId="71" fillId="8" borderId="6" xfId="0" applyFont="1" applyFill="1" applyBorder="1" applyAlignment="1">
      <alignment horizontal="left" vertical="center"/>
    </xf>
    <xf numFmtId="0" fontId="96" fillId="8" borderId="6" xfId="0" applyFont="1" applyFill="1" applyBorder="1" applyAlignment="1">
      <alignment horizontal="left" vertical="center"/>
    </xf>
    <xf numFmtId="0" fontId="71" fillId="5" borderId="6" xfId="0" applyFont="1" applyFill="1" applyBorder="1" applyAlignment="1">
      <alignment horizontal="left" vertical="center"/>
    </xf>
    <xf numFmtId="0" fontId="0" fillId="5" borderId="2" xfId="0" applyFill="1" applyBorder="1" applyAlignment="1">
      <alignment horizontal="left" vertical="center"/>
    </xf>
    <xf numFmtId="0" fontId="141" fillId="5" borderId="65" xfId="0" applyFont="1" applyFill="1" applyBorder="1" applyAlignment="1">
      <alignment horizontal="left" vertical="center"/>
    </xf>
    <xf numFmtId="0" fontId="96" fillId="5" borderId="6" xfId="0" applyFont="1" applyFill="1" applyBorder="1" applyAlignment="1">
      <alignment horizontal="left" vertical="center"/>
    </xf>
    <xf numFmtId="0" fontId="64" fillId="8" borderId="67" xfId="0" applyFont="1" applyFill="1" applyBorder="1" applyAlignment="1">
      <alignment horizontal="left" vertical="center"/>
    </xf>
    <xf numFmtId="0" fontId="64" fillId="8" borderId="4" xfId="0" applyFont="1" applyFill="1" applyBorder="1" applyAlignment="1">
      <alignment horizontal="left"/>
    </xf>
    <xf numFmtId="0" fontId="0" fillId="8" borderId="99" xfId="0" applyFont="1" applyFill="1" applyBorder="1" applyAlignment="1">
      <alignment horizontal="left" vertical="center"/>
    </xf>
    <xf numFmtId="0" fontId="0" fillId="8" borderId="5" xfId="0" applyFont="1" applyFill="1" applyBorder="1" applyAlignment="1">
      <alignment horizontal="left" vertical="center"/>
    </xf>
    <xf numFmtId="0" fontId="64" fillId="5" borderId="64" xfId="0" applyFont="1" applyFill="1" applyBorder="1" applyAlignment="1">
      <alignment horizontal="left" vertical="center"/>
    </xf>
    <xf numFmtId="0" fontId="64" fillId="0" borderId="35" xfId="0" applyFont="1" applyBorder="1" applyAlignment="1">
      <alignment horizontal="left" vertical="center"/>
    </xf>
    <xf numFmtId="0" fontId="64" fillId="5" borderId="64" xfId="0" applyFont="1" applyFill="1" applyBorder="1" applyAlignment="1">
      <alignment horizontal="left" vertical="center" wrapText="1"/>
    </xf>
    <xf numFmtId="0" fontId="64" fillId="5" borderId="4" xfId="0" applyFont="1" applyFill="1" applyBorder="1" applyAlignment="1">
      <alignment horizontal="left" vertical="center"/>
    </xf>
    <xf numFmtId="0" fontId="64" fillId="0" borderId="8" xfId="0" applyFont="1" applyBorder="1" applyAlignment="1">
      <alignment horizontal="left" vertical="center"/>
    </xf>
    <xf numFmtId="0" fontId="64" fillId="5" borderId="4" xfId="0" applyFont="1" applyFill="1" applyBorder="1" applyAlignment="1">
      <alignment horizontal="left" vertical="center" wrapText="1"/>
    </xf>
    <xf numFmtId="0" fontId="64" fillId="5" borderId="99" xfId="0" applyFont="1" applyFill="1" applyBorder="1" applyAlignment="1">
      <alignment horizontal="left" vertical="center"/>
    </xf>
    <xf numFmtId="0" fontId="64" fillId="0" borderId="86" xfId="0" applyFont="1" applyBorder="1" applyAlignment="1">
      <alignment horizontal="left" vertical="center"/>
    </xf>
    <xf numFmtId="0" fontId="64" fillId="5" borderId="99" xfId="0" applyFont="1" applyFill="1" applyBorder="1" applyAlignment="1">
      <alignment horizontal="left" vertical="center" wrapText="1"/>
    </xf>
    <xf numFmtId="0" fontId="0" fillId="5" borderId="5" xfId="0" applyFont="1" applyFill="1" applyBorder="1" applyAlignment="1">
      <alignment horizontal="left" vertical="center"/>
    </xf>
    <xf numFmtId="0" fontId="0" fillId="0" borderId="6" xfId="0" applyFont="1" applyBorder="1" applyAlignment="1">
      <alignment horizontal="left" vertical="center"/>
    </xf>
    <xf numFmtId="0" fontId="0" fillId="0" borderId="8" xfId="0" applyFont="1" applyBorder="1" applyAlignment="1">
      <alignment horizontal="left" vertical="center"/>
    </xf>
    <xf numFmtId="164" fontId="71" fillId="8" borderId="12" xfId="0" applyNumberFormat="1" applyFont="1" applyFill="1" applyBorder="1" applyAlignment="1" applyProtection="1">
      <alignment horizontal="center" vertical="center"/>
    </xf>
    <xf numFmtId="49" fontId="71" fillId="6" borderId="5" xfId="0" applyNumberFormat="1" applyFont="1" applyFill="1" applyBorder="1" applyAlignment="1" applyProtection="1">
      <alignment horizontal="left" vertical="center"/>
    </xf>
    <xf numFmtId="0" fontId="71" fillId="22" borderId="51" xfId="0" applyFont="1" applyFill="1" applyBorder="1" applyAlignment="1" applyProtection="1">
      <alignment horizontal="left" vertical="center"/>
      <protection locked="0"/>
    </xf>
    <xf numFmtId="0" fontId="71" fillId="8" borderId="5" xfId="0" applyFont="1" applyFill="1" applyBorder="1" applyAlignment="1" applyProtection="1">
      <alignment horizontal="left" vertical="center"/>
      <protection locked="0"/>
    </xf>
    <xf numFmtId="0" fontId="71" fillId="8" borderId="6" xfId="0" applyFont="1" applyFill="1" applyBorder="1" applyAlignment="1" applyProtection="1">
      <alignment horizontal="left" vertical="center"/>
      <protection locked="0"/>
    </xf>
    <xf numFmtId="0" fontId="71" fillId="22" borderId="3" xfId="0" applyFont="1" applyFill="1" applyBorder="1" applyAlignment="1" applyProtection="1">
      <alignment horizontal="left" vertical="center"/>
      <protection locked="0"/>
    </xf>
    <xf numFmtId="0" fontId="71" fillId="8" borderId="8" xfId="0" applyFont="1" applyFill="1" applyBorder="1" applyAlignment="1" applyProtection="1">
      <alignment horizontal="left" vertical="center"/>
      <protection locked="0"/>
    </xf>
    <xf numFmtId="0" fontId="87" fillId="5" borderId="6" xfId="0" applyFont="1" applyFill="1" applyBorder="1" applyAlignment="1" applyProtection="1">
      <alignment horizontal="left" vertical="center"/>
      <protection locked="0"/>
    </xf>
    <xf numFmtId="0" fontId="71" fillId="5" borderId="12" xfId="0" applyFont="1" applyFill="1" applyBorder="1" applyAlignment="1" applyProtection="1">
      <alignment horizontal="left" vertical="center" wrapText="1"/>
      <protection locked="0"/>
    </xf>
    <xf numFmtId="0" fontId="87" fillId="5" borderId="8" xfId="0" applyFont="1" applyFill="1" applyBorder="1" applyAlignment="1" applyProtection="1">
      <alignment horizontal="left" vertical="center"/>
      <protection locked="0"/>
    </xf>
    <xf numFmtId="0" fontId="71" fillId="5" borderId="2" xfId="0" applyFont="1" applyFill="1" applyBorder="1" applyAlignment="1" applyProtection="1">
      <alignment horizontal="left" vertical="center" wrapText="1"/>
      <protection locked="0"/>
    </xf>
    <xf numFmtId="0" fontId="71" fillId="5" borderId="7" xfId="0" applyFont="1" applyFill="1" applyBorder="1" applyAlignment="1" applyProtection="1">
      <alignment horizontal="left" vertical="center"/>
      <protection locked="0"/>
    </xf>
    <xf numFmtId="0" fontId="71" fillId="5" borderId="9" xfId="0" applyFont="1" applyFill="1" applyBorder="1" applyAlignment="1" applyProtection="1">
      <alignment horizontal="left" vertical="center"/>
      <protection locked="0"/>
    </xf>
    <xf numFmtId="0" fontId="141" fillId="0" borderId="5" xfId="0" applyFont="1" applyBorder="1" applyAlignment="1">
      <alignment horizontal="left" vertical="center"/>
    </xf>
    <xf numFmtId="0" fontId="141" fillId="0" borderId="4" xfId="0" applyFont="1" applyBorder="1" applyAlignment="1">
      <alignment horizontal="left" vertical="center"/>
    </xf>
    <xf numFmtId="0" fontId="96" fillId="0" borderId="4" xfId="0" applyFont="1" applyBorder="1" applyAlignment="1">
      <alignment horizontal="left" vertical="center"/>
    </xf>
    <xf numFmtId="0" fontId="71" fillId="22" borderId="77" xfId="0" applyFont="1" applyFill="1" applyBorder="1" applyAlignment="1" applyProtection="1">
      <alignment horizontal="left" vertical="center"/>
      <protection locked="0"/>
    </xf>
    <xf numFmtId="0" fontId="71" fillId="22" borderId="87" xfId="0" applyFont="1" applyFill="1" applyBorder="1" applyAlignment="1" applyProtection="1">
      <alignment horizontal="left" vertical="center"/>
      <protection locked="0"/>
    </xf>
    <xf numFmtId="0" fontId="71" fillId="8" borderId="51" xfId="0" applyFont="1" applyFill="1" applyBorder="1" applyAlignment="1" applyProtection="1">
      <alignment horizontal="left" vertical="center"/>
      <protection locked="0"/>
    </xf>
    <xf numFmtId="0" fontId="54" fillId="5" borderId="0" xfId="0" applyFont="1" applyFill="1" applyAlignment="1">
      <alignment horizontal="right" vertical="center"/>
    </xf>
    <xf numFmtId="0" fontId="0" fillId="5" borderId="77" xfId="0" applyFont="1" applyFill="1" applyBorder="1" applyAlignment="1">
      <alignment vertical="center"/>
    </xf>
    <xf numFmtId="0" fontId="0" fillId="5" borderId="78" xfId="0" applyFill="1" applyBorder="1"/>
    <xf numFmtId="0" fontId="119" fillId="5" borderId="82" xfId="0" applyFont="1" applyFill="1" applyBorder="1" applyAlignment="1">
      <alignment vertical="center" wrapText="1"/>
    </xf>
    <xf numFmtId="0" fontId="119" fillId="5" borderId="47" xfId="0" applyFont="1" applyFill="1" applyBorder="1" applyAlignment="1">
      <alignment vertical="center" wrapText="1"/>
    </xf>
    <xf numFmtId="0" fontId="0" fillId="5" borderId="47" xfId="0" applyFill="1" applyBorder="1" applyAlignment="1">
      <alignment horizontal="left" vertical="center"/>
    </xf>
    <xf numFmtId="0" fontId="67" fillId="5" borderId="109" xfId="0" applyFont="1" applyFill="1" applyBorder="1" applyAlignment="1">
      <alignment vertical="center" wrapText="1"/>
    </xf>
    <xf numFmtId="0" fontId="0" fillId="5" borderId="67" xfId="0" applyFill="1" applyBorder="1" applyAlignment="1">
      <alignment vertical="center"/>
    </xf>
    <xf numFmtId="0" fontId="0" fillId="5" borderId="62" xfId="0" applyFill="1" applyBorder="1" applyAlignment="1">
      <alignment vertical="center"/>
    </xf>
    <xf numFmtId="0" fontId="53" fillId="9" borderId="64" xfId="0" applyFont="1" applyFill="1" applyBorder="1" applyAlignment="1" applyProtection="1">
      <alignment horizontal="center"/>
    </xf>
    <xf numFmtId="0" fontId="0" fillId="9" borderId="64" xfId="0" applyFill="1" applyBorder="1"/>
    <xf numFmtId="0" fontId="0" fillId="9" borderId="64" xfId="0" applyFill="1" applyBorder="1" applyProtection="1"/>
    <xf numFmtId="0" fontId="73" fillId="9" borderId="8" xfId="0" applyFont="1" applyFill="1" applyBorder="1" applyAlignment="1" applyProtection="1">
      <alignment horizontal="center" vertical="center" wrapText="1"/>
    </xf>
    <xf numFmtId="0" fontId="115" fillId="9" borderId="9" xfId="0" applyFont="1" applyFill="1" applyBorder="1" applyAlignment="1" applyProtection="1">
      <alignment vertical="center" wrapText="1"/>
    </xf>
    <xf numFmtId="0" fontId="71" fillId="5" borderId="20" xfId="0" applyFont="1" applyFill="1" applyBorder="1" applyAlignment="1" applyProtection="1">
      <alignment horizontal="left" vertical="center"/>
    </xf>
    <xf numFmtId="0" fontId="76" fillId="0" borderId="4" xfId="0" applyFont="1" applyFill="1" applyBorder="1" applyAlignment="1" applyProtection="1">
      <alignment horizontal="center" vertical="center" wrapText="1"/>
    </xf>
    <xf numFmtId="0" fontId="71" fillId="5" borderId="64" xfId="0" applyFont="1" applyFill="1" applyBorder="1" applyAlignment="1" applyProtection="1">
      <alignment horizontal="left" vertical="center"/>
    </xf>
    <xf numFmtId="0" fontId="73" fillId="5" borderId="64" xfId="0" applyFont="1" applyFill="1" applyBorder="1" applyAlignment="1" applyProtection="1">
      <alignment horizontal="center" vertical="center"/>
    </xf>
    <xf numFmtId="0" fontId="73" fillId="9" borderId="63" xfId="0" applyFont="1" applyFill="1" applyBorder="1" applyAlignment="1" applyProtection="1">
      <alignment horizontal="center" vertical="center" wrapText="1"/>
    </xf>
    <xf numFmtId="170" fontId="52" fillId="9" borderId="4" xfId="0" applyNumberFormat="1" applyFont="1" applyFill="1" applyBorder="1" applyAlignment="1" applyProtection="1">
      <alignment horizontal="center"/>
    </xf>
    <xf numFmtId="49" fontId="0" fillId="8" borderId="4" xfId="0" applyNumberFormat="1" applyFill="1" applyBorder="1" applyAlignment="1"/>
    <xf numFmtId="49" fontId="9" fillId="4" borderId="4" xfId="0" applyNumberFormat="1" applyFont="1" applyFill="1" applyBorder="1" applyAlignment="1" applyProtection="1">
      <alignment horizontal="center" vertical="center"/>
      <protection locked="0"/>
    </xf>
    <xf numFmtId="49" fontId="9" fillId="5" borderId="4" xfId="0" applyNumberFormat="1" applyFont="1" applyFill="1" applyBorder="1" applyAlignment="1" applyProtection="1">
      <alignment horizontal="right" vertical="center"/>
      <protection locked="0"/>
    </xf>
    <xf numFmtId="49" fontId="0" fillId="5" borderId="4" xfId="0" applyNumberFormat="1" applyFill="1" applyBorder="1" applyAlignment="1">
      <alignment horizontal="right"/>
    </xf>
    <xf numFmtId="0" fontId="159" fillId="9" borderId="20" xfId="0" quotePrefix="1" applyFont="1" applyFill="1" applyBorder="1" applyAlignment="1" applyProtection="1">
      <alignment horizontal="center" vertical="center" wrapText="1"/>
    </xf>
    <xf numFmtId="2" fontId="73" fillId="9" borderId="4" xfId="0" applyNumberFormat="1" applyFont="1" applyFill="1" applyBorder="1" applyAlignment="1" applyProtection="1">
      <alignment horizontal="center" vertical="center"/>
    </xf>
    <xf numFmtId="0" fontId="0" fillId="11" borderId="3" xfId="0" applyFill="1" applyBorder="1" applyAlignment="1">
      <alignment horizontal="center"/>
    </xf>
    <xf numFmtId="0" fontId="76" fillId="5" borderId="33" xfId="0" applyFont="1" applyFill="1" applyBorder="1" applyAlignment="1"/>
    <xf numFmtId="0" fontId="6" fillId="32" borderId="31" xfId="0" applyFont="1" applyFill="1" applyBorder="1" applyAlignment="1">
      <alignment horizontal="center" vertical="center"/>
    </xf>
    <xf numFmtId="0" fontId="0" fillId="32" borderId="9" xfId="0" applyFill="1" applyBorder="1" applyAlignment="1">
      <alignment vertical="center"/>
    </xf>
    <xf numFmtId="0" fontId="0" fillId="33" borderId="9" xfId="0" applyFill="1" applyBorder="1" applyAlignment="1">
      <alignment vertical="center"/>
    </xf>
    <xf numFmtId="0" fontId="0" fillId="32" borderId="9" xfId="0" applyFill="1" applyBorder="1" applyAlignment="1">
      <alignment horizontal="center" vertical="center"/>
    </xf>
    <xf numFmtId="0" fontId="0" fillId="33" borderId="31" xfId="0" applyFill="1" applyBorder="1" applyAlignment="1">
      <alignment horizontal="center" vertical="center"/>
    </xf>
    <xf numFmtId="0" fontId="0" fillId="5" borderId="0" xfId="0" applyFill="1" applyBorder="1" applyAlignment="1">
      <alignment wrapText="1"/>
    </xf>
    <xf numFmtId="0" fontId="0" fillId="5" borderId="33" xfId="0" applyFill="1" applyBorder="1" applyAlignment="1">
      <alignment horizontal="center" vertical="center"/>
    </xf>
    <xf numFmtId="0" fontId="0" fillId="5" borderId="4" xfId="0" applyFill="1" applyBorder="1" applyAlignment="1">
      <alignment vertical="center" wrapText="1"/>
    </xf>
    <xf numFmtId="0" fontId="0" fillId="5" borderId="4" xfId="0" applyFill="1" applyBorder="1" applyAlignment="1">
      <alignment horizontal="center" vertical="center"/>
    </xf>
    <xf numFmtId="0" fontId="0" fillId="5" borderId="64" xfId="0" applyFill="1" applyBorder="1" applyAlignment="1">
      <alignment horizontal="center" vertical="center"/>
    </xf>
    <xf numFmtId="0" fontId="0" fillId="5" borderId="33" xfId="0" applyFill="1" applyBorder="1" applyAlignment="1">
      <alignment vertical="center" wrapText="1"/>
    </xf>
    <xf numFmtId="0" fontId="0" fillId="5" borderId="4" xfId="0" applyFont="1" applyFill="1" applyBorder="1" applyAlignment="1">
      <alignment horizontal="left" vertical="center" wrapText="1"/>
    </xf>
    <xf numFmtId="0" fontId="0" fillId="5" borderId="4" xfId="0" applyFill="1" applyBorder="1" applyAlignment="1">
      <alignment vertical="center"/>
    </xf>
    <xf numFmtId="0" fontId="0" fillId="5" borderId="33" xfId="0" applyFill="1" applyBorder="1" applyAlignment="1">
      <alignment vertical="center"/>
    </xf>
    <xf numFmtId="0" fontId="0" fillId="5" borderId="47" xfId="0" applyFill="1" applyBorder="1" applyAlignment="1">
      <alignment horizontal="center" vertical="center"/>
    </xf>
    <xf numFmtId="0" fontId="0" fillId="5" borderId="0" xfId="0" applyFill="1" applyBorder="1" applyAlignment="1">
      <alignment vertical="center" wrapText="1"/>
    </xf>
    <xf numFmtId="0" fontId="0" fillId="5" borderId="33" xfId="0" applyFill="1" applyBorder="1" applyAlignment="1">
      <alignment horizontal="left" vertical="center" wrapText="1"/>
    </xf>
    <xf numFmtId="0" fontId="0" fillId="8" borderId="64" xfId="0" applyFill="1" applyBorder="1" applyAlignment="1">
      <alignment vertical="center"/>
    </xf>
    <xf numFmtId="0" fontId="0" fillId="5" borderId="4" xfId="0" applyFill="1" applyBorder="1" applyAlignment="1">
      <alignment horizontal="left" vertical="center" wrapText="1"/>
    </xf>
    <xf numFmtId="0" fontId="9" fillId="32" borderId="4" xfId="0" applyFont="1" applyFill="1" applyBorder="1" applyAlignment="1" applyProtection="1">
      <alignment horizontal="center" vertical="center"/>
      <protection locked="0"/>
    </xf>
    <xf numFmtId="49" fontId="9" fillId="32" borderId="4" xfId="0" applyNumberFormat="1" applyFont="1" applyFill="1" applyBorder="1" applyAlignment="1" applyProtection="1">
      <alignment horizontal="center" vertical="center"/>
      <protection locked="0"/>
    </xf>
    <xf numFmtId="0" fontId="51" fillId="32" borderId="4" xfId="2" applyFill="1" applyBorder="1" applyAlignment="1" applyProtection="1">
      <alignment horizontal="center" vertical="center"/>
      <protection locked="0"/>
    </xf>
    <xf numFmtId="0" fontId="11" fillId="32" borderId="4" xfId="0" applyFont="1" applyFill="1" applyBorder="1" applyAlignment="1" applyProtection="1">
      <alignment horizontal="center" vertical="center"/>
      <protection locked="0"/>
    </xf>
    <xf numFmtId="0" fontId="0" fillId="0" borderId="4" xfId="0" applyBorder="1" applyAlignment="1">
      <alignment vertical="center"/>
    </xf>
    <xf numFmtId="0" fontId="0" fillId="5" borderId="4" xfId="0" applyFill="1" applyBorder="1" applyAlignment="1">
      <alignment horizontal="center" vertical="center"/>
    </xf>
    <xf numFmtId="0" fontId="0" fillId="0" borderId="4" xfId="0" applyBorder="1" applyAlignment="1">
      <alignment horizontal="center" vertical="center"/>
    </xf>
    <xf numFmtId="0" fontId="0" fillId="5" borderId="4" xfId="0" applyFill="1" applyBorder="1" applyAlignment="1">
      <alignment vertical="center" wrapText="1"/>
    </xf>
    <xf numFmtId="0" fontId="0" fillId="8" borderId="33" xfId="0" applyFill="1" applyBorder="1" applyAlignment="1">
      <alignment vertical="center"/>
    </xf>
    <xf numFmtId="0" fontId="0" fillId="32" borderId="4" xfId="0" applyFill="1" applyBorder="1" applyAlignment="1">
      <alignment vertical="center"/>
    </xf>
    <xf numFmtId="0" fontId="129" fillId="5" borderId="50" xfId="0" applyFont="1" applyFill="1" applyBorder="1" applyAlignment="1">
      <alignment vertical="center"/>
    </xf>
    <xf numFmtId="49" fontId="0" fillId="32" borderId="14" xfId="0" applyNumberFormat="1" applyFill="1" applyBorder="1" applyAlignment="1">
      <alignment horizontal="center"/>
    </xf>
    <xf numFmtId="49" fontId="77" fillId="32" borderId="12" xfId="0" applyNumberFormat="1" applyFont="1" applyFill="1" applyBorder="1" applyAlignment="1" applyProtection="1">
      <alignment horizontal="center" vertical="center"/>
      <protection locked="0"/>
    </xf>
    <xf numFmtId="0" fontId="69" fillId="5" borderId="16" xfId="0" applyFont="1" applyFill="1" applyBorder="1" applyAlignment="1" applyProtection="1">
      <alignment vertical="center"/>
    </xf>
    <xf numFmtId="0" fontId="85" fillId="5" borderId="10" xfId="0" applyFont="1" applyFill="1" applyBorder="1" applyAlignment="1" applyProtection="1">
      <alignment horizontal="right" vertical="center"/>
    </xf>
    <xf numFmtId="0" fontId="71" fillId="32" borderId="14" xfId="0" applyFont="1" applyFill="1" applyBorder="1" applyAlignment="1" applyProtection="1">
      <alignment horizontal="center" vertical="center"/>
    </xf>
    <xf numFmtId="49" fontId="71" fillId="8" borderId="12" xfId="0" applyNumberFormat="1" applyFont="1" applyFill="1" applyBorder="1" applyAlignment="1" applyProtection="1">
      <alignment horizontal="center" vertical="center" wrapText="1"/>
      <protection locked="0"/>
    </xf>
    <xf numFmtId="0" fontId="71" fillId="5" borderId="9" xfId="0" applyFont="1" applyFill="1" applyBorder="1" applyAlignment="1" applyProtection="1">
      <alignment vertical="center"/>
    </xf>
    <xf numFmtId="49" fontId="71" fillId="8" borderId="2" xfId="0" applyNumberFormat="1" applyFont="1" applyFill="1" applyBorder="1" applyAlignment="1" applyProtection="1">
      <alignment horizontal="center" vertical="center"/>
    </xf>
    <xf numFmtId="0" fontId="0" fillId="5" borderId="2" xfId="0" applyFill="1" applyBorder="1"/>
    <xf numFmtId="0" fontId="54" fillId="5" borderId="22" xfId="0" applyFont="1" applyFill="1" applyBorder="1" applyAlignment="1">
      <alignment horizontal="left"/>
    </xf>
    <xf numFmtId="0" fontId="0" fillId="5" borderId="64" xfId="0" applyFill="1" applyBorder="1" applyAlignment="1">
      <alignment horizontal="left" vertical="center"/>
    </xf>
    <xf numFmtId="0" fontId="0" fillId="5" borderId="33" xfId="0" applyFill="1" applyBorder="1" applyAlignment="1">
      <alignment horizontal="left" vertical="center"/>
    </xf>
    <xf numFmtId="0" fontId="0" fillId="5" borderId="91" xfId="0" applyFill="1" applyBorder="1" applyAlignment="1">
      <alignment horizontal="center" vertical="center"/>
    </xf>
    <xf numFmtId="0" fontId="0" fillId="5" borderId="91" xfId="0" applyFill="1" applyBorder="1" applyAlignment="1">
      <alignment vertical="center"/>
    </xf>
    <xf numFmtId="0" fontId="0" fillId="5" borderId="63" xfId="0" applyFill="1" applyBorder="1" applyAlignment="1">
      <alignment horizontal="center" vertical="center"/>
    </xf>
    <xf numFmtId="0" fontId="0" fillId="5" borderId="11" xfId="0" applyFill="1" applyBorder="1" applyAlignment="1">
      <alignment vertical="center" wrapText="1"/>
    </xf>
    <xf numFmtId="49" fontId="73" fillId="9" borderId="4" xfId="0" applyNumberFormat="1" applyFont="1" applyFill="1" applyBorder="1" applyAlignment="1" applyProtection="1">
      <alignment vertical="center"/>
    </xf>
    <xf numFmtId="0" fontId="91" fillId="7" borderId="39" xfId="0" applyFont="1" applyFill="1" applyBorder="1" applyAlignment="1">
      <alignment vertical="center"/>
    </xf>
    <xf numFmtId="0" fontId="91" fillId="7" borderId="30" xfId="0" applyFont="1" applyFill="1" applyBorder="1" applyAlignment="1">
      <alignment vertical="center"/>
    </xf>
    <xf numFmtId="0" fontId="0" fillId="5" borderId="0" xfId="0" applyFill="1" applyBorder="1" applyAlignment="1">
      <alignment wrapText="1"/>
    </xf>
    <xf numFmtId="0" fontId="0" fillId="5" borderId="0" xfId="0" applyFill="1" applyAlignment="1">
      <alignment vertical="center" wrapText="1"/>
    </xf>
    <xf numFmtId="0" fontId="0" fillId="5" borderId="0" xfId="0" applyFill="1" applyAlignment="1"/>
    <xf numFmtId="0" fontId="0" fillId="0" borderId="0" xfId="0" applyBorder="1" applyAlignment="1"/>
    <xf numFmtId="0" fontId="0" fillId="5" borderId="0" xfId="0" applyFill="1" applyBorder="1" applyAlignment="1" applyProtection="1">
      <alignment wrapText="1"/>
    </xf>
    <xf numFmtId="0" fontId="53" fillId="9" borderId="87" xfId="0" applyFont="1" applyFill="1" applyBorder="1" applyAlignment="1" applyProtection="1">
      <alignment horizontal="center"/>
    </xf>
    <xf numFmtId="0" fontId="0" fillId="5" borderId="0" xfId="0" applyFill="1" applyAlignment="1">
      <alignment vertical="center" wrapText="1"/>
    </xf>
    <xf numFmtId="0" fontId="0" fillId="5" borderId="0" xfId="0" applyFill="1" applyAlignment="1"/>
    <xf numFmtId="0" fontId="0" fillId="5" borderId="0" xfId="0" applyFill="1" applyAlignment="1">
      <alignment wrapText="1"/>
    </xf>
    <xf numFmtId="0" fontId="0" fillId="5" borderId="59" xfId="0" applyFill="1" applyBorder="1" applyAlignment="1">
      <alignment vertical="center" wrapText="1"/>
    </xf>
    <xf numFmtId="0" fontId="76" fillId="5" borderId="0" xfId="0" applyFont="1" applyFill="1" applyBorder="1" applyAlignment="1">
      <alignment horizontal="center"/>
    </xf>
    <xf numFmtId="0" fontId="52" fillId="0" borderId="65" xfId="0" applyFont="1" applyBorder="1" applyAlignment="1">
      <alignment horizontal="center" vertical="center" wrapText="1"/>
    </xf>
    <xf numFmtId="0" fontId="167" fillId="5" borderId="0" xfId="0" applyFont="1" applyFill="1" applyBorder="1" applyAlignment="1" applyProtection="1">
      <alignment horizontal="center" vertical="center" wrapText="1"/>
    </xf>
    <xf numFmtId="0" fontId="72" fillId="5" borderId="38" xfId="0" applyFont="1" applyFill="1" applyBorder="1" applyAlignment="1" applyProtection="1">
      <alignment horizontal="center" vertical="center" wrapText="1"/>
    </xf>
    <xf numFmtId="0" fontId="72" fillId="16" borderId="50" xfId="0" applyFont="1" applyFill="1" applyBorder="1" applyAlignment="1" applyProtection="1">
      <alignment horizontal="center" vertical="center" wrapText="1"/>
    </xf>
    <xf numFmtId="0" fontId="0" fillId="0" borderId="0" xfId="0" applyBorder="1" applyAlignment="1">
      <alignment horizontal="center" vertical="center" wrapText="1"/>
    </xf>
    <xf numFmtId="0" fontId="0" fillId="5" borderId="59" xfId="0" applyFill="1" applyBorder="1" applyAlignment="1">
      <alignment horizontal="left"/>
    </xf>
    <xf numFmtId="0" fontId="0" fillId="5" borderId="59" xfId="0" applyFill="1" applyBorder="1" applyAlignment="1"/>
    <xf numFmtId="0" fontId="83" fillId="5" borderId="0" xfId="0" applyFont="1" applyFill="1" applyBorder="1" applyAlignment="1">
      <alignment horizontal="left"/>
    </xf>
    <xf numFmtId="0" fontId="167" fillId="16" borderId="97" xfId="0" applyFont="1" applyFill="1" applyBorder="1" applyAlignment="1" applyProtection="1">
      <alignment horizontal="center" vertical="center" wrapText="1"/>
    </xf>
    <xf numFmtId="0" fontId="52" fillId="0" borderId="52" xfId="0" applyFont="1" applyBorder="1" applyAlignment="1">
      <alignment horizontal="center" vertical="center" wrapText="1"/>
    </xf>
    <xf numFmtId="0" fontId="167" fillId="5" borderId="22" xfId="0" applyFont="1" applyFill="1" applyBorder="1" applyAlignment="1" applyProtection="1">
      <alignment horizontal="center" vertical="center" wrapText="1"/>
    </xf>
    <xf numFmtId="0" fontId="0" fillId="0" borderId="0" xfId="0" applyAlignment="1"/>
    <xf numFmtId="0" fontId="0" fillId="0" borderId="0" xfId="0" applyFont="1" applyBorder="1" applyAlignment="1">
      <alignment vertical="center" wrapText="1"/>
    </xf>
    <xf numFmtId="0" fontId="0" fillId="0" borderId="0" xfId="0" applyBorder="1" applyAlignment="1">
      <alignment horizontal="center" vertical="center"/>
    </xf>
    <xf numFmtId="0" fontId="72" fillId="5" borderId="112" xfId="0" applyFont="1" applyFill="1" applyBorder="1" applyAlignment="1" applyProtection="1">
      <alignment horizontal="center" vertical="center" wrapText="1"/>
    </xf>
    <xf numFmtId="0" fontId="52" fillId="16" borderId="26" xfId="0" applyFont="1" applyFill="1" applyBorder="1" applyAlignment="1">
      <alignment horizontal="center" vertical="center" wrapText="1"/>
    </xf>
    <xf numFmtId="167" fontId="71" fillId="22" borderId="51" xfId="0" applyNumberFormat="1" applyFont="1" applyFill="1" applyBorder="1" applyAlignment="1" applyProtection="1">
      <alignment horizontal="center" vertical="center"/>
    </xf>
    <xf numFmtId="0" fontId="76" fillId="0" borderId="4" xfId="0" applyFont="1" applyBorder="1" applyAlignment="1">
      <alignment horizontal="center" vertical="center" wrapText="1"/>
    </xf>
    <xf numFmtId="167" fontId="76" fillId="0" borderId="4" xfId="1" applyNumberFormat="1" applyFont="1" applyBorder="1" applyAlignment="1">
      <alignment horizontal="center" vertical="center" wrapText="1"/>
    </xf>
    <xf numFmtId="0" fontId="75" fillId="5" borderId="20" xfId="0" applyFont="1" applyFill="1" applyBorder="1" applyAlignment="1">
      <alignment vertical="center"/>
    </xf>
    <xf numFmtId="0" fontId="54" fillId="5" borderId="20" xfId="0" applyFont="1" applyFill="1" applyBorder="1" applyAlignment="1">
      <alignment horizontal="left"/>
    </xf>
    <xf numFmtId="0" fontId="54" fillId="5" borderId="21" xfId="0" applyFont="1" applyFill="1" applyBorder="1" applyAlignment="1">
      <alignment horizontal="left"/>
    </xf>
    <xf numFmtId="0" fontId="0" fillId="5" borderId="66" xfId="0" applyFill="1" applyBorder="1" applyAlignment="1">
      <alignment vertical="center" wrapText="1"/>
    </xf>
    <xf numFmtId="0" fontId="0" fillId="5" borderId="113" xfId="0" applyFill="1" applyBorder="1"/>
    <xf numFmtId="0" fontId="52" fillId="0" borderId="78" xfId="0" applyFont="1" applyBorder="1" applyAlignment="1">
      <alignment horizontal="center" vertical="center" wrapText="1"/>
    </xf>
    <xf numFmtId="0" fontId="0" fillId="9" borderId="56" xfId="0" applyFill="1" applyBorder="1"/>
    <xf numFmtId="0" fontId="0" fillId="9" borderId="57" xfId="0" applyFill="1" applyBorder="1"/>
    <xf numFmtId="0" fontId="52" fillId="9" borderId="54" xfId="0" applyFont="1" applyFill="1" applyBorder="1" applyAlignment="1" applyProtection="1">
      <alignment vertical="center" wrapText="1"/>
    </xf>
    <xf numFmtId="0" fontId="54" fillId="9" borderId="55" xfId="0" applyFont="1" applyFill="1" applyBorder="1" applyAlignment="1" applyProtection="1">
      <alignment wrapText="1"/>
    </xf>
    <xf numFmtId="0" fontId="163" fillId="9" borderId="76" xfId="0" applyFont="1" applyFill="1" applyBorder="1" applyAlignment="1" applyProtection="1">
      <alignment horizontal="center" vertical="center" wrapText="1"/>
    </xf>
    <xf numFmtId="0" fontId="0" fillId="9" borderId="36" xfId="0" applyFill="1" applyBorder="1"/>
    <xf numFmtId="0" fontId="0" fillId="9" borderId="36" xfId="0" applyFill="1" applyBorder="1" applyAlignment="1" applyProtection="1">
      <alignment horizontal="center"/>
    </xf>
    <xf numFmtId="0" fontId="0" fillId="9" borderId="14" xfId="0" applyFill="1" applyBorder="1" applyProtection="1"/>
    <xf numFmtId="0" fontId="0" fillId="5" borderId="0" xfId="0" applyFont="1" applyFill="1" applyBorder="1" applyAlignment="1">
      <alignment vertical="center"/>
    </xf>
    <xf numFmtId="0" fontId="0" fillId="0" borderId="59" xfId="0" applyBorder="1" applyAlignment="1"/>
    <xf numFmtId="0" fontId="71" fillId="8" borderId="22" xfId="0" applyFont="1" applyFill="1" applyBorder="1" applyAlignment="1" applyProtection="1">
      <alignment horizontal="center" vertical="center"/>
      <protection locked="0"/>
    </xf>
    <xf numFmtId="0" fontId="167" fillId="5" borderId="52" xfId="0" applyFont="1" applyFill="1" applyBorder="1" applyAlignment="1" applyProtection="1">
      <alignment horizontal="center" vertical="center" wrapText="1"/>
    </xf>
    <xf numFmtId="0" fontId="72" fillId="5" borderId="110" xfId="0" applyFont="1" applyFill="1" applyBorder="1" applyAlignment="1" applyProtection="1">
      <alignment horizontal="center" vertical="center" wrapText="1"/>
    </xf>
    <xf numFmtId="0" fontId="56" fillId="5" borderId="0" xfId="0" applyFont="1" applyFill="1" applyBorder="1" applyAlignment="1">
      <alignment horizontal="left" vertical="center"/>
    </xf>
    <xf numFmtId="0" fontId="0" fillId="5" borderId="59" xfId="0" applyFill="1" applyBorder="1" applyAlignment="1" applyProtection="1">
      <alignment horizontal="left" vertical="center"/>
    </xf>
    <xf numFmtId="0" fontId="81" fillId="5" borderId="0" xfId="0" applyFont="1" applyFill="1" applyBorder="1" applyAlignment="1">
      <alignment vertical="center"/>
    </xf>
    <xf numFmtId="0" fontId="52" fillId="0" borderId="114" xfId="0" applyFont="1" applyBorder="1" applyAlignment="1">
      <alignment horizontal="center" vertical="center" wrapText="1"/>
    </xf>
    <xf numFmtId="0" fontId="54" fillId="5" borderId="16" xfId="0" applyFont="1" applyFill="1" applyBorder="1" applyAlignment="1">
      <alignment vertical="center"/>
    </xf>
    <xf numFmtId="0" fontId="83" fillId="5" borderId="16" xfId="0" applyFont="1" applyFill="1" applyBorder="1" applyAlignment="1">
      <alignment vertical="center"/>
    </xf>
    <xf numFmtId="0" fontId="54" fillId="5" borderId="13" xfId="0" applyFont="1" applyFill="1" applyBorder="1" applyAlignment="1">
      <alignment horizontal="left" vertical="top"/>
    </xf>
    <xf numFmtId="0" fontId="83" fillId="5" borderId="55" xfId="0" applyFont="1" applyFill="1" applyBorder="1"/>
    <xf numFmtId="0" fontId="76" fillId="5" borderId="20" xfId="0" applyFont="1" applyFill="1" applyBorder="1" applyAlignment="1">
      <alignment horizontal="center"/>
    </xf>
    <xf numFmtId="0" fontId="76" fillId="5" borderId="25" xfId="0" applyFont="1" applyFill="1" applyBorder="1" applyAlignment="1">
      <alignment horizontal="center"/>
    </xf>
    <xf numFmtId="0" fontId="76" fillId="5" borderId="22" xfId="0" applyFont="1" applyFill="1" applyBorder="1" applyAlignment="1">
      <alignment horizontal="center"/>
    </xf>
    <xf numFmtId="0" fontId="0" fillId="0" borderId="55" xfId="0" applyBorder="1" applyAlignment="1">
      <alignment vertical="center" wrapText="1"/>
    </xf>
    <xf numFmtId="0" fontId="72" fillId="5" borderId="91" xfId="0" applyFont="1" applyFill="1" applyBorder="1" applyAlignment="1" applyProtection="1">
      <alignment horizontal="center" vertical="center" wrapText="1"/>
    </xf>
    <xf numFmtId="0" fontId="83" fillId="5" borderId="16" xfId="0" applyFont="1" applyFill="1" applyBorder="1"/>
    <xf numFmtId="0" fontId="76" fillId="9" borderId="33" xfId="0" applyFont="1" applyFill="1" applyBorder="1" applyAlignment="1" applyProtection="1">
      <alignment horizontal="center" vertical="center" wrapText="1"/>
    </xf>
    <xf numFmtId="0" fontId="0" fillId="5" borderId="0" xfId="0" applyFill="1" applyAlignment="1">
      <alignment vertical="center" wrapText="1"/>
    </xf>
    <xf numFmtId="0" fontId="0" fillId="5" borderId="0" xfId="0" applyFill="1" applyAlignment="1"/>
    <xf numFmtId="0" fontId="0" fillId="0" borderId="0" xfId="0" applyBorder="1" applyAlignment="1"/>
    <xf numFmtId="0" fontId="93" fillId="10" borderId="0" xfId="0" applyFont="1" applyFill="1" applyAlignment="1">
      <alignment vertical="center" wrapText="1"/>
    </xf>
    <xf numFmtId="0" fontId="6" fillId="5" borderId="0" xfId="0" applyFont="1" applyFill="1" applyBorder="1" applyAlignment="1" applyProtection="1">
      <alignment horizontal="center" vertical="center" wrapText="1"/>
    </xf>
    <xf numFmtId="0" fontId="0" fillId="5" borderId="0" xfId="0" applyFont="1" applyFill="1" applyBorder="1" applyAlignment="1">
      <alignment vertical="center" wrapText="1"/>
    </xf>
    <xf numFmtId="0" fontId="72" fillId="5" borderId="54" xfId="0" applyFont="1" applyFill="1" applyBorder="1" applyAlignment="1" applyProtection="1">
      <alignment horizontal="center" vertical="center" wrapText="1"/>
    </xf>
    <xf numFmtId="0" fontId="71" fillId="8" borderId="64" xfId="0" applyFont="1" applyFill="1" applyBorder="1" applyAlignment="1" applyProtection="1">
      <alignment horizontal="center" vertical="center"/>
      <protection locked="0"/>
    </xf>
    <xf numFmtId="0" fontId="0" fillId="5" borderId="0" xfId="0" applyFont="1" applyFill="1" applyBorder="1" applyAlignment="1">
      <alignment wrapText="1"/>
    </xf>
    <xf numFmtId="0" fontId="56" fillId="5" borderId="0" xfId="0" applyFont="1" applyFill="1" applyAlignment="1">
      <alignment vertical="center" wrapText="1"/>
    </xf>
    <xf numFmtId="0" fontId="56" fillId="5" borderId="59" xfId="0" applyFont="1" applyFill="1" applyBorder="1" applyAlignment="1">
      <alignment horizontal="left" vertical="top"/>
    </xf>
    <xf numFmtId="0" fontId="71" fillId="22" borderId="39" xfId="0" applyFont="1" applyFill="1" applyBorder="1" applyAlignment="1" applyProtection="1">
      <alignment horizontal="left" vertical="center"/>
      <protection locked="0"/>
    </xf>
    <xf numFmtId="0" fontId="71" fillId="22" borderId="13" xfId="0" applyFont="1" applyFill="1" applyBorder="1" applyAlignment="1" applyProtection="1">
      <alignment horizontal="left" vertical="center"/>
      <protection locked="0"/>
    </xf>
    <xf numFmtId="0" fontId="72" fillId="16" borderId="38"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protection locked="0"/>
    </xf>
    <xf numFmtId="0" fontId="71" fillId="5" borderId="8" xfId="0" applyFont="1" applyFill="1" applyBorder="1" applyAlignment="1" applyProtection="1">
      <alignment horizontal="center" vertical="center"/>
      <protection locked="0"/>
    </xf>
    <xf numFmtId="0" fontId="0" fillId="5" borderId="59" xfId="0" applyFill="1" applyBorder="1" applyAlignment="1" applyProtection="1"/>
    <xf numFmtId="0" fontId="0" fillId="5" borderId="0" xfId="0" applyFill="1" applyAlignment="1"/>
    <xf numFmtId="0" fontId="0" fillId="5" borderId="33" xfId="0" applyFill="1" applyBorder="1" applyAlignment="1">
      <alignment horizontal="center" vertical="center"/>
    </xf>
    <xf numFmtId="0" fontId="0" fillId="5" borderId="4" xfId="0" applyFill="1" applyBorder="1" applyAlignment="1">
      <alignment horizontal="center" vertical="center"/>
    </xf>
    <xf numFmtId="0" fontId="0" fillId="5" borderId="47" xfId="0" applyFill="1" applyBorder="1" applyAlignment="1">
      <alignment horizontal="center" vertical="center"/>
    </xf>
    <xf numFmtId="0" fontId="0" fillId="5" borderId="1" xfId="0" applyFill="1" applyBorder="1" applyAlignment="1" applyProtection="1"/>
    <xf numFmtId="0" fontId="0" fillId="5" borderId="115" xfId="0" applyFill="1" applyBorder="1" applyAlignment="1">
      <alignment vertical="center" wrapText="1"/>
    </xf>
    <xf numFmtId="0" fontId="0" fillId="5" borderId="0" xfId="0" applyFill="1" applyBorder="1" applyAlignment="1" applyProtection="1">
      <alignment vertical="top"/>
    </xf>
    <xf numFmtId="0" fontId="0" fillId="5" borderId="59" xfId="0" applyFill="1" applyBorder="1" applyAlignment="1">
      <alignment vertical="top"/>
    </xf>
    <xf numFmtId="0" fontId="0" fillId="6" borderId="26" xfId="0" applyFont="1" applyFill="1" applyBorder="1" applyAlignment="1">
      <alignment wrapText="1"/>
    </xf>
    <xf numFmtId="0" fontId="0" fillId="5" borderId="58" xfId="0" applyFill="1" applyBorder="1" applyAlignment="1">
      <alignment vertical="center" wrapText="1"/>
    </xf>
    <xf numFmtId="0" fontId="52" fillId="5" borderId="33" xfId="0" applyFont="1" applyFill="1" applyBorder="1" applyAlignment="1">
      <alignment horizontal="center" vertical="center"/>
    </xf>
    <xf numFmtId="0" fontId="76" fillId="5" borderId="34" xfId="0" applyFont="1" applyFill="1" applyBorder="1" applyAlignment="1">
      <alignment horizontal="center" vertical="center"/>
    </xf>
    <xf numFmtId="0" fontId="145" fillId="5" borderId="76" xfId="0" applyFont="1" applyFill="1" applyBorder="1" applyAlignment="1" applyProtection="1">
      <alignment horizontal="center" vertical="center" wrapText="1"/>
    </xf>
    <xf numFmtId="0" fontId="76" fillId="5" borderId="77" xfId="0" applyFont="1" applyFill="1" applyBorder="1" applyAlignment="1">
      <alignment horizontal="center" vertical="center"/>
    </xf>
    <xf numFmtId="0" fontId="162" fillId="29" borderId="31" xfId="0" applyFont="1" applyFill="1" applyBorder="1" applyAlignment="1" applyProtection="1">
      <alignment horizontal="left" vertical="top" wrapText="1"/>
    </xf>
    <xf numFmtId="0" fontId="73" fillId="9" borderId="8" xfId="0" applyFont="1" applyFill="1" applyBorder="1" applyAlignment="1" applyProtection="1">
      <alignment horizontal="left" vertical="center"/>
    </xf>
    <xf numFmtId="0" fontId="78" fillId="9" borderId="4" xfId="0" applyFont="1" applyFill="1" applyBorder="1" applyAlignment="1" applyProtection="1">
      <alignment horizontal="left" vertical="center"/>
    </xf>
    <xf numFmtId="0" fontId="73" fillId="9" borderId="14" xfId="0" applyFont="1" applyFill="1" applyBorder="1" applyAlignment="1" applyProtection="1">
      <alignment horizontal="center" vertical="center"/>
    </xf>
    <xf numFmtId="0" fontId="0" fillId="5" borderId="0" xfId="0" applyFill="1" applyAlignment="1"/>
    <xf numFmtId="0" fontId="69" fillId="5" borderId="13" xfId="0" applyFont="1" applyFill="1" applyBorder="1" applyAlignment="1" applyProtection="1">
      <alignment vertical="center"/>
    </xf>
    <xf numFmtId="0" fontId="0" fillId="8" borderId="4" xfId="0" applyFill="1" applyBorder="1" applyAlignment="1">
      <alignment vertical="center"/>
    </xf>
    <xf numFmtId="0" fontId="0" fillId="5" borderId="4" xfId="0" applyFill="1" applyBorder="1" applyAlignment="1">
      <alignment horizontal="center" vertical="center"/>
    </xf>
    <xf numFmtId="0" fontId="0" fillId="5" borderId="4" xfId="0" applyFill="1" applyBorder="1" applyAlignment="1">
      <alignment vertical="center" wrapText="1"/>
    </xf>
    <xf numFmtId="0" fontId="0" fillId="0" borderId="4" xfId="0" applyBorder="1" applyAlignment="1">
      <alignment vertical="center" wrapText="1"/>
    </xf>
    <xf numFmtId="0" fontId="0" fillId="5" borderId="4" xfId="0" applyFill="1" applyBorder="1" applyAlignment="1">
      <alignment vertical="center"/>
    </xf>
    <xf numFmtId="0" fontId="0" fillId="5" borderId="4" xfId="0" applyFill="1" applyBorder="1" applyAlignment="1">
      <alignment horizontal="left" vertical="center" wrapText="1"/>
    </xf>
    <xf numFmtId="0" fontId="0" fillId="32" borderId="4" xfId="0" applyFill="1" applyBorder="1" applyAlignment="1">
      <alignment vertical="center"/>
    </xf>
    <xf numFmtId="0" fontId="107" fillId="5" borderId="0" xfId="0" applyFont="1" applyFill="1"/>
    <xf numFmtId="0" fontId="71" fillId="32" borderId="14" xfId="0" applyFont="1" applyFill="1" applyBorder="1" applyAlignment="1" applyProtection="1">
      <alignment horizontal="center" vertical="center"/>
      <protection locked="0"/>
    </xf>
    <xf numFmtId="0" fontId="71" fillId="32" borderId="19" xfId="0" applyFont="1" applyFill="1" applyBorder="1" applyAlignment="1" applyProtection="1">
      <alignment horizontal="center" vertical="center"/>
      <protection locked="0"/>
    </xf>
    <xf numFmtId="0" fontId="71" fillId="32" borderId="2" xfId="0" applyFont="1" applyFill="1" applyBorder="1" applyAlignment="1" applyProtection="1">
      <alignment horizontal="center" vertical="center"/>
      <protection locked="0"/>
    </xf>
    <xf numFmtId="0" fontId="6" fillId="33" borderId="2" xfId="0" applyFont="1" applyFill="1" applyBorder="1" applyAlignment="1" applyProtection="1">
      <alignment horizontal="center" vertical="center" wrapText="1"/>
    </xf>
    <xf numFmtId="0" fontId="16" fillId="5" borderId="39" xfId="0" applyFont="1" applyFill="1" applyBorder="1" applyAlignment="1" applyProtection="1">
      <alignment vertical="center"/>
    </xf>
    <xf numFmtId="0" fontId="0" fillId="0" borderId="22" xfId="0" applyBorder="1" applyAlignment="1">
      <alignment vertical="center"/>
    </xf>
    <xf numFmtId="0" fontId="0" fillId="0" borderId="113" xfId="0" applyBorder="1" applyAlignment="1">
      <alignment vertical="center"/>
    </xf>
    <xf numFmtId="0" fontId="53" fillId="32" borderId="24" xfId="0" applyFont="1" applyFill="1" applyBorder="1"/>
    <xf numFmtId="0" fontId="67" fillId="5" borderId="38" xfId="0" applyFont="1" applyFill="1" applyBorder="1"/>
    <xf numFmtId="0" fontId="75" fillId="5" borderId="0" xfId="0" applyFont="1" applyFill="1" applyBorder="1" applyAlignment="1">
      <alignment horizontal="left" vertical="center"/>
    </xf>
    <xf numFmtId="0" fontId="0" fillId="33" borderId="4" xfId="0" applyFill="1" applyBorder="1" applyAlignment="1">
      <alignment vertical="center" wrapText="1"/>
    </xf>
    <xf numFmtId="0" fontId="180" fillId="5" borderId="0" xfId="0" applyFont="1" applyFill="1"/>
    <xf numFmtId="0" fontId="87" fillId="9" borderId="4" xfId="0" applyFont="1" applyFill="1" applyBorder="1" applyAlignment="1" applyProtection="1">
      <alignment horizontal="center" vertical="center" wrapText="1"/>
    </xf>
    <xf numFmtId="0" fontId="81" fillId="9" borderId="4" xfId="0" applyFont="1" applyFill="1" applyBorder="1" applyAlignment="1">
      <alignment vertical="center"/>
    </xf>
    <xf numFmtId="0" fontId="53" fillId="9" borderId="4" xfId="0" applyFont="1" applyFill="1" applyBorder="1" applyAlignment="1" applyProtection="1">
      <alignment horizontal="left"/>
    </xf>
    <xf numFmtId="10" fontId="73" fillId="9" borderId="36" xfId="0" applyNumberFormat="1" applyFont="1" applyFill="1" applyBorder="1" applyAlignment="1" applyProtection="1">
      <alignment vertical="center"/>
    </xf>
    <xf numFmtId="10" fontId="73" fillId="9" borderId="36" xfId="0" applyNumberFormat="1" applyFont="1" applyFill="1" applyBorder="1" applyAlignment="1" applyProtection="1">
      <alignment horizontal="center" vertical="center"/>
    </xf>
    <xf numFmtId="0" fontId="73" fillId="9" borderId="36" xfId="0" applyFont="1" applyFill="1" applyBorder="1" applyAlignment="1" applyProtection="1">
      <alignment horizontal="center" vertical="center"/>
    </xf>
    <xf numFmtId="10" fontId="73" fillId="9" borderId="0" xfId="0" applyNumberFormat="1" applyFont="1" applyFill="1" applyBorder="1" applyAlignment="1" applyProtection="1">
      <alignment vertical="center"/>
    </xf>
    <xf numFmtId="10" fontId="73" fillId="9" borderId="59" xfId="0" applyNumberFormat="1" applyFont="1" applyFill="1" applyBorder="1" applyAlignment="1" applyProtection="1">
      <alignment vertical="center"/>
    </xf>
    <xf numFmtId="0" fontId="109" fillId="16" borderId="31" xfId="0" applyFont="1" applyFill="1" applyBorder="1" applyAlignment="1">
      <alignment horizontal="left" vertical="center"/>
    </xf>
    <xf numFmtId="0" fontId="81" fillId="16" borderId="31" xfId="0" applyFont="1" applyFill="1" applyBorder="1" applyAlignment="1">
      <alignment horizontal="left" vertical="center"/>
    </xf>
    <xf numFmtId="0" fontId="53" fillId="20" borderId="6" xfId="0" applyFont="1" applyFill="1" applyBorder="1" applyAlignment="1" applyProtection="1">
      <alignment horizontal="left" vertical="center"/>
      <protection locked="0"/>
    </xf>
    <xf numFmtId="0" fontId="78" fillId="9" borderId="12" xfId="0" applyFont="1" applyFill="1" applyBorder="1" applyAlignment="1" applyProtection="1">
      <alignment horizontal="left" vertical="center"/>
    </xf>
    <xf numFmtId="0" fontId="81" fillId="16" borderId="31" xfId="0" applyFont="1" applyFill="1" applyBorder="1" applyAlignment="1">
      <alignment horizontal="center" vertical="center"/>
    </xf>
    <xf numFmtId="0" fontId="6" fillId="6" borderId="76" xfId="0" applyFont="1" applyFill="1" applyBorder="1" applyAlignment="1" applyProtection="1">
      <alignment horizontal="center" vertical="center" wrapText="1"/>
    </xf>
    <xf numFmtId="0" fontId="6" fillId="20" borderId="54" xfId="0" applyFont="1" applyFill="1" applyBorder="1" applyAlignment="1" applyProtection="1">
      <alignment horizontal="center" vertical="center" wrapText="1"/>
    </xf>
    <xf numFmtId="0" fontId="6" fillId="8" borderId="54" xfId="0" applyFont="1" applyFill="1" applyBorder="1" applyAlignment="1" applyProtection="1">
      <alignment horizontal="center" vertical="center" wrapText="1"/>
    </xf>
    <xf numFmtId="0" fontId="6" fillId="5" borderId="54" xfId="0" applyFont="1" applyFill="1" applyBorder="1" applyAlignment="1" applyProtection="1">
      <alignment horizontal="center" vertical="center" wrapText="1"/>
    </xf>
    <xf numFmtId="0" fontId="56" fillId="16" borderId="38" xfId="0" applyFont="1" applyFill="1" applyBorder="1" applyAlignment="1">
      <alignment horizontal="center" vertical="center" wrapText="1"/>
    </xf>
    <xf numFmtId="0" fontId="76" fillId="5" borderId="56" xfId="0" applyFont="1" applyFill="1" applyBorder="1" applyAlignment="1">
      <alignment horizontal="center"/>
    </xf>
    <xf numFmtId="0" fontId="167" fillId="16" borderId="31" xfId="0" applyFont="1" applyFill="1" applyBorder="1" applyAlignment="1" applyProtection="1">
      <alignment horizontal="center" vertical="center" wrapText="1"/>
    </xf>
    <xf numFmtId="0" fontId="139" fillId="16" borderId="87" xfId="0" applyFont="1" applyFill="1" applyBorder="1" applyAlignment="1">
      <alignment horizontal="center" vertical="center"/>
    </xf>
    <xf numFmtId="0" fontId="139" fillId="16" borderId="3" xfId="0" applyFont="1" applyFill="1" applyBorder="1" applyAlignment="1">
      <alignment horizontal="center" vertical="center"/>
    </xf>
    <xf numFmtId="0" fontId="139" fillId="16" borderId="114" xfId="0" applyFont="1" applyFill="1" applyBorder="1" applyAlignment="1">
      <alignment horizontal="center" vertical="center"/>
    </xf>
    <xf numFmtId="49" fontId="76" fillId="16" borderId="51" xfId="0" applyNumberFormat="1" applyFont="1" applyFill="1" applyBorder="1" applyAlignment="1">
      <alignment horizontal="center" vertical="center"/>
    </xf>
    <xf numFmtId="49" fontId="76" fillId="16" borderId="3" xfId="0" applyNumberFormat="1" applyFont="1" applyFill="1" applyBorder="1" applyAlignment="1">
      <alignment horizontal="center" vertical="center"/>
    </xf>
    <xf numFmtId="0" fontId="76" fillId="16" borderId="3" xfId="0" applyFont="1" applyFill="1" applyBorder="1" applyAlignment="1">
      <alignment horizontal="center" vertical="center"/>
    </xf>
    <xf numFmtId="0" fontId="99" fillId="5" borderId="0" xfId="0" applyFont="1" applyFill="1"/>
    <xf numFmtId="0" fontId="79" fillId="24" borderId="4" xfId="0" applyFont="1" applyFill="1" applyBorder="1" applyAlignment="1">
      <alignment vertical="center" wrapText="1"/>
    </xf>
    <xf numFmtId="0" fontId="83" fillId="5" borderId="52" xfId="0" applyFont="1" applyFill="1" applyBorder="1" applyAlignment="1">
      <alignment vertical="center" wrapText="1"/>
    </xf>
    <xf numFmtId="0" fontId="83" fillId="5" borderId="63" xfId="0" applyFont="1" applyFill="1" applyBorder="1" applyAlignment="1">
      <alignment vertical="center" wrapText="1"/>
    </xf>
    <xf numFmtId="0" fontId="120" fillId="5" borderId="76" xfId="0" applyFont="1" applyFill="1" applyBorder="1"/>
    <xf numFmtId="0" fontId="120" fillId="5" borderId="54" xfId="0" applyFont="1" applyFill="1" applyBorder="1"/>
    <xf numFmtId="0" fontId="120" fillId="5" borderId="38" xfId="0" applyFont="1" applyFill="1" applyBorder="1"/>
    <xf numFmtId="0" fontId="114" fillId="5" borderId="34" xfId="0" applyFont="1" applyFill="1" applyBorder="1" applyAlignment="1">
      <alignment vertical="center"/>
    </xf>
    <xf numFmtId="0" fontId="184" fillId="5" borderId="108" xfId="0" applyFont="1" applyFill="1" applyBorder="1" applyAlignment="1">
      <alignment vertical="center" wrapText="1"/>
    </xf>
    <xf numFmtId="0" fontId="114" fillId="5" borderId="1" xfId="0" applyFont="1" applyFill="1" applyBorder="1" applyAlignment="1">
      <alignment vertical="center"/>
    </xf>
    <xf numFmtId="0" fontId="114" fillId="5" borderId="61" xfId="0" applyFont="1" applyFill="1" applyBorder="1" applyAlignment="1">
      <alignment vertical="center"/>
    </xf>
    <xf numFmtId="0" fontId="184" fillId="5" borderId="32" xfId="0" applyFont="1" applyFill="1" applyBorder="1" applyAlignment="1">
      <alignment vertical="center" wrapText="1"/>
    </xf>
    <xf numFmtId="0" fontId="114" fillId="5" borderId="61" xfId="0" applyFont="1" applyFill="1" applyBorder="1" applyAlignment="1">
      <alignment horizontal="left" vertical="center"/>
    </xf>
    <xf numFmtId="0" fontId="64" fillId="5" borderId="32" xfId="0" applyFont="1" applyFill="1" applyBorder="1" applyAlignment="1">
      <alignment vertical="center" wrapText="1"/>
    </xf>
    <xf numFmtId="0" fontId="114" fillId="0" borderId="0" xfId="0" applyFont="1" applyAlignment="1">
      <alignment vertical="center"/>
    </xf>
    <xf numFmtId="0" fontId="114" fillId="5" borderId="1" xfId="0" applyFont="1" applyFill="1" applyBorder="1" applyAlignment="1">
      <alignment horizontal="left" vertical="center"/>
    </xf>
    <xf numFmtId="0" fontId="64" fillId="5" borderId="82" xfId="0" applyFont="1" applyFill="1" applyBorder="1" applyAlignment="1">
      <alignment vertical="center" wrapText="1"/>
    </xf>
    <xf numFmtId="0" fontId="114" fillId="5" borderId="77" xfId="0" applyFont="1" applyFill="1" applyBorder="1" applyAlignment="1">
      <alignment vertical="center"/>
    </xf>
    <xf numFmtId="0" fontId="64" fillId="5" borderId="47" xfId="0" applyFont="1" applyFill="1" applyBorder="1" applyAlignment="1">
      <alignment vertical="center" wrapText="1"/>
    </xf>
    <xf numFmtId="0" fontId="114" fillId="5" borderId="47" xfId="0" applyFont="1" applyFill="1" applyBorder="1" applyAlignment="1">
      <alignment horizontal="left" vertical="center"/>
    </xf>
    <xf numFmtId="0" fontId="114" fillId="5" borderId="78" xfId="0" applyFont="1" applyFill="1" applyBorder="1"/>
    <xf numFmtId="0" fontId="64" fillId="5" borderId="109" xfId="0" applyFont="1" applyFill="1" applyBorder="1" applyAlignment="1">
      <alignment vertical="center" wrapText="1"/>
    </xf>
    <xf numFmtId="0" fontId="114" fillId="5" borderId="67" xfId="0" applyFont="1" applyFill="1" applyBorder="1" applyAlignment="1">
      <alignment vertical="center"/>
    </xf>
    <xf numFmtId="0" fontId="114" fillId="5" borderId="62" xfId="0" applyFont="1" applyFill="1" applyBorder="1" applyAlignment="1">
      <alignment vertical="center"/>
    </xf>
    <xf numFmtId="0" fontId="0" fillId="5" borderId="116" xfId="0" applyFill="1" applyBorder="1"/>
    <xf numFmtId="0" fontId="0" fillId="5" borderId="117" xfId="0" applyFill="1" applyBorder="1"/>
    <xf numFmtId="0" fontId="0" fillId="5" borderId="118" xfId="0" applyFill="1" applyBorder="1"/>
    <xf numFmtId="0" fontId="0" fillId="5" borderId="77" xfId="0" applyFill="1" applyBorder="1"/>
    <xf numFmtId="0" fontId="0" fillId="5" borderId="61" xfId="0" applyFill="1" applyBorder="1"/>
    <xf numFmtId="0" fontId="0" fillId="5" borderId="119" xfId="0" applyFill="1" applyBorder="1"/>
    <xf numFmtId="0" fontId="90" fillId="5" borderId="0" xfId="0" applyFont="1" applyFill="1"/>
    <xf numFmtId="0" fontId="0" fillId="5" borderId="4" xfId="0" applyFill="1" applyBorder="1" applyAlignment="1">
      <alignment vertical="center"/>
    </xf>
    <xf numFmtId="0" fontId="52" fillId="5" borderId="4" xfId="0" applyFont="1" applyFill="1" applyBorder="1" applyAlignment="1">
      <alignment vertical="center"/>
    </xf>
    <xf numFmtId="0" fontId="0" fillId="5" borderId="0" xfId="0" applyFill="1" applyAlignment="1">
      <alignment wrapText="1"/>
    </xf>
    <xf numFmtId="0" fontId="66" fillId="5" borderId="0" xfId="0" applyFont="1" applyFill="1"/>
    <xf numFmtId="0" fontId="187" fillId="5" borderId="90" xfId="0" quotePrefix="1" applyFont="1" applyFill="1" applyBorder="1" applyAlignment="1">
      <alignment horizontal="left" vertical="center"/>
    </xf>
    <xf numFmtId="0" fontId="187" fillId="5" borderId="77" xfId="0" applyFont="1" applyFill="1" applyBorder="1" applyAlignment="1">
      <alignment horizontal="left" vertical="center"/>
    </xf>
    <xf numFmtId="0" fontId="187" fillId="5" borderId="78" xfId="0" applyFont="1" applyFill="1" applyBorder="1" applyAlignment="1">
      <alignment horizontal="left" vertical="center"/>
    </xf>
    <xf numFmtId="0" fontId="129" fillId="5" borderId="89" xfId="0" applyFont="1" applyFill="1" applyBorder="1" applyAlignment="1">
      <alignment vertical="center" wrapText="1"/>
    </xf>
    <xf numFmtId="0" fontId="101" fillId="5" borderId="108" xfId="0" applyFont="1" applyFill="1" applyBorder="1" applyAlignment="1">
      <alignment vertical="center" wrapText="1"/>
    </xf>
    <xf numFmtId="0" fontId="101" fillId="5" borderId="32" xfId="0" applyFont="1" applyFill="1" applyBorder="1" applyAlignment="1">
      <alignment vertical="center" wrapText="1"/>
    </xf>
    <xf numFmtId="0" fontId="101" fillId="5" borderId="109" xfId="0" applyFont="1" applyFill="1" applyBorder="1" applyAlignment="1">
      <alignment vertical="center" wrapText="1"/>
    </xf>
    <xf numFmtId="0" fontId="187" fillId="5" borderId="108" xfId="0" applyFont="1" applyFill="1" applyBorder="1" applyAlignment="1">
      <alignment vertical="center"/>
    </xf>
    <xf numFmtId="0" fontId="57" fillId="5" borderId="108" xfId="0" applyFont="1" applyFill="1" applyBorder="1" applyAlignment="1">
      <alignment vertical="center" wrapText="1"/>
    </xf>
    <xf numFmtId="0" fontId="101" fillId="5" borderId="120" xfId="0" applyFont="1" applyFill="1" applyBorder="1" applyAlignment="1">
      <alignment vertical="center" wrapText="1"/>
    </xf>
    <xf numFmtId="0" fontId="187" fillId="5" borderId="32" xfId="0" applyFont="1" applyFill="1" applyBorder="1" applyAlignment="1">
      <alignment vertical="center"/>
    </xf>
    <xf numFmtId="0" fontId="57" fillId="5" borderId="32" xfId="0" applyFont="1" applyFill="1" applyBorder="1" applyAlignment="1">
      <alignment vertical="center" wrapText="1"/>
    </xf>
    <xf numFmtId="0" fontId="101" fillId="5" borderId="121" xfId="0" applyFont="1" applyFill="1" applyBorder="1" applyAlignment="1">
      <alignment vertical="center" wrapText="1"/>
    </xf>
    <xf numFmtId="0" fontId="187" fillId="5" borderId="32" xfId="0" applyFont="1" applyFill="1" applyBorder="1" applyAlignment="1">
      <alignment vertical="center" wrapText="1"/>
    </xf>
    <xf numFmtId="0" fontId="187" fillId="5" borderId="109" xfId="0" applyFont="1" applyFill="1" applyBorder="1" applyAlignment="1">
      <alignment vertical="center"/>
    </xf>
    <xf numFmtId="0" fontId="57" fillId="5" borderId="109" xfId="0" applyFont="1" applyFill="1" applyBorder="1" applyAlignment="1">
      <alignment vertical="center" wrapText="1"/>
    </xf>
    <xf numFmtId="0" fontId="101" fillId="5" borderId="122" xfId="0" applyFont="1" applyFill="1" applyBorder="1" applyAlignment="1">
      <alignment vertical="center" wrapText="1"/>
    </xf>
    <xf numFmtId="0" fontId="0" fillId="5" borderId="0" xfId="0" applyFill="1" applyBorder="1" applyAlignment="1">
      <alignment vertical="top" wrapText="1"/>
    </xf>
    <xf numFmtId="0" fontId="0" fillId="5" borderId="0" xfId="0" applyFill="1" applyBorder="1" applyAlignment="1">
      <alignment wrapText="1"/>
    </xf>
    <xf numFmtId="0" fontId="0" fillId="5" borderId="33" xfId="0" applyFill="1" applyBorder="1" applyAlignment="1">
      <alignment horizontal="center" vertical="center"/>
    </xf>
    <xf numFmtId="0" fontId="0" fillId="5" borderId="33" xfId="0" applyFill="1" applyBorder="1" applyAlignment="1">
      <alignment vertical="center" wrapText="1"/>
    </xf>
    <xf numFmtId="0" fontId="0" fillId="5" borderId="33" xfId="0" applyFill="1" applyBorder="1" applyAlignment="1">
      <alignment vertical="center"/>
    </xf>
    <xf numFmtId="0" fontId="0" fillId="0" borderId="4" xfId="0" applyBorder="1" applyAlignment="1">
      <alignment vertical="center"/>
    </xf>
    <xf numFmtId="43" fontId="0" fillId="5" borderId="33" xfId="1" applyFont="1" applyFill="1" applyBorder="1" applyAlignment="1">
      <alignment vertical="center"/>
    </xf>
    <xf numFmtId="0" fontId="0" fillId="5" borderId="4" xfId="0" applyFill="1" applyBorder="1" applyAlignment="1">
      <alignment horizontal="center" vertical="center"/>
    </xf>
    <xf numFmtId="0" fontId="0" fillId="0" borderId="4" xfId="0" applyBorder="1" applyAlignment="1">
      <alignment horizontal="center" vertical="center"/>
    </xf>
    <xf numFmtId="0" fontId="0" fillId="5" borderId="4" xfId="0" applyFill="1" applyBorder="1" applyAlignment="1">
      <alignment vertical="center" wrapText="1"/>
    </xf>
    <xf numFmtId="0" fontId="0" fillId="0" borderId="4" xfId="0" applyBorder="1" applyAlignment="1">
      <alignment vertical="center" wrapText="1"/>
    </xf>
    <xf numFmtId="0" fontId="0" fillId="5" borderId="47" xfId="0" applyFill="1" applyBorder="1" applyAlignment="1">
      <alignment horizontal="center" vertical="center"/>
    </xf>
    <xf numFmtId="0" fontId="0" fillId="5" borderId="33" xfId="0" applyFill="1" applyBorder="1" applyAlignment="1">
      <alignment horizontal="center" vertical="center" wrapText="1"/>
    </xf>
    <xf numFmtId="0" fontId="0" fillId="5" borderId="47" xfId="0" applyFill="1" applyBorder="1" applyAlignment="1"/>
    <xf numFmtId="0" fontId="52" fillId="5" borderId="36" xfId="0" applyFont="1" applyFill="1" applyBorder="1" applyAlignment="1">
      <alignment vertical="top" wrapText="1"/>
    </xf>
    <xf numFmtId="0" fontId="0" fillId="5" borderId="4" xfId="0" applyFill="1" applyBorder="1" applyAlignment="1">
      <alignment vertical="center"/>
    </xf>
    <xf numFmtId="0" fontId="0" fillId="5" borderId="4" xfId="0" applyFill="1" applyBorder="1" applyAlignment="1">
      <alignment horizontal="center" vertical="center"/>
    </xf>
    <xf numFmtId="0" fontId="0" fillId="5" borderId="4" xfId="0" applyFill="1" applyBorder="1" applyAlignment="1">
      <alignment vertical="center" wrapText="1"/>
    </xf>
    <xf numFmtId="0" fontId="0" fillId="5" borderId="4" xfId="0" applyFill="1" applyBorder="1" applyAlignment="1">
      <alignment vertical="center"/>
    </xf>
    <xf numFmtId="0" fontId="67" fillId="5" borderId="0" xfId="0" applyFont="1" applyFill="1"/>
    <xf numFmtId="0" fontId="0" fillId="5" borderId="0" xfId="0" applyFont="1" applyFill="1" applyBorder="1" applyAlignment="1">
      <alignment horizontal="left" vertical="center" wrapText="1"/>
    </xf>
    <xf numFmtId="0" fontId="52" fillId="5" borderId="0" xfId="0" applyFont="1" applyFill="1" applyBorder="1" applyAlignment="1">
      <alignment vertical="center" wrapText="1"/>
    </xf>
    <xf numFmtId="0" fontId="53" fillId="5" borderId="0"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protection locked="0"/>
    </xf>
    <xf numFmtId="0" fontId="52" fillId="5" borderId="0" xfId="0" applyFont="1" applyFill="1" applyBorder="1" applyAlignment="1">
      <alignment wrapText="1"/>
    </xf>
    <xf numFmtId="0" fontId="1" fillId="5" borderId="0" xfId="0" applyFont="1" applyFill="1" applyBorder="1" applyAlignment="1">
      <alignment horizontal="left" vertical="center" wrapText="1"/>
    </xf>
    <xf numFmtId="0" fontId="0" fillId="5" borderId="0" xfId="0" applyFill="1" applyBorder="1" applyAlignment="1">
      <alignment horizontal="left" vertical="center" wrapText="1"/>
    </xf>
    <xf numFmtId="0" fontId="52" fillId="5" borderId="0" xfId="0" applyFont="1" applyFill="1" applyBorder="1" applyAlignment="1">
      <alignment vertical="top" wrapText="1"/>
    </xf>
    <xf numFmtId="0" fontId="0" fillId="5" borderId="4" xfId="0" applyFill="1" applyBorder="1" applyAlignment="1">
      <alignment horizontal="center" vertical="center" wrapText="1"/>
    </xf>
    <xf numFmtId="0" fontId="0" fillId="5" borderId="33" xfId="0" applyFont="1" applyFill="1" applyBorder="1" applyAlignment="1">
      <alignment horizontal="center" vertical="center" wrapText="1"/>
    </xf>
    <xf numFmtId="0" fontId="0" fillId="5" borderId="0" xfId="0" applyFill="1" applyBorder="1" applyAlignment="1">
      <alignment horizontal="center" wrapText="1"/>
    </xf>
    <xf numFmtId="0" fontId="0" fillId="5" borderId="54" xfId="0" applyFill="1" applyBorder="1" applyAlignment="1">
      <alignment vertical="center"/>
    </xf>
    <xf numFmtId="0" fontId="96" fillId="5" borderId="33" xfId="0" applyFont="1" applyFill="1" applyBorder="1" applyAlignment="1">
      <alignment horizontal="left" vertical="center"/>
    </xf>
    <xf numFmtId="0" fontId="0" fillId="5" borderId="76" xfId="0" applyFill="1" applyBorder="1" applyAlignment="1">
      <alignment horizontal="center" vertical="center"/>
    </xf>
    <xf numFmtId="0" fontId="0" fillId="5" borderId="38" xfId="0" applyFill="1" applyBorder="1" applyAlignment="1">
      <alignment vertical="center"/>
    </xf>
    <xf numFmtId="0" fontId="111" fillId="9" borderId="4" xfId="0" applyFont="1" applyFill="1" applyBorder="1" applyAlignment="1" applyProtection="1">
      <alignment horizontal="left" vertical="center"/>
    </xf>
    <xf numFmtId="0" fontId="140" fillId="8" borderId="6" xfId="0" applyFont="1" applyFill="1" applyBorder="1" applyAlignment="1">
      <alignment horizontal="center" vertical="center"/>
    </xf>
    <xf numFmtId="0" fontId="140" fillId="8" borderId="65" xfId="0" applyFont="1" applyFill="1" applyBorder="1" applyAlignment="1">
      <alignment horizontal="center" vertical="center"/>
    </xf>
    <xf numFmtId="0" fontId="54" fillId="8" borderId="6" xfId="0" applyFont="1" applyFill="1" applyBorder="1" applyAlignment="1">
      <alignment horizontal="center" vertical="center"/>
    </xf>
    <xf numFmtId="0" fontId="64" fillId="5" borderId="6"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64" xfId="0" applyFont="1" applyFill="1" applyBorder="1" applyAlignment="1">
      <alignment horizontal="center" vertical="center"/>
    </xf>
    <xf numFmtId="0" fontId="64" fillId="5" borderId="4" xfId="0" applyFont="1" applyFill="1" applyBorder="1" applyAlignment="1">
      <alignment horizontal="center" vertical="center"/>
    </xf>
    <xf numFmtId="0" fontId="64" fillId="5" borderId="99" xfId="0" applyFont="1" applyFill="1" applyBorder="1" applyAlignment="1">
      <alignment horizontal="center" vertical="center"/>
    </xf>
    <xf numFmtId="0" fontId="0" fillId="5" borderId="33" xfId="0" applyFill="1" applyBorder="1" applyAlignment="1">
      <alignment wrapText="1"/>
    </xf>
    <xf numFmtId="0" fontId="0" fillId="5" borderId="47" xfId="0" applyFill="1" applyBorder="1" applyAlignment="1">
      <alignment wrapText="1"/>
    </xf>
    <xf numFmtId="2" fontId="71" fillId="8" borderId="6" xfId="0" applyNumberFormat="1" applyFont="1" applyFill="1" applyBorder="1" applyAlignment="1" applyProtection="1">
      <alignment horizontal="center" vertical="center"/>
      <protection locked="0"/>
    </xf>
    <xf numFmtId="0" fontId="0" fillId="5" borderId="0" xfId="0" applyFill="1" applyBorder="1" applyAlignment="1">
      <alignment vertical="top" wrapText="1"/>
    </xf>
    <xf numFmtId="0" fontId="0" fillId="5" borderId="0" xfId="0" applyFill="1" applyBorder="1" applyAlignment="1">
      <alignment wrapText="1"/>
    </xf>
    <xf numFmtId="0" fontId="0" fillId="5" borderId="0" xfId="0" applyFill="1" applyAlignment="1"/>
    <xf numFmtId="0" fontId="0" fillId="0" borderId="0" xfId="0" applyBorder="1" applyAlignment="1">
      <alignment wrapText="1"/>
    </xf>
    <xf numFmtId="0" fontId="0" fillId="5" borderId="33" xfId="0" applyFill="1" applyBorder="1" applyAlignment="1">
      <alignment horizontal="center" vertical="center"/>
    </xf>
    <xf numFmtId="0" fontId="0" fillId="5" borderId="33" xfId="0" applyFill="1" applyBorder="1" applyAlignment="1">
      <alignment horizontal="center" vertical="center" wrapText="1"/>
    </xf>
    <xf numFmtId="0" fontId="0" fillId="5" borderId="33" xfId="0" applyFill="1" applyBorder="1" applyAlignment="1">
      <alignment vertical="center" wrapText="1"/>
    </xf>
    <xf numFmtId="0" fontId="0" fillId="8" borderId="33" xfId="0" applyFill="1" applyBorder="1" applyAlignment="1">
      <alignment vertical="center"/>
    </xf>
    <xf numFmtId="0" fontId="53" fillId="5" borderId="33" xfId="0" applyFont="1" applyFill="1" applyBorder="1" applyAlignment="1">
      <alignment vertical="center" wrapText="1"/>
    </xf>
    <xf numFmtId="0" fontId="0" fillId="5" borderId="33" xfId="0" applyFill="1" applyBorder="1" applyAlignment="1">
      <alignment vertical="center"/>
    </xf>
    <xf numFmtId="0" fontId="0" fillId="5" borderId="33" xfId="0" applyFont="1" applyFill="1" applyBorder="1" applyAlignment="1">
      <alignment horizontal="left" vertical="center" wrapText="1"/>
    </xf>
    <xf numFmtId="0" fontId="52" fillId="5" borderId="33" xfId="0" applyFont="1" applyFill="1" applyBorder="1" applyAlignment="1">
      <alignment vertical="center" wrapText="1"/>
    </xf>
    <xf numFmtId="0" fontId="0" fillId="8" borderId="4" xfId="0" applyFill="1" applyBorder="1" applyAlignment="1">
      <alignment vertical="center"/>
    </xf>
    <xf numFmtId="0" fontId="0" fillId="5" borderId="47" xfId="0" applyFill="1" applyBorder="1" applyAlignment="1">
      <alignment horizontal="center" vertical="center"/>
    </xf>
    <xf numFmtId="0" fontId="0" fillId="5" borderId="4" xfId="0" applyFill="1" applyBorder="1" applyAlignment="1">
      <alignment horizontal="center" vertical="center"/>
    </xf>
    <xf numFmtId="0" fontId="0" fillId="5" borderId="4" xfId="0" applyFill="1" applyBorder="1" applyAlignment="1">
      <alignment vertical="center"/>
    </xf>
    <xf numFmtId="0" fontId="0" fillId="5" borderId="4" xfId="0" applyFill="1" applyBorder="1" applyAlignment="1">
      <alignment horizontal="center" vertical="center" wrapText="1"/>
    </xf>
    <xf numFmtId="0" fontId="96" fillId="5" borderId="33" xfId="0" applyFont="1" applyFill="1" applyBorder="1" applyAlignment="1">
      <alignment vertical="center" wrapText="1"/>
    </xf>
    <xf numFmtId="0" fontId="0" fillId="5" borderId="33" xfId="0" applyFill="1" applyBorder="1" applyAlignment="1">
      <alignment vertical="center"/>
    </xf>
    <xf numFmtId="0" fontId="0" fillId="5" borderId="4" xfId="0" applyFill="1" applyBorder="1" applyAlignment="1">
      <alignment horizontal="center" vertical="center" wrapText="1"/>
    </xf>
    <xf numFmtId="0" fontId="75" fillId="0" borderId="36" xfId="0" applyFont="1" applyBorder="1" applyAlignment="1">
      <alignment horizontal="center" vertical="center" wrapText="1"/>
    </xf>
    <xf numFmtId="0" fontId="0" fillId="5" borderId="35" xfId="0" applyFill="1" applyBorder="1" applyAlignment="1">
      <alignment horizontal="center" vertical="center"/>
    </xf>
    <xf numFmtId="0" fontId="52" fillId="5" borderId="64" xfId="0" applyFont="1" applyFill="1" applyBorder="1" applyAlignment="1">
      <alignment vertical="center"/>
    </xf>
    <xf numFmtId="0" fontId="0" fillId="5" borderId="86" xfId="0" applyFill="1" applyBorder="1" applyAlignment="1">
      <alignment horizontal="center" vertical="center"/>
    </xf>
    <xf numFmtId="0" fontId="52" fillId="5" borderId="99" xfId="0" applyFont="1" applyFill="1" applyBorder="1" applyAlignment="1">
      <alignment vertical="center"/>
    </xf>
    <xf numFmtId="0" fontId="0" fillId="5" borderId="99" xfId="0" applyFill="1" applyBorder="1" applyAlignment="1">
      <alignment vertical="center"/>
    </xf>
    <xf numFmtId="0" fontId="0" fillId="16" borderId="89" xfId="0" applyFont="1" applyFill="1" applyBorder="1" applyAlignment="1">
      <alignment vertical="center" wrapText="1"/>
    </xf>
    <xf numFmtId="0" fontId="0" fillId="0" borderId="0" xfId="0" applyBorder="1" applyAlignment="1">
      <alignment horizontal="center" wrapText="1"/>
    </xf>
    <xf numFmtId="0" fontId="52" fillId="5" borderId="0" xfId="0" applyFont="1" applyFill="1" applyBorder="1"/>
    <xf numFmtId="0" fontId="0" fillId="8" borderId="99" xfId="0" applyFill="1" applyBorder="1" applyAlignment="1">
      <alignment vertical="center"/>
    </xf>
    <xf numFmtId="0" fontId="0" fillId="5" borderId="47" xfId="0" applyFill="1" applyBorder="1" applyAlignment="1">
      <alignment vertical="top" wrapText="1"/>
    </xf>
    <xf numFmtId="0" fontId="0" fillId="5" borderId="36" xfId="0" applyFill="1" applyBorder="1" applyAlignment="1"/>
    <xf numFmtId="0" fontId="0" fillId="5" borderId="36" xfId="0" applyFill="1" applyBorder="1" applyAlignment="1">
      <alignment vertical="top"/>
    </xf>
    <xf numFmtId="1" fontId="73" fillId="9" borderId="4" xfId="0" applyNumberFormat="1" applyFont="1" applyFill="1" applyBorder="1" applyAlignment="1" applyProtection="1">
      <alignment horizontal="center" vertical="center"/>
    </xf>
    <xf numFmtId="10" fontId="73" fillId="9" borderId="4" xfId="0" applyNumberFormat="1" applyFont="1" applyFill="1" applyBorder="1" applyAlignment="1" applyProtection="1">
      <alignment horizontal="left" vertical="center"/>
    </xf>
    <xf numFmtId="0" fontId="54" fillId="5" borderId="31" xfId="0" applyFont="1" applyFill="1" applyBorder="1" applyAlignment="1">
      <alignment horizontal="left" vertical="center" wrapText="1"/>
    </xf>
    <xf numFmtId="0" fontId="54" fillId="5" borderId="97" xfId="0" applyFont="1" applyFill="1" applyBorder="1" applyAlignment="1">
      <alignment horizontal="left" vertical="center" wrapText="1"/>
    </xf>
    <xf numFmtId="0" fontId="54" fillId="5" borderId="97" xfId="0" applyFont="1" applyFill="1" applyBorder="1" applyAlignment="1">
      <alignment vertical="center" wrapText="1"/>
    </xf>
    <xf numFmtId="0" fontId="71" fillId="8" borderId="4" xfId="0" applyFont="1" applyFill="1" applyBorder="1" applyAlignment="1" applyProtection="1">
      <alignment horizontal="center" vertical="center"/>
      <protection locked="0"/>
    </xf>
    <xf numFmtId="0" fontId="72" fillId="16" borderId="56" xfId="0" applyFont="1" applyFill="1" applyBorder="1" applyAlignment="1" applyProtection="1">
      <alignment horizontal="center" vertical="center" wrapText="1"/>
    </xf>
    <xf numFmtId="0" fontId="77" fillId="23" borderId="95" xfId="0" applyFont="1" applyFill="1" applyBorder="1" applyAlignment="1" applyProtection="1">
      <alignment horizontal="center" vertical="center" wrapText="1"/>
    </xf>
    <xf numFmtId="0" fontId="111" fillId="15" borderId="4" xfId="0" applyFont="1" applyFill="1" applyBorder="1" applyAlignment="1" applyProtection="1">
      <alignment horizontal="left" vertical="center"/>
    </xf>
    <xf numFmtId="0" fontId="76" fillId="11" borderId="64" xfId="0" applyFont="1" applyFill="1" applyBorder="1" applyAlignment="1">
      <alignment horizontal="center" vertical="center"/>
    </xf>
    <xf numFmtId="0" fontId="76" fillId="11" borderId="14" xfId="0" applyFont="1" applyFill="1" applyBorder="1" applyAlignment="1">
      <alignment horizontal="center" vertical="center"/>
    </xf>
    <xf numFmtId="0" fontId="76" fillId="11" borderId="87" xfId="0" applyFont="1" applyFill="1" applyBorder="1" applyAlignment="1">
      <alignment horizontal="center" vertical="center"/>
    </xf>
    <xf numFmtId="0" fontId="175" fillId="5" borderId="0" xfId="0" applyFont="1" applyFill="1" applyBorder="1" applyAlignment="1">
      <alignment vertical="center"/>
    </xf>
    <xf numFmtId="0" fontId="96" fillId="5" borderId="0" xfId="0" applyFont="1" applyFill="1" applyBorder="1" applyAlignment="1">
      <alignment horizontal="right" vertical="top"/>
    </xf>
    <xf numFmtId="0" fontId="6" fillId="5" borderId="0" xfId="0" applyFont="1" applyFill="1" applyBorder="1" applyAlignment="1"/>
    <xf numFmtId="0" fontId="101" fillId="5" borderId="0" xfId="0" applyFont="1" applyFill="1" applyBorder="1" applyAlignment="1">
      <alignment vertical="top"/>
    </xf>
    <xf numFmtId="0" fontId="6" fillId="5" borderId="0" xfId="0" applyFont="1" applyFill="1" applyBorder="1" applyAlignment="1">
      <alignment vertical="top"/>
    </xf>
    <xf numFmtId="0" fontId="101" fillId="5" borderId="0" xfId="0" applyFont="1" applyFill="1" applyBorder="1" applyAlignment="1"/>
    <xf numFmtId="0" fontId="62" fillId="5" borderId="0" xfId="0" quotePrefix="1" applyFont="1" applyFill="1" applyBorder="1" applyAlignment="1"/>
    <xf numFmtId="0" fontId="57" fillId="5" borderId="0" xfId="0" applyFont="1" applyFill="1" applyBorder="1" applyAlignment="1"/>
    <xf numFmtId="0" fontId="101" fillId="5" borderId="0" xfId="0" quotePrefix="1" applyFont="1" applyFill="1" applyBorder="1" applyAlignment="1">
      <alignment horizontal="right" vertical="top"/>
    </xf>
    <xf numFmtId="0" fontId="192" fillId="5" borderId="0" xfId="0" applyFont="1" applyFill="1" applyBorder="1" applyAlignment="1">
      <alignment horizontal="left" vertical="center"/>
    </xf>
    <xf numFmtId="0" fontId="102" fillId="5" borderId="0" xfId="0" applyFont="1" applyFill="1" applyBorder="1" applyAlignment="1"/>
    <xf numFmtId="0" fontId="10" fillId="5" borderId="0" xfId="0" quotePrefix="1" applyFont="1" applyFill="1" applyBorder="1" applyAlignment="1"/>
    <xf numFmtId="0" fontId="11" fillId="5" borderId="0" xfId="0" quotePrefix="1" applyFont="1" applyFill="1" applyBorder="1" applyAlignment="1"/>
    <xf numFmtId="0" fontId="62" fillId="5" borderId="0" xfId="0" applyFont="1" applyFill="1" applyBorder="1" applyAlignment="1"/>
    <xf numFmtId="0" fontId="122" fillId="5" borderId="0" xfId="0" applyFont="1" applyFill="1" applyBorder="1" applyAlignment="1"/>
    <xf numFmtId="0" fontId="11" fillId="5" borderId="0" xfId="0" applyFont="1" applyFill="1" applyBorder="1" applyAlignment="1"/>
    <xf numFmtId="0" fontId="123" fillId="5" borderId="0" xfId="0" applyFont="1" applyFill="1" applyBorder="1" applyAlignment="1">
      <alignment vertical="center"/>
    </xf>
    <xf numFmtId="0" fontId="58" fillId="5" borderId="0" xfId="0" applyFont="1" applyFill="1" applyBorder="1" applyAlignment="1"/>
    <xf numFmtId="0" fontId="51" fillId="5" borderId="0" xfId="2" applyFill="1" applyBorder="1" applyAlignment="1"/>
    <xf numFmtId="0" fontId="124" fillId="5" borderId="0" xfId="0" applyFont="1" applyFill="1" applyBorder="1" applyAlignment="1"/>
    <xf numFmtId="0" fontId="123" fillId="5" borderId="0" xfId="0" applyFont="1" applyFill="1" applyBorder="1" applyAlignment="1">
      <alignment horizontal="right" vertical="top"/>
    </xf>
    <xf numFmtId="0" fontId="123" fillId="5" borderId="0" xfId="0" applyFont="1" applyFill="1" applyBorder="1" applyAlignment="1">
      <alignment horizontal="right" vertical="center"/>
    </xf>
    <xf numFmtId="0" fontId="123" fillId="5" borderId="0" xfId="0" applyFont="1" applyFill="1" applyBorder="1" applyAlignment="1">
      <alignment horizontal="left" vertical="center"/>
    </xf>
    <xf numFmtId="0" fontId="100" fillId="5" borderId="0" xfId="0" applyFont="1" applyFill="1" applyBorder="1" applyAlignment="1">
      <alignment horizontal="right" vertical="top"/>
    </xf>
    <xf numFmtId="0" fontId="176" fillId="5" borderId="0" xfId="0" applyFont="1" applyFill="1" applyBorder="1" applyAlignment="1">
      <alignment vertical="center"/>
    </xf>
    <xf numFmtId="0" fontId="170" fillId="5" borderId="0" xfId="0" applyFont="1" applyFill="1" applyBorder="1" applyAlignment="1">
      <alignment horizontal="center" vertical="center"/>
    </xf>
    <xf numFmtId="0" fontId="171" fillId="5" borderId="0" xfId="0" applyFont="1" applyFill="1" applyBorder="1" applyAlignment="1">
      <alignment horizontal="center"/>
    </xf>
    <xf numFmtId="0" fontId="176" fillId="5" borderId="0" xfId="0" applyFont="1" applyFill="1" applyBorder="1" applyAlignment="1">
      <alignment horizontal="left" vertical="center"/>
    </xf>
    <xf numFmtId="0" fontId="96" fillId="5" borderId="0" xfId="0" applyFont="1" applyFill="1" applyBorder="1" applyAlignment="1">
      <alignment vertical="top"/>
    </xf>
    <xf numFmtId="0" fontId="71" fillId="5" borderId="0" xfId="0" applyFont="1" applyFill="1" applyBorder="1" applyAlignment="1">
      <alignment vertical="top"/>
    </xf>
    <xf numFmtId="0" fontId="96" fillId="5" borderId="0" xfId="0" applyFont="1" applyFill="1" applyBorder="1" applyAlignment="1">
      <alignment horizontal="left" vertical="top"/>
    </xf>
    <xf numFmtId="0" fontId="14" fillId="5" borderId="0" xfId="0" applyFont="1" applyFill="1" applyBorder="1" applyAlignment="1"/>
    <xf numFmtId="0" fontId="53" fillId="5" borderId="0" xfId="0" applyFont="1" applyFill="1" applyBorder="1" applyAlignment="1"/>
    <xf numFmtId="0" fontId="69" fillId="5" borderId="0" xfId="0" applyFont="1" applyFill="1" applyBorder="1" applyAlignment="1">
      <alignment vertical="center"/>
    </xf>
    <xf numFmtId="0" fontId="75" fillId="5" borderId="0" xfId="0" applyFont="1" applyFill="1" applyBorder="1" applyAlignment="1">
      <alignment vertical="center"/>
    </xf>
    <xf numFmtId="0" fontId="96" fillId="5" borderId="0" xfId="0" applyFont="1" applyFill="1" applyBorder="1" applyAlignment="1">
      <alignment vertical="center"/>
    </xf>
    <xf numFmtId="0" fontId="51" fillId="5" borderId="0" xfId="2" applyFill="1" applyBorder="1" applyAlignment="1">
      <alignment vertical="center"/>
    </xf>
    <xf numFmtId="0" fontId="71" fillId="5" borderId="0" xfId="0" applyFont="1" applyFill="1" applyBorder="1" applyAlignment="1">
      <alignment vertical="center"/>
    </xf>
    <xf numFmtId="0" fontId="123" fillId="5" borderId="0" xfId="0" applyFont="1" applyFill="1" applyBorder="1" applyAlignment="1">
      <alignment horizontal="left" vertical="top"/>
    </xf>
    <xf numFmtId="0" fontId="174" fillId="5" borderId="0" xfId="0" applyFont="1" applyFill="1" applyBorder="1" applyAlignment="1">
      <alignment horizontal="left" vertical="center"/>
    </xf>
    <xf numFmtId="0" fontId="100" fillId="5" borderId="0" xfId="0" applyFont="1" applyFill="1" applyBorder="1" applyAlignment="1">
      <alignment horizontal="left" vertical="center"/>
    </xf>
    <xf numFmtId="0" fontId="173" fillId="5" borderId="0" xfId="0" applyFont="1" applyFill="1" applyBorder="1" applyAlignment="1">
      <alignment horizontal="left" vertical="center"/>
    </xf>
    <xf numFmtId="0" fontId="51" fillId="5" borderId="0" xfId="2" applyFill="1" applyBorder="1" applyAlignment="1">
      <alignment horizontal="left" vertical="center"/>
    </xf>
    <xf numFmtId="0" fontId="172" fillId="5" borderId="0" xfId="0" applyFont="1" applyFill="1" applyBorder="1" applyAlignment="1">
      <alignment vertical="center"/>
    </xf>
    <xf numFmtId="0" fontId="6" fillId="2" borderId="18" xfId="3" applyFont="1" applyFill="1" applyBorder="1"/>
    <xf numFmtId="0" fontId="6" fillId="2" borderId="18" xfId="3" applyFill="1" applyBorder="1"/>
    <xf numFmtId="0" fontId="193" fillId="13" borderId="0" xfId="0" applyFont="1" applyFill="1" applyBorder="1" applyAlignment="1" applyProtection="1">
      <alignment horizontal="center" vertical="center" wrapText="1"/>
    </xf>
    <xf numFmtId="0" fontId="75" fillId="10" borderId="0" xfId="0" applyFont="1" applyFill="1"/>
    <xf numFmtId="0" fontId="53" fillId="5" borderId="69" xfId="0" applyFont="1" applyFill="1" applyBorder="1" applyAlignment="1">
      <alignment vertical="center"/>
    </xf>
    <xf numFmtId="0" fontId="0" fillId="5" borderId="69" xfId="0" applyFill="1" applyBorder="1"/>
    <xf numFmtId="0" fontId="190" fillId="5" borderId="0" xfId="0" applyFont="1" applyFill="1" applyAlignment="1">
      <alignment horizontal="center" vertical="center" wrapText="1"/>
    </xf>
    <xf numFmtId="0" fontId="93" fillId="0" borderId="0" xfId="0" applyFont="1" applyAlignment="1">
      <alignment horizontal="center" vertical="center" wrapText="1"/>
    </xf>
    <xf numFmtId="0" fontId="106" fillId="5" borderId="0" xfId="0" applyFont="1" applyFill="1" applyBorder="1" applyAlignment="1">
      <alignment vertical="center" wrapText="1"/>
    </xf>
    <xf numFmtId="0" fontId="0" fillId="5" borderId="0" xfId="0" applyFill="1" applyAlignment="1">
      <alignment vertical="center" wrapText="1"/>
    </xf>
    <xf numFmtId="0" fontId="11" fillId="5" borderId="0" xfId="0" applyFont="1" applyFill="1" applyAlignment="1"/>
    <xf numFmtId="0" fontId="0" fillId="5" borderId="0" xfId="0" applyFill="1" applyAlignment="1"/>
    <xf numFmtId="0" fontId="55" fillId="5" borderId="8" xfId="0" applyFont="1" applyFill="1" applyBorder="1" applyAlignment="1">
      <alignment horizontal="center" vertical="center"/>
    </xf>
    <xf numFmtId="0" fontId="55" fillId="0" borderId="9" xfId="0" applyFont="1" applyBorder="1" applyAlignment="1">
      <alignment horizontal="center" vertical="center"/>
    </xf>
    <xf numFmtId="0" fontId="55" fillId="31" borderId="63" xfId="0" applyFont="1" applyFill="1" applyBorder="1" applyAlignment="1">
      <alignment horizontal="center" vertical="center"/>
    </xf>
    <xf numFmtId="0" fontId="55" fillId="31" borderId="11" xfId="0" applyFont="1" applyFill="1" applyBorder="1" applyAlignment="1">
      <alignment horizontal="center" vertical="center"/>
    </xf>
    <xf numFmtId="0" fontId="55" fillId="16" borderId="26" xfId="0" applyFont="1" applyFill="1" applyBorder="1" applyAlignment="1">
      <alignment horizontal="center" vertical="center"/>
    </xf>
    <xf numFmtId="0" fontId="0" fillId="0" borderId="50" xfId="0" applyFont="1" applyBorder="1" applyAlignment="1"/>
    <xf numFmtId="0" fontId="177" fillId="33" borderId="26" xfId="0" applyFont="1" applyFill="1" applyBorder="1" applyAlignment="1"/>
    <xf numFmtId="0" fontId="177" fillId="33" borderId="50" xfId="0" applyFont="1" applyFill="1" applyBorder="1" applyAlignment="1"/>
    <xf numFmtId="0" fontId="55" fillId="35" borderId="8" xfId="0" applyFont="1" applyFill="1" applyBorder="1" applyAlignment="1">
      <alignment horizontal="center" vertical="center"/>
    </xf>
    <xf numFmtId="0" fontId="55" fillId="35" borderId="9" xfId="0" applyFont="1" applyFill="1" applyBorder="1" applyAlignment="1">
      <alignment horizontal="center" vertical="center"/>
    </xf>
    <xf numFmtId="0" fontId="55" fillId="8" borderId="8" xfId="0" applyFont="1" applyFill="1" applyBorder="1" applyAlignment="1">
      <alignment horizontal="center" vertical="center"/>
    </xf>
    <xf numFmtId="0" fontId="55" fillId="8" borderId="9" xfId="0" applyFont="1" applyFill="1" applyBorder="1" applyAlignment="1">
      <alignment horizontal="center" vertical="center"/>
    </xf>
    <xf numFmtId="0" fontId="55" fillId="36" borderId="8" xfId="0" applyFont="1" applyFill="1" applyBorder="1" applyAlignment="1">
      <alignment horizontal="center" vertical="center"/>
    </xf>
    <xf numFmtId="0" fontId="55" fillId="36" borderId="9" xfId="0" applyFont="1" applyFill="1" applyBorder="1" applyAlignment="1">
      <alignment horizontal="center" vertical="center"/>
    </xf>
    <xf numFmtId="0" fontId="55" fillId="5" borderId="0" xfId="0" applyFont="1" applyFill="1" applyBorder="1" applyAlignment="1">
      <alignment horizontal="center" vertical="center"/>
    </xf>
    <xf numFmtId="0" fontId="11" fillId="32" borderId="26" xfId="0" applyFont="1" applyFill="1" applyBorder="1" applyAlignment="1">
      <alignment horizontal="center" vertical="center"/>
    </xf>
    <xf numFmtId="0" fontId="0" fillId="32" borderId="50" xfId="0" applyFont="1" applyFill="1" applyBorder="1" applyAlignment="1"/>
    <xf numFmtId="0" fontId="11" fillId="8" borderId="26" xfId="0" applyFont="1" applyFill="1" applyBorder="1" applyAlignment="1">
      <alignment horizontal="center" vertical="center"/>
    </xf>
    <xf numFmtId="0" fontId="11" fillId="5" borderId="26" xfId="0" applyFont="1" applyFill="1" applyBorder="1" applyAlignment="1">
      <alignment horizontal="center" vertical="center"/>
    </xf>
    <xf numFmtId="0" fontId="183" fillId="5" borderId="0" xfId="0" applyFont="1" applyFill="1" applyBorder="1" applyAlignment="1">
      <alignment vertical="center" wrapText="1"/>
    </xf>
    <xf numFmtId="0" fontId="0" fillId="0" borderId="0" xfId="0" applyBorder="1" applyAlignment="1">
      <alignment vertical="center" wrapText="1"/>
    </xf>
    <xf numFmtId="0" fontId="0" fillId="0" borderId="0" xfId="0" applyBorder="1" applyAlignment="1">
      <alignment wrapText="1"/>
    </xf>
    <xf numFmtId="0" fontId="0" fillId="5" borderId="91" xfId="0" applyFill="1" applyBorder="1" applyAlignment="1">
      <alignment horizontal="center" vertical="center" wrapText="1"/>
    </xf>
    <xf numFmtId="0" fontId="0" fillId="0" borderId="47" xfId="0" applyBorder="1" applyAlignment="1">
      <alignment horizontal="center" vertical="center" wrapText="1"/>
    </xf>
    <xf numFmtId="0" fontId="0" fillId="0" borderId="67" xfId="0" applyBorder="1" applyAlignment="1">
      <alignment horizontal="center" vertical="center" wrapText="1"/>
    </xf>
    <xf numFmtId="0" fontId="0" fillId="5" borderId="33" xfId="0" applyFill="1" applyBorder="1" applyAlignment="1">
      <alignment vertical="center" wrapText="1"/>
    </xf>
    <xf numFmtId="0" fontId="0" fillId="0" borderId="47" xfId="0" applyBorder="1" applyAlignment="1">
      <alignment vertical="center" wrapText="1"/>
    </xf>
    <xf numFmtId="0" fontId="0" fillId="0" borderId="5" xfId="0" applyBorder="1" applyAlignment="1"/>
    <xf numFmtId="0" fontId="0" fillId="5" borderId="33" xfId="0" applyFill="1" applyBorder="1" applyAlignment="1">
      <alignment vertical="center"/>
    </xf>
    <xf numFmtId="0" fontId="0" fillId="0" borderId="47" xfId="0" applyBorder="1" applyAlignment="1">
      <alignment vertical="center"/>
    </xf>
    <xf numFmtId="0" fontId="0" fillId="5" borderId="33" xfId="0" applyFont="1" applyFill="1" applyBorder="1" applyAlignment="1">
      <alignment horizontal="left" vertical="center" wrapText="1"/>
    </xf>
    <xf numFmtId="0" fontId="0" fillId="0" borderId="47" xfId="0" applyBorder="1" applyAlignment="1">
      <alignment horizontal="left" vertical="center" wrapText="1"/>
    </xf>
    <xf numFmtId="0" fontId="0" fillId="0" borderId="5" xfId="0" applyBorder="1" applyAlignment="1">
      <alignment wrapText="1"/>
    </xf>
    <xf numFmtId="0" fontId="0" fillId="5" borderId="33" xfId="0" applyFill="1" applyBorder="1" applyAlignment="1">
      <alignment horizontal="center" vertical="center" wrapText="1"/>
    </xf>
    <xf numFmtId="0" fontId="0" fillId="0" borderId="47" xfId="0" applyBorder="1" applyAlignment="1">
      <alignment wrapText="1"/>
    </xf>
    <xf numFmtId="0" fontId="54" fillId="5" borderId="91" xfId="0" applyFont="1" applyFill="1" applyBorder="1" applyAlignment="1">
      <alignment horizontal="center" vertical="top" wrapText="1"/>
    </xf>
    <xf numFmtId="0" fontId="0" fillId="5" borderId="33" xfId="0" applyFill="1" applyBorder="1" applyAlignment="1">
      <alignment horizontal="center" vertical="center"/>
    </xf>
    <xf numFmtId="0" fontId="0" fillId="5" borderId="91" xfId="0" applyFill="1" applyBorder="1" applyAlignment="1">
      <alignment vertical="center" wrapText="1"/>
    </xf>
    <xf numFmtId="0" fontId="0" fillId="0" borderId="67" xfId="0" applyBorder="1" applyAlignment="1">
      <alignment wrapText="1"/>
    </xf>
    <xf numFmtId="0" fontId="0" fillId="8" borderId="33" xfId="0" applyFill="1" applyBorder="1" applyAlignment="1">
      <alignment vertical="center"/>
    </xf>
    <xf numFmtId="0" fontId="0" fillId="0" borderId="47" xfId="0" applyBorder="1" applyAlignment="1"/>
    <xf numFmtId="0" fontId="0" fillId="0" borderId="5" xfId="0" applyBorder="1" applyAlignment="1">
      <alignment vertical="center" wrapText="1"/>
    </xf>
    <xf numFmtId="0" fontId="0" fillId="5" borderId="33" xfId="0" applyFill="1" applyBorder="1" applyAlignment="1">
      <alignment horizontal="left" vertical="center"/>
    </xf>
    <xf numFmtId="0" fontId="0" fillId="0" borderId="5" xfId="0" applyBorder="1" applyAlignment="1">
      <alignment horizontal="left"/>
    </xf>
    <xf numFmtId="0" fontId="0" fillId="5" borderId="33" xfId="0" applyFill="1" applyBorder="1" applyAlignment="1">
      <alignment horizontal="left" vertical="center" wrapText="1"/>
    </xf>
    <xf numFmtId="0" fontId="0" fillId="0" borderId="5" xfId="0" applyBorder="1" applyAlignment="1">
      <alignment vertical="center"/>
    </xf>
    <xf numFmtId="0" fontId="0" fillId="5" borderId="33" xfId="0" applyFont="1" applyFill="1" applyBorder="1" applyAlignment="1">
      <alignment horizontal="center" vertical="center"/>
    </xf>
    <xf numFmtId="0" fontId="0" fillId="0" borderId="47" xfId="0" applyBorder="1" applyAlignment="1">
      <alignment horizontal="center" vertical="center"/>
    </xf>
    <xf numFmtId="0" fontId="0" fillId="0" borderId="5" xfId="0" applyBorder="1" applyAlignment="1">
      <alignment horizontal="center" vertical="center"/>
    </xf>
    <xf numFmtId="0" fontId="0" fillId="6" borderId="33" xfId="0" applyFill="1" applyBorder="1" applyAlignment="1">
      <alignment vertical="center"/>
    </xf>
    <xf numFmtId="0" fontId="0" fillId="6" borderId="5" xfId="0" applyFill="1" applyBorder="1" applyAlignment="1">
      <alignment vertical="center"/>
    </xf>
    <xf numFmtId="0" fontId="0" fillId="0" borderId="5" xfId="0" applyBorder="1" applyAlignment="1">
      <alignment horizontal="left" vertical="center" wrapText="1"/>
    </xf>
    <xf numFmtId="0" fontId="0" fillId="5" borderId="33" xfId="0" applyFill="1" applyBorder="1" applyAlignment="1">
      <alignment horizontal="center" vertical="top" wrapText="1"/>
    </xf>
    <xf numFmtId="0" fontId="0" fillId="0" borderId="47" xfId="0" applyBorder="1" applyAlignment="1">
      <alignment vertical="top" wrapText="1"/>
    </xf>
    <xf numFmtId="0" fontId="53" fillId="5" borderId="91" xfId="0" applyFont="1" applyFill="1" applyBorder="1" applyAlignment="1">
      <alignment vertical="center" wrapText="1"/>
    </xf>
    <xf numFmtId="0" fontId="182" fillId="5" borderId="63" xfId="0" applyFont="1" applyFill="1" applyBorder="1" applyAlignment="1">
      <alignment horizontal="center" vertical="center"/>
    </xf>
    <xf numFmtId="0" fontId="0" fillId="0" borderId="36"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2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wrapText="1"/>
    </xf>
    <xf numFmtId="0" fontId="96" fillId="5" borderId="33" xfId="0" applyFont="1" applyFill="1" applyBorder="1" applyAlignment="1">
      <alignment horizontal="left" vertical="center" wrapText="1"/>
    </xf>
    <xf numFmtId="0" fontId="0" fillId="8" borderId="33" xfId="0" applyFill="1" applyBorder="1" applyAlignment="1">
      <alignment horizontal="center" vertical="center"/>
    </xf>
    <xf numFmtId="0" fontId="0" fillId="5" borderId="4" xfId="0" applyFont="1" applyFill="1" applyBorder="1" applyAlignment="1">
      <alignment horizontal="left" vertical="center" wrapText="1"/>
    </xf>
    <xf numFmtId="0" fontId="0" fillId="0" borderId="4" xfId="0" applyBorder="1" applyAlignment="1">
      <alignment horizontal="left" vertical="center" wrapText="1"/>
    </xf>
    <xf numFmtId="0" fontId="0" fillId="5" borderId="91" xfId="0" applyFill="1" applyBorder="1" applyAlignment="1">
      <alignment vertical="center"/>
    </xf>
    <xf numFmtId="0" fontId="71" fillId="5" borderId="91" xfId="0" applyFont="1" applyFill="1" applyBorder="1" applyAlignment="1" applyProtection="1">
      <alignment horizontal="left" vertical="center" wrapText="1"/>
    </xf>
    <xf numFmtId="0" fontId="0" fillId="5" borderId="91" xfId="0" applyFill="1" applyBorder="1" applyAlignment="1">
      <alignment horizontal="center" vertical="center"/>
    </xf>
    <xf numFmtId="0" fontId="75" fillId="5" borderId="33" xfId="0" applyFont="1" applyFill="1" applyBorder="1" applyAlignment="1">
      <alignment horizontal="center" vertical="center" wrapText="1"/>
    </xf>
    <xf numFmtId="0" fontId="0" fillId="32" borderId="33" xfId="0" applyFill="1" applyBorder="1" applyAlignment="1">
      <alignment vertical="center"/>
    </xf>
    <xf numFmtId="0" fontId="0" fillId="32" borderId="47" xfId="0" applyFill="1" applyBorder="1" applyAlignment="1"/>
    <xf numFmtId="0" fontId="0" fillId="5" borderId="4" xfId="0" applyFill="1" applyBorder="1" applyAlignment="1">
      <alignment vertical="center" wrapText="1"/>
    </xf>
    <xf numFmtId="0" fontId="0" fillId="0" borderId="4" xfId="0" applyBorder="1" applyAlignment="1">
      <alignment vertical="center" wrapText="1"/>
    </xf>
    <xf numFmtId="0" fontId="0" fillId="8" borderId="4" xfId="0" applyFill="1" applyBorder="1" applyAlignment="1">
      <alignment vertical="center"/>
    </xf>
    <xf numFmtId="0" fontId="0" fillId="0" borderId="4" xfId="0" applyBorder="1" applyAlignment="1">
      <alignment vertical="center"/>
    </xf>
    <xf numFmtId="0" fontId="53" fillId="5" borderId="33" xfId="0" applyFont="1" applyFill="1" applyBorder="1" applyAlignment="1" applyProtection="1">
      <alignment horizontal="left" vertical="center" wrapText="1"/>
    </xf>
    <xf numFmtId="0" fontId="0" fillId="5" borderId="4" xfId="0" applyFont="1" applyFill="1" applyBorder="1" applyAlignment="1">
      <alignment horizontal="center" vertical="center"/>
    </xf>
    <xf numFmtId="0" fontId="0" fillId="0" borderId="4" xfId="0" applyBorder="1" applyAlignment="1">
      <alignment horizontal="center" vertical="center"/>
    </xf>
    <xf numFmtId="0" fontId="0" fillId="5" borderId="33" xfId="0" applyFont="1" applyFill="1" applyBorder="1" applyAlignment="1">
      <alignment vertical="center"/>
    </xf>
    <xf numFmtId="0" fontId="76" fillId="5" borderId="33" xfId="0" applyFont="1" applyFill="1" applyBorder="1" applyAlignment="1">
      <alignment horizontal="center" vertical="center" wrapText="1"/>
    </xf>
    <xf numFmtId="0" fontId="0" fillId="0" borderId="67" xfId="0" applyBorder="1" applyAlignment="1"/>
    <xf numFmtId="0" fontId="0" fillId="8" borderId="91" xfId="0" applyFill="1" applyBorder="1" applyAlignment="1">
      <alignment vertical="center"/>
    </xf>
    <xf numFmtId="0" fontId="0" fillId="5" borderId="91" xfId="0" applyFill="1" applyBorder="1" applyAlignment="1">
      <alignment horizontal="left" vertical="center" wrapText="1"/>
    </xf>
    <xf numFmtId="0" fontId="83" fillId="24" borderId="33" xfId="0" applyFont="1" applyFill="1" applyBorder="1" applyAlignment="1">
      <alignment vertical="top" wrapText="1"/>
    </xf>
    <xf numFmtId="0" fontId="83" fillId="0" borderId="47" xfId="0" applyFont="1" applyBorder="1" applyAlignment="1">
      <alignment vertical="top"/>
    </xf>
    <xf numFmtId="0" fontId="83" fillId="0" borderId="5" xfId="0" applyFont="1" applyBorder="1" applyAlignment="1">
      <alignment vertical="top"/>
    </xf>
    <xf numFmtId="0" fontId="96" fillId="5" borderId="33" xfId="0" applyFont="1" applyFill="1" applyBorder="1" applyAlignment="1">
      <alignment horizontal="center" vertical="center" wrapText="1"/>
    </xf>
    <xf numFmtId="0" fontId="96" fillId="0" borderId="47" xfId="0" applyFont="1" applyBorder="1" applyAlignment="1">
      <alignment horizontal="center" vertical="center" wrapText="1"/>
    </xf>
    <xf numFmtId="0" fontId="76" fillId="0" borderId="0" xfId="0" applyFont="1" applyAlignment="1">
      <alignment horizontal="left" vertical="center" wrapText="1"/>
    </xf>
    <xf numFmtId="0" fontId="0" fillId="0" borderId="0" xfId="0" applyAlignment="1">
      <alignment wrapText="1"/>
    </xf>
    <xf numFmtId="0" fontId="96" fillId="5" borderId="0" xfId="0" applyFont="1" applyFill="1" applyBorder="1" applyAlignment="1">
      <alignment horizontal="left" vertical="top" wrapText="1"/>
    </xf>
    <xf numFmtId="0" fontId="0" fillId="0" borderId="0" xfId="0" applyAlignment="1">
      <alignment horizontal="left" vertical="top" wrapText="1"/>
    </xf>
    <xf numFmtId="0" fontId="0" fillId="32" borderId="5" xfId="0" applyFill="1" applyBorder="1" applyAlignment="1"/>
    <xf numFmtId="0" fontId="0" fillId="5" borderId="8" xfId="0" applyFill="1" applyBorder="1" applyAlignment="1">
      <alignment vertical="center" wrapText="1"/>
    </xf>
    <xf numFmtId="0" fontId="0" fillId="0" borderId="25" xfId="0" applyBorder="1" applyAlignment="1">
      <alignment wrapText="1"/>
    </xf>
    <xf numFmtId="0" fontId="0" fillId="0" borderId="9" xfId="0" applyBorder="1" applyAlignment="1">
      <alignment wrapText="1"/>
    </xf>
    <xf numFmtId="0" fontId="80" fillId="5" borderId="8" xfId="0" applyFont="1" applyFill="1" applyBorder="1" applyAlignment="1" applyProtection="1">
      <alignment vertical="center" wrapText="1"/>
    </xf>
    <xf numFmtId="0" fontId="0" fillId="0" borderId="25" xfId="0" applyBorder="1" applyAlignment="1">
      <alignment vertical="center" wrapText="1"/>
    </xf>
    <xf numFmtId="0" fontId="0" fillId="0" borderId="9" xfId="0" applyBorder="1" applyAlignment="1">
      <alignment vertical="center" wrapText="1"/>
    </xf>
    <xf numFmtId="0" fontId="0" fillId="5" borderId="4" xfId="0" applyFill="1" applyBorder="1" applyAlignment="1">
      <alignment horizontal="center" vertical="center" wrapText="1"/>
    </xf>
    <xf numFmtId="0" fontId="0" fillId="0" borderId="4" xfId="0" applyBorder="1" applyAlignment="1">
      <alignment horizontal="center" vertical="center" wrapText="1"/>
    </xf>
    <xf numFmtId="0" fontId="0" fillId="5" borderId="59" xfId="0" applyFill="1" applyBorder="1" applyAlignment="1">
      <alignment vertical="center" wrapText="1"/>
    </xf>
    <xf numFmtId="0" fontId="0" fillId="0" borderId="59" xfId="0" applyBorder="1" applyAlignment="1">
      <alignment vertical="center" wrapText="1"/>
    </xf>
    <xf numFmtId="0" fontId="0" fillId="0" borderId="59" xfId="0" applyBorder="1" applyAlignment="1">
      <alignment wrapText="1"/>
    </xf>
    <xf numFmtId="0" fontId="0" fillId="5" borderId="63" xfId="0" applyFill="1" applyBorder="1" applyAlignment="1">
      <alignment horizontal="center" vertical="center" wrapText="1"/>
    </xf>
    <xf numFmtId="0" fontId="0" fillId="5" borderId="52" xfId="0" applyFill="1" applyBorder="1" applyAlignment="1"/>
    <xf numFmtId="0" fontId="52" fillId="0" borderId="33" xfId="0" applyFont="1" applyBorder="1" applyAlignment="1">
      <alignment horizontal="left" vertical="center" wrapText="1"/>
    </xf>
    <xf numFmtId="0" fontId="52" fillId="0" borderId="47" xfId="0" applyFont="1" applyBorder="1" applyAlignment="1">
      <alignment horizontal="left" vertical="center" wrapText="1"/>
    </xf>
    <xf numFmtId="0" fontId="71" fillId="33" borderId="33" xfId="0" applyFont="1" applyFill="1" applyBorder="1" applyAlignment="1" applyProtection="1">
      <alignment horizontal="center" vertical="center" wrapText="1"/>
      <protection locked="0"/>
    </xf>
    <xf numFmtId="0" fontId="71" fillId="33" borderId="47" xfId="0" applyFont="1" applyFill="1" applyBorder="1" applyAlignment="1" applyProtection="1">
      <alignment horizontal="center" vertical="center" wrapText="1"/>
      <protection locked="0"/>
    </xf>
    <xf numFmtId="0" fontId="0" fillId="0" borderId="47" xfId="0" applyBorder="1" applyAlignment="1">
      <alignment horizontal="center" wrapText="1"/>
    </xf>
    <xf numFmtId="0" fontId="0" fillId="0" borderId="5" xfId="0" applyBorder="1" applyAlignment="1">
      <alignment horizontal="center" wrapText="1"/>
    </xf>
    <xf numFmtId="0" fontId="0" fillId="16" borderId="33" xfId="0" applyFill="1" applyBorder="1" applyAlignment="1">
      <alignment horizontal="center" vertical="center" wrapText="1"/>
    </xf>
    <xf numFmtId="0" fontId="0" fillId="16" borderId="47" xfId="0" applyFill="1" applyBorder="1" applyAlignment="1">
      <alignment horizontal="center" vertical="center" wrapText="1"/>
    </xf>
    <xf numFmtId="0" fontId="0" fillId="5" borderId="47" xfId="0" applyFill="1" applyBorder="1" applyAlignment="1">
      <alignment horizontal="center" vertical="center"/>
    </xf>
    <xf numFmtId="0" fontId="0" fillId="34" borderId="47" xfId="0" applyFill="1" applyBorder="1" applyAlignment="1">
      <alignment horizontal="center" wrapText="1"/>
    </xf>
    <xf numFmtId="0" fontId="0" fillId="34" borderId="5" xfId="0" applyFill="1" applyBorder="1" applyAlignment="1">
      <alignment horizontal="center" wrapText="1"/>
    </xf>
    <xf numFmtId="0" fontId="0" fillId="5" borderId="82" xfId="0" applyFont="1" applyFill="1" applyBorder="1" applyAlignment="1">
      <alignment horizontal="center" vertical="center" wrapText="1"/>
    </xf>
    <xf numFmtId="0" fontId="0" fillId="5" borderId="4" xfId="0" applyFill="1" applyBorder="1" applyAlignment="1">
      <alignment horizontal="center" vertical="center"/>
    </xf>
    <xf numFmtId="0" fontId="0" fillId="8" borderId="33" xfId="0" applyFill="1" applyBorder="1" applyAlignment="1">
      <alignment horizontal="center" vertical="center" wrapText="1"/>
    </xf>
    <xf numFmtId="0" fontId="0" fillId="5" borderId="47" xfId="0" applyFill="1" applyBorder="1" applyAlignment="1">
      <alignment horizontal="center" vertical="center" wrapText="1"/>
    </xf>
    <xf numFmtId="0" fontId="71" fillId="8" borderId="33" xfId="0" applyFont="1" applyFill="1" applyBorder="1" applyAlignment="1" applyProtection="1">
      <alignment horizontal="center" vertical="center"/>
      <protection locked="0"/>
    </xf>
    <xf numFmtId="0" fontId="96" fillId="5" borderId="33" xfId="0" applyFont="1" applyFill="1" applyBorder="1" applyAlignment="1">
      <alignment vertical="center" wrapText="1"/>
    </xf>
    <xf numFmtId="0" fontId="52" fillId="5" borderId="33" xfId="0" applyFont="1" applyFill="1" applyBorder="1" applyAlignment="1">
      <alignment vertical="center" wrapText="1"/>
    </xf>
    <xf numFmtId="0" fontId="53" fillId="5" borderId="33" xfId="0" applyFont="1" applyFill="1" applyBorder="1" applyAlignment="1">
      <alignment vertical="center" wrapText="1"/>
    </xf>
    <xf numFmtId="0" fontId="71" fillId="5" borderId="33" xfId="0" applyFont="1" applyFill="1" applyBorder="1" applyAlignment="1" applyProtection="1">
      <alignment horizontal="left" vertical="center" wrapText="1"/>
    </xf>
    <xf numFmtId="0" fontId="0" fillId="0" borderId="67" xfId="0" applyBorder="1" applyAlignment="1">
      <alignment vertical="center"/>
    </xf>
    <xf numFmtId="0" fontId="1" fillId="5" borderId="33" xfId="0" applyFont="1" applyFill="1" applyBorder="1" applyAlignment="1">
      <alignment horizontal="left" vertical="center" wrapText="1"/>
    </xf>
    <xf numFmtId="0" fontId="0" fillId="5" borderId="47" xfId="0" applyFill="1" applyBorder="1" applyAlignment="1">
      <alignment vertical="center" wrapText="1"/>
    </xf>
    <xf numFmtId="0" fontId="0" fillId="5" borderId="47" xfId="0" applyFill="1" applyBorder="1" applyAlignment="1">
      <alignment vertical="center"/>
    </xf>
    <xf numFmtId="0" fontId="0" fillId="0" borderId="33" xfId="0" applyBorder="1" applyAlignment="1">
      <alignment vertical="center" wrapText="1"/>
    </xf>
    <xf numFmtId="0" fontId="75" fillId="5" borderId="91" xfId="0" applyFont="1" applyFill="1" applyBorder="1" applyAlignment="1">
      <alignment horizontal="center" vertical="top" wrapText="1"/>
    </xf>
    <xf numFmtId="0" fontId="0" fillId="0" borderId="47" xfId="0" applyBorder="1" applyAlignment="1">
      <alignment horizontal="center" vertical="top" wrapText="1"/>
    </xf>
    <xf numFmtId="0" fontId="0" fillId="32" borderId="47" xfId="0" applyFill="1" applyBorder="1" applyAlignment="1">
      <alignment vertical="center"/>
    </xf>
    <xf numFmtId="9" fontId="0" fillId="32" borderId="33" xfId="5" applyFont="1" applyFill="1" applyBorder="1" applyAlignment="1">
      <alignment vertical="center"/>
    </xf>
    <xf numFmtId="0" fontId="76" fillId="5" borderId="33" xfId="0" applyFont="1" applyFill="1" applyBorder="1" applyAlignment="1">
      <alignment horizontal="center" vertical="top" wrapText="1"/>
    </xf>
    <xf numFmtId="0" fontId="0" fillId="5" borderId="33" xfId="0" applyFill="1" applyBorder="1" applyAlignment="1">
      <alignment vertical="top" wrapText="1"/>
    </xf>
    <xf numFmtId="0" fontId="0" fillId="5" borderId="47" xfId="0" applyFont="1" applyFill="1" applyBorder="1" applyAlignment="1">
      <alignment horizontal="center" vertical="center"/>
    </xf>
    <xf numFmtId="0" fontId="1" fillId="5" borderId="47" xfId="0" applyFont="1" applyFill="1" applyBorder="1" applyAlignment="1">
      <alignment horizontal="left" vertical="center" wrapText="1"/>
    </xf>
    <xf numFmtId="0" fontId="0" fillId="5" borderId="4" xfId="0" applyFill="1" applyBorder="1" applyAlignment="1">
      <alignment vertical="center"/>
    </xf>
    <xf numFmtId="0" fontId="0" fillId="33" borderId="33" xfId="0" applyFill="1" applyBorder="1" applyAlignment="1">
      <alignment vertical="center" wrapText="1"/>
    </xf>
    <xf numFmtId="0" fontId="53" fillId="5" borderId="33" xfId="0" applyFont="1" applyFill="1" applyBorder="1" applyAlignment="1" applyProtection="1">
      <alignment horizontal="left" vertical="center" wrapText="1"/>
      <protection locked="0"/>
    </xf>
    <xf numFmtId="0" fontId="150" fillId="5" borderId="33" xfId="0" applyFont="1" applyFill="1" applyBorder="1" applyAlignment="1" applyProtection="1">
      <alignment horizontal="left" vertical="center" wrapText="1"/>
    </xf>
    <xf numFmtId="0" fontId="0" fillId="5" borderId="110" xfId="0" applyFill="1" applyBorder="1" applyAlignment="1">
      <alignment vertical="center" wrapText="1"/>
    </xf>
    <xf numFmtId="0" fontId="0" fillId="0" borderId="123" xfId="0" applyBorder="1" applyAlignment="1">
      <alignment vertical="center" wrapText="1"/>
    </xf>
    <xf numFmtId="0" fontId="0" fillId="32" borderId="4" xfId="0" applyFill="1" applyBorder="1" applyAlignment="1">
      <alignment vertical="center"/>
    </xf>
    <xf numFmtId="0" fontId="67" fillId="5" borderId="0" xfId="0" applyFont="1" applyFill="1" applyBorder="1" applyAlignment="1">
      <alignment vertical="top" wrapText="1"/>
    </xf>
    <xf numFmtId="0" fontId="67" fillId="0" borderId="0" xfId="0" applyFont="1" applyAlignment="1">
      <alignment vertical="top" wrapText="1"/>
    </xf>
    <xf numFmtId="0" fontId="54" fillId="23" borderId="92" xfId="0" applyFont="1" applyFill="1" applyBorder="1" applyAlignment="1" applyProtection="1">
      <alignment horizontal="center" vertical="center" wrapText="1"/>
    </xf>
    <xf numFmtId="0" fontId="0" fillId="0" borderId="93" xfId="0" applyBorder="1" applyAlignment="1">
      <alignment vertical="center" wrapText="1"/>
    </xf>
    <xf numFmtId="0" fontId="54" fillId="5" borderId="88" xfId="0" applyFont="1" applyFill="1" applyBorder="1" applyAlignment="1">
      <alignment vertical="center" wrapText="1"/>
    </xf>
    <xf numFmtId="0" fontId="0" fillId="0" borderId="77" xfId="0" applyBorder="1" applyAlignment="1">
      <alignment vertical="center" wrapText="1"/>
    </xf>
    <xf numFmtId="0" fontId="127" fillId="5" borderId="0" xfId="0" applyFont="1" applyFill="1" applyAlignment="1">
      <alignment horizontal="left" vertical="center" wrapText="1"/>
    </xf>
    <xf numFmtId="0" fontId="92" fillId="0" borderId="0" xfId="0" applyFont="1" applyAlignment="1">
      <alignment horizontal="left" vertical="center" wrapText="1"/>
    </xf>
    <xf numFmtId="0" fontId="152" fillId="5" borderId="0" xfId="0" applyFont="1" applyFill="1" applyBorder="1" applyAlignment="1">
      <alignment horizontal="left" vertical="top" wrapText="1"/>
    </xf>
    <xf numFmtId="0" fontId="83" fillId="0" borderId="0" xfId="0" applyFont="1" applyAlignment="1">
      <alignment horizontal="left" vertical="top"/>
    </xf>
    <xf numFmtId="0" fontId="69" fillId="5" borderId="51" xfId="0" applyFont="1" applyFill="1" applyBorder="1" applyAlignment="1" applyProtection="1">
      <alignment vertical="center"/>
    </xf>
    <xf numFmtId="0" fontId="69" fillId="5" borderId="5" xfId="0" applyFont="1" applyFill="1" applyBorder="1" applyAlignment="1" applyProtection="1">
      <alignment vertical="center"/>
    </xf>
    <xf numFmtId="0" fontId="17" fillId="5" borderId="51" xfId="0" applyFont="1" applyFill="1" applyBorder="1" applyAlignment="1" applyProtection="1">
      <alignment vertical="center"/>
    </xf>
    <xf numFmtId="0" fontId="73" fillId="5" borderId="5" xfId="0" applyFont="1" applyFill="1" applyBorder="1" applyAlignment="1" applyProtection="1">
      <alignment vertical="center"/>
    </xf>
    <xf numFmtId="0" fontId="17" fillId="5" borderId="13" xfId="0" applyFont="1" applyFill="1" applyBorder="1" applyAlignment="1" applyProtection="1">
      <alignment vertical="top"/>
    </xf>
    <xf numFmtId="0" fontId="73" fillId="5" borderId="9" xfId="0" applyFont="1" applyFill="1" applyBorder="1" applyAlignment="1" applyProtection="1">
      <alignment vertical="top"/>
    </xf>
    <xf numFmtId="0" fontId="69" fillId="5" borderId="3" xfId="0" applyFont="1" applyFill="1" applyBorder="1" applyAlignment="1" applyProtection="1">
      <alignment vertical="center"/>
    </xf>
    <xf numFmtId="0" fontId="69" fillId="5" borderId="4" xfId="0" applyFont="1" applyFill="1" applyBorder="1" applyAlignment="1" applyProtection="1">
      <alignment vertical="center"/>
    </xf>
    <xf numFmtId="0" fontId="75" fillId="5" borderId="55" xfId="0" applyFont="1" applyFill="1" applyBorder="1" applyAlignment="1">
      <alignment wrapText="1"/>
    </xf>
    <xf numFmtId="0" fontId="75" fillId="0" borderId="56" xfId="0" applyFont="1" applyBorder="1" applyAlignment="1">
      <alignment wrapText="1"/>
    </xf>
    <xf numFmtId="0" fontId="75" fillId="0" borderId="57" xfId="0" applyFont="1" applyBorder="1" applyAlignment="1">
      <alignment wrapText="1"/>
    </xf>
    <xf numFmtId="0" fontId="136" fillId="5" borderId="0" xfId="0" applyFont="1" applyFill="1" applyBorder="1" applyAlignment="1">
      <alignment horizontal="left" vertical="center" wrapText="1"/>
    </xf>
    <xf numFmtId="0" fontId="67" fillId="0" borderId="0" xfId="0" applyFont="1" applyAlignment="1">
      <alignment horizontal="left" wrapText="1"/>
    </xf>
    <xf numFmtId="0" fontId="69" fillId="5" borderId="13" xfId="0" applyFont="1" applyFill="1" applyBorder="1" applyAlignment="1" applyProtection="1">
      <alignment vertical="center"/>
    </xf>
    <xf numFmtId="0" fontId="0" fillId="0" borderId="9" xfId="0" applyBorder="1" applyAlignment="1">
      <alignment vertical="center"/>
    </xf>
    <xf numFmtId="0" fontId="75" fillId="5" borderId="30" xfId="0" applyFont="1" applyFill="1" applyBorder="1" applyAlignment="1"/>
    <xf numFmtId="0" fontId="0" fillId="0" borderId="23" xfId="0" applyBorder="1" applyAlignment="1"/>
    <xf numFmtId="49" fontId="67" fillId="5" borderId="55" xfId="0" applyNumberFormat="1" applyFont="1" applyFill="1" applyBorder="1" applyAlignment="1">
      <alignment vertical="top" wrapText="1"/>
    </xf>
    <xf numFmtId="0" fontId="0" fillId="0" borderId="56" xfId="0" applyBorder="1" applyAlignment="1">
      <alignment vertical="top" wrapText="1"/>
    </xf>
    <xf numFmtId="0" fontId="0" fillId="0" borderId="57" xfId="0" applyBorder="1" applyAlignment="1">
      <alignment vertical="top" wrapText="1"/>
    </xf>
    <xf numFmtId="0" fontId="0" fillId="0" borderId="34" xfId="0" applyBorder="1" applyAlignment="1">
      <alignment vertical="top" wrapText="1"/>
    </xf>
    <xf numFmtId="0" fontId="0" fillId="0" borderId="0" xfId="0" applyAlignment="1">
      <alignment vertical="top" wrapText="1"/>
    </xf>
    <xf numFmtId="0" fontId="0" fillId="0" borderId="53" xfId="0" applyBorder="1" applyAlignment="1">
      <alignment vertical="top" wrapText="1"/>
    </xf>
    <xf numFmtId="0" fontId="0" fillId="0" borderId="58" xfId="0" applyBorder="1" applyAlignment="1">
      <alignment vertical="top" wrapText="1"/>
    </xf>
    <xf numFmtId="0" fontId="0" fillId="0" borderId="59" xfId="0" applyBorder="1" applyAlignment="1">
      <alignment vertical="top" wrapText="1"/>
    </xf>
    <xf numFmtId="0" fontId="0" fillId="0" borderId="60" xfId="0" applyBorder="1" applyAlignment="1">
      <alignment vertical="top" wrapText="1"/>
    </xf>
    <xf numFmtId="0" fontId="54" fillId="5" borderId="88" xfId="0" applyFont="1" applyFill="1" applyBorder="1" applyAlignment="1">
      <alignment vertical="top" wrapText="1"/>
    </xf>
    <xf numFmtId="0" fontId="0" fillId="0" borderId="77" xfId="0" applyBorder="1" applyAlignment="1">
      <alignment vertical="top" wrapText="1"/>
    </xf>
    <xf numFmtId="0" fontId="0" fillId="0" borderId="51" xfId="0" applyBorder="1" applyAlignment="1">
      <alignment vertical="top" wrapText="1"/>
    </xf>
    <xf numFmtId="0" fontId="54" fillId="5" borderId="16" xfId="0" applyFont="1" applyFill="1" applyBorder="1" applyAlignment="1"/>
    <xf numFmtId="0" fontId="0" fillId="0" borderId="20" xfId="0" applyBorder="1" applyAlignment="1"/>
    <xf numFmtId="0" fontId="0" fillId="0" borderId="21" xfId="0" applyBorder="1" applyAlignment="1"/>
    <xf numFmtId="0" fontId="76" fillId="5" borderId="26" xfId="0" applyFont="1" applyFill="1" applyBorder="1" applyAlignment="1">
      <alignment vertical="center"/>
    </xf>
    <xf numFmtId="0" fontId="0" fillId="0" borderId="27" xfId="0" applyBorder="1" applyAlignment="1"/>
    <xf numFmtId="0" fontId="0" fillId="0" borderId="50" xfId="0" applyBorder="1" applyAlignment="1"/>
    <xf numFmtId="0" fontId="75" fillId="5" borderId="90" xfId="0" applyFont="1" applyFill="1" applyBorder="1" applyAlignment="1">
      <alignment vertical="top" wrapText="1"/>
    </xf>
    <xf numFmtId="0" fontId="0" fillId="0" borderId="77" xfId="0" applyBorder="1" applyAlignment="1">
      <alignment wrapText="1"/>
    </xf>
    <xf numFmtId="0" fontId="0" fillId="5" borderId="55" xfId="0" applyFill="1" applyBorder="1" applyAlignment="1">
      <alignment horizontal="left" vertical="top" wrapText="1"/>
    </xf>
    <xf numFmtId="0" fontId="0" fillId="0" borderId="56" xfId="0" applyBorder="1" applyAlignment="1">
      <alignment horizontal="left" vertical="top" wrapText="1"/>
    </xf>
    <xf numFmtId="0" fontId="0" fillId="0" borderId="57" xfId="0" applyBorder="1" applyAlignment="1">
      <alignment horizontal="left" vertical="top" wrapText="1"/>
    </xf>
    <xf numFmtId="0" fontId="0" fillId="0" borderId="34" xfId="0" applyBorder="1" applyAlignment="1">
      <alignment horizontal="left" vertical="top" wrapText="1"/>
    </xf>
    <xf numFmtId="0" fontId="0" fillId="0" borderId="0" xfId="0" applyBorder="1" applyAlignment="1">
      <alignment horizontal="left" vertical="top" wrapText="1"/>
    </xf>
    <xf numFmtId="0" fontId="0" fillId="0" borderId="53" xfId="0" applyBorder="1" applyAlignment="1">
      <alignment horizontal="left" vertical="top" wrapText="1"/>
    </xf>
    <xf numFmtId="0" fontId="0" fillId="0" borderId="58" xfId="0"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78" xfId="0" applyBorder="1" applyAlignment="1">
      <alignment vertical="top" wrapText="1"/>
    </xf>
    <xf numFmtId="0" fontId="111" fillId="9" borderId="88" xfId="0" applyFont="1" applyFill="1" applyBorder="1" applyAlignment="1" applyProtection="1">
      <alignment horizontal="center" vertical="center" wrapText="1"/>
    </xf>
    <xf numFmtId="0" fontId="0" fillId="0" borderId="51" xfId="0" applyBorder="1" applyAlignment="1">
      <alignment horizontal="center" wrapText="1"/>
    </xf>
    <xf numFmtId="0" fontId="49" fillId="5" borderId="0" xfId="0" applyFont="1" applyFill="1" applyAlignment="1" applyProtection="1">
      <alignment horizontal="left" wrapText="1"/>
    </xf>
    <xf numFmtId="0" fontId="74" fillId="5" borderId="0" xfId="0" applyFont="1" applyFill="1" applyAlignment="1" applyProtection="1">
      <alignment horizontal="left" wrapText="1"/>
    </xf>
    <xf numFmtId="0" fontId="97" fillId="5" borderId="16" xfId="0" applyFont="1" applyFill="1" applyBorder="1" applyAlignment="1"/>
    <xf numFmtId="0" fontId="54" fillId="5" borderId="13" xfId="0" applyFont="1" applyFill="1" applyBorder="1" applyAlignment="1"/>
    <xf numFmtId="0" fontId="0" fillId="0" borderId="25" xfId="0" applyBorder="1" applyAlignment="1"/>
    <xf numFmtId="0" fontId="0" fillId="0" borderId="49" xfId="0" applyBorder="1" applyAlignment="1"/>
    <xf numFmtId="0" fontId="147" fillId="5" borderId="58" xfId="0" applyFont="1" applyFill="1" applyBorder="1" applyAlignment="1"/>
    <xf numFmtId="0" fontId="67" fillId="0" borderId="59" xfId="0" applyFont="1" applyBorder="1" applyAlignment="1"/>
    <xf numFmtId="0" fontId="67" fillId="0" borderId="60" xfId="0" applyFont="1" applyBorder="1" applyAlignment="1"/>
    <xf numFmtId="0" fontId="16" fillId="5" borderId="16" xfId="0" applyFont="1" applyFill="1" applyBorder="1" applyAlignment="1" applyProtection="1">
      <alignment vertical="center"/>
    </xf>
    <xf numFmtId="0" fontId="0" fillId="0" borderId="20" xfId="0" applyBorder="1" applyAlignment="1">
      <alignment vertical="center"/>
    </xf>
    <xf numFmtId="0" fontId="0" fillId="0" borderId="21" xfId="0" applyBorder="1" applyAlignment="1">
      <alignment vertical="center"/>
    </xf>
    <xf numFmtId="0" fontId="15" fillId="5" borderId="16" xfId="0" applyFont="1" applyFill="1" applyBorder="1" applyAlignment="1" applyProtection="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15" xfId="0" applyBorder="1" applyAlignment="1">
      <alignment vertical="top" wrapText="1"/>
    </xf>
    <xf numFmtId="0" fontId="0" fillId="0" borderId="36" xfId="0" applyBorder="1" applyAlignment="1">
      <alignment vertical="top" wrapText="1"/>
    </xf>
    <xf numFmtId="0" fontId="0" fillId="0" borderId="48" xfId="0" applyBorder="1" applyAlignment="1">
      <alignment vertical="top" wrapText="1"/>
    </xf>
    <xf numFmtId="0" fontId="80" fillId="5" borderId="16" xfId="0" applyFont="1" applyFill="1" applyBorder="1" applyAlignment="1" applyProtection="1">
      <alignment vertical="center"/>
    </xf>
    <xf numFmtId="0" fontId="69" fillId="0" borderId="0" xfId="0" applyFont="1" applyBorder="1" applyAlignment="1">
      <alignment vertical="center" wrapText="1"/>
    </xf>
    <xf numFmtId="0" fontId="69" fillId="0" borderId="0" xfId="0" applyFont="1" applyAlignment="1"/>
    <xf numFmtId="0" fontId="137" fillId="5" borderId="96" xfId="0" applyFont="1" applyFill="1" applyBorder="1" applyAlignment="1">
      <alignment horizontal="left" vertical="center"/>
    </xf>
    <xf numFmtId="0" fontId="94" fillId="0" borderId="0" xfId="0" applyFont="1" applyAlignment="1">
      <alignment horizontal="left" vertical="center"/>
    </xf>
    <xf numFmtId="0" fontId="99" fillId="5" borderId="0" xfId="0" applyFont="1" applyFill="1" applyBorder="1" applyAlignment="1">
      <alignment horizontal="left" vertical="top" wrapText="1"/>
    </xf>
    <xf numFmtId="0" fontId="52" fillId="0" borderId="0" xfId="0" applyFont="1" applyAlignment="1">
      <alignment vertical="top" wrapText="1"/>
    </xf>
    <xf numFmtId="0" fontId="52" fillId="0" borderId="59" xfId="0" applyFont="1" applyBorder="1" applyAlignment="1">
      <alignment vertical="top" wrapText="1"/>
    </xf>
    <xf numFmtId="0" fontId="91" fillId="5" borderId="0" xfId="0" applyFont="1" applyFill="1" applyBorder="1" applyAlignment="1">
      <alignment horizontal="center" vertical="center" wrapText="1"/>
    </xf>
    <xf numFmtId="0" fontId="91" fillId="0" borderId="0" xfId="0" applyFont="1" applyBorder="1" applyAlignment="1">
      <alignment horizontal="center" vertical="center" wrapText="1"/>
    </xf>
    <xf numFmtId="0" fontId="54" fillId="16" borderId="35" xfId="0" applyFont="1" applyFill="1" applyBorder="1" applyAlignment="1" applyProtection="1">
      <alignment horizontal="left"/>
    </xf>
    <xf numFmtId="0" fontId="54" fillId="16" borderId="21" xfId="0" applyFont="1" applyFill="1" applyBorder="1" applyAlignment="1">
      <alignment horizontal="left"/>
    </xf>
    <xf numFmtId="0" fontId="54" fillId="16" borderId="8" xfId="0" applyFont="1" applyFill="1" applyBorder="1" applyAlignment="1" applyProtection="1">
      <alignment horizontal="left"/>
    </xf>
    <xf numFmtId="0" fontId="54" fillId="16" borderId="49" xfId="0" applyFont="1" applyFill="1" applyBorder="1" applyAlignment="1">
      <alignment horizontal="left"/>
    </xf>
    <xf numFmtId="0" fontId="93" fillId="10" borderId="0" xfId="0" applyFont="1" applyFill="1" applyAlignment="1">
      <alignment vertical="center" wrapText="1"/>
    </xf>
    <xf numFmtId="0" fontId="160" fillId="5" borderId="98" xfId="0" applyFont="1" applyFill="1" applyBorder="1" applyAlignment="1" applyProtection="1">
      <alignment horizontal="left" vertical="center" wrapText="1"/>
    </xf>
    <xf numFmtId="0" fontId="94" fillId="0" borderId="59" xfId="0" applyFont="1" applyBorder="1" applyAlignment="1">
      <alignment horizontal="left" vertical="center" wrapText="1"/>
    </xf>
    <xf numFmtId="0" fontId="75" fillId="16" borderId="26" xfId="0" applyFont="1" applyFill="1" applyBorder="1" applyAlignment="1" applyProtection="1">
      <alignment horizontal="left" vertical="center" wrapText="1"/>
    </xf>
    <xf numFmtId="0" fontId="75" fillId="0" borderId="27" xfId="0" applyFont="1" applyBorder="1" applyAlignment="1">
      <alignment horizontal="left" vertical="center" wrapText="1"/>
    </xf>
    <xf numFmtId="0" fontId="75" fillId="0" borderId="50" xfId="0" applyFont="1" applyBorder="1" applyAlignment="1">
      <alignment horizontal="left" vertical="center" wrapText="1"/>
    </xf>
    <xf numFmtId="0" fontId="0" fillId="16" borderId="26" xfId="0" applyFont="1" applyFill="1" applyBorder="1" applyAlignment="1">
      <alignment vertical="center" wrapText="1"/>
    </xf>
    <xf numFmtId="0" fontId="0" fillId="0" borderId="27" xfId="0" applyBorder="1" applyAlignment="1">
      <alignment vertical="center" wrapText="1"/>
    </xf>
    <xf numFmtId="0" fontId="0" fillId="0" borderId="50" xfId="0" applyBorder="1" applyAlignment="1">
      <alignment vertical="center" wrapText="1"/>
    </xf>
    <xf numFmtId="0" fontId="67" fillId="5" borderId="56" xfId="0" applyFont="1" applyFill="1" applyBorder="1" applyAlignment="1">
      <alignment vertical="center" wrapText="1"/>
    </xf>
    <xf numFmtId="0" fontId="0" fillId="0" borderId="56" xfId="0" applyBorder="1" applyAlignment="1">
      <alignment wrapText="1"/>
    </xf>
    <xf numFmtId="0" fontId="83" fillId="5" borderId="26" xfId="0" applyFont="1" applyFill="1" applyBorder="1" applyAlignment="1">
      <alignment vertical="center"/>
    </xf>
    <xf numFmtId="0" fontId="0" fillId="0" borderId="27" xfId="0" applyBorder="1" applyAlignment="1">
      <alignment vertical="center"/>
    </xf>
    <xf numFmtId="0" fontId="0" fillId="0" borderId="50" xfId="0" applyBorder="1" applyAlignment="1">
      <alignment vertical="center"/>
    </xf>
    <xf numFmtId="0" fontId="83" fillId="5" borderId="26" xfId="0" applyFont="1" applyFill="1" applyBorder="1" applyAlignment="1">
      <alignment horizontal="left" vertical="center"/>
    </xf>
    <xf numFmtId="0" fontId="0" fillId="0" borderId="27" xfId="0" applyFont="1" applyBorder="1" applyAlignment="1">
      <alignment horizontal="left" vertical="center"/>
    </xf>
    <xf numFmtId="0" fontId="0" fillId="0" borderId="27" xfId="0" applyBorder="1" applyAlignment="1">
      <alignment horizontal="left" vertical="center"/>
    </xf>
    <xf numFmtId="0" fontId="0" fillId="0" borderId="50" xfId="0" applyBorder="1" applyAlignment="1">
      <alignment horizontal="left" vertical="center"/>
    </xf>
    <xf numFmtId="0" fontId="0" fillId="16" borderId="8" xfId="0" applyFont="1" applyFill="1" applyBorder="1" applyAlignment="1">
      <alignment vertical="center" wrapText="1"/>
    </xf>
    <xf numFmtId="0" fontId="0" fillId="0" borderId="50" xfId="0" applyFont="1" applyBorder="1" applyAlignment="1">
      <alignment horizontal="left" vertical="center"/>
    </xf>
    <xf numFmtId="0" fontId="81" fillId="16" borderId="26" xfId="0" applyFont="1" applyFill="1" applyBorder="1" applyAlignment="1">
      <alignment vertical="center" wrapText="1"/>
    </xf>
    <xf numFmtId="0" fontId="79" fillId="5" borderId="26" xfId="0" applyFont="1" applyFill="1" applyBorder="1" applyAlignment="1">
      <alignment horizontal="left" vertical="center"/>
    </xf>
    <xf numFmtId="0" fontId="52" fillId="0" borderId="27" xfId="0" applyFont="1" applyBorder="1" applyAlignment="1">
      <alignment horizontal="left" vertical="center"/>
    </xf>
    <xf numFmtId="0" fontId="52" fillId="0" borderId="50" xfId="0" applyFont="1" applyBorder="1" applyAlignment="1">
      <alignment horizontal="left" vertical="center"/>
    </xf>
    <xf numFmtId="0" fontId="81" fillId="0" borderId="27" xfId="0" applyFont="1" applyBorder="1" applyAlignment="1">
      <alignment vertical="center" wrapText="1"/>
    </xf>
    <xf numFmtId="0" fontId="81" fillId="0" borderId="50" xfId="0" applyFont="1" applyBorder="1" applyAlignment="1">
      <alignment vertical="center" wrapText="1"/>
    </xf>
    <xf numFmtId="0" fontId="52" fillId="16" borderId="26" xfId="0" applyFont="1" applyFill="1" applyBorder="1" applyAlignment="1" applyProtection="1">
      <alignment horizontal="left" vertical="center" wrapText="1"/>
    </xf>
    <xf numFmtId="0" fontId="52" fillId="0" borderId="27" xfId="0" applyFont="1" applyBorder="1" applyAlignment="1">
      <alignment horizontal="left" vertical="center" wrapText="1"/>
    </xf>
    <xf numFmtId="0" fontId="52" fillId="0" borderId="50" xfId="0" applyFont="1" applyBorder="1" applyAlignment="1">
      <alignment horizontal="left" vertical="center" wrapText="1"/>
    </xf>
    <xf numFmtId="0" fontId="54" fillId="16" borderId="26" xfId="0" applyFont="1" applyFill="1" applyBorder="1" applyAlignment="1" applyProtection="1">
      <alignment horizontal="left" vertical="center" wrapText="1"/>
    </xf>
    <xf numFmtId="0" fontId="54" fillId="0" borderId="27" xfId="0" applyFont="1" applyBorder="1" applyAlignment="1">
      <alignment horizontal="left" vertical="center" wrapText="1"/>
    </xf>
    <xf numFmtId="0" fontId="54" fillId="0" borderId="50" xfId="0" applyFont="1" applyBorder="1" applyAlignment="1">
      <alignment horizontal="left" vertical="center" wrapText="1"/>
    </xf>
    <xf numFmtId="49" fontId="81" fillId="16" borderId="26" xfId="0" applyNumberFormat="1" applyFont="1" applyFill="1" applyBorder="1" applyAlignment="1">
      <alignment vertical="center" wrapText="1"/>
    </xf>
    <xf numFmtId="0" fontId="81" fillId="0" borderId="50" xfId="0" applyFont="1" applyBorder="1" applyAlignment="1">
      <alignment wrapText="1"/>
    </xf>
  </cellXfs>
  <cellStyles count="7">
    <cellStyle name="Comma" xfId="1" builtinId="3"/>
    <cellStyle name="Hyperlink" xfId="2" builtinId="8"/>
    <cellStyle name="Normal" xfId="0" builtinId="0"/>
    <cellStyle name="Normal 2" xfId="3" xr:uid="{00000000-0005-0000-0000-000003000000}"/>
    <cellStyle name="Normal 3" xfId="6" xr:uid="{00000000-0005-0000-0000-000033000000}"/>
    <cellStyle name="Normal_Table_1a_1d_Modality_Provider_Counts" xfId="4" xr:uid="{00000000-0005-0000-0000-000004000000}"/>
    <cellStyle name="Percent" xfId="5" builtinId="5"/>
  </cellStyles>
  <dxfs count="46">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strike val="0"/>
        <color rgb="FFC00000"/>
      </font>
    </dxf>
    <dxf>
      <font>
        <b/>
        <i/>
        <color theme="6" tint="-0.499984740745262"/>
      </font>
    </dxf>
    <dxf>
      <font>
        <b/>
        <i/>
        <color theme="6" tint="-0.499984740745262"/>
      </font>
    </dxf>
    <dxf>
      <font>
        <b/>
        <i/>
        <color theme="6" tint="-0.499984740745262"/>
      </font>
    </dxf>
    <dxf>
      <font>
        <b/>
        <i/>
        <color theme="6" tint="-0.499984740745262"/>
      </font>
    </dxf>
    <dxf>
      <font>
        <b/>
        <i/>
        <color theme="6" tint="-0.499984740745262"/>
      </font>
    </dxf>
    <dxf>
      <font>
        <b/>
        <i/>
        <color theme="6" tint="-0.499984740745262"/>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CC99"/>
      <color rgb="FFCCFFFF"/>
      <color rgb="FFFFFF99"/>
      <color rgb="FFFFFFCC"/>
      <color rgb="FF66FF66"/>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76208</xdr:rowOff>
    </xdr:from>
    <xdr:to>
      <xdr:col>1</xdr:col>
      <xdr:colOff>472275</xdr:colOff>
      <xdr:row>1</xdr:row>
      <xdr:rowOff>523883</xdr:rowOff>
    </xdr:to>
    <xdr:pic>
      <xdr:nvPicPr>
        <xdr:cNvPr id="61597" name="Picture 2">
          <a:extLst>
            <a:ext uri="{FF2B5EF4-FFF2-40B4-BE49-F238E27FC236}">
              <a16:creationId xmlns:a16="http://schemas.microsoft.com/office/drawing/2014/main" id="{00000000-0008-0000-0000-00009DF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8"/>
          <a:ext cx="1624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504839</xdr:colOff>
      <xdr:row>0</xdr:row>
      <xdr:rowOff>14</xdr:rowOff>
    </xdr:from>
    <xdr:to>
      <xdr:col>16</xdr:col>
      <xdr:colOff>435558</xdr:colOff>
      <xdr:row>1</xdr:row>
      <xdr:rowOff>626592</xdr:rowOff>
    </xdr:to>
    <xdr:pic>
      <xdr:nvPicPr>
        <xdr:cNvPr id="3" name="Picture 2">
          <a:extLst>
            <a:ext uri="{FF2B5EF4-FFF2-40B4-BE49-F238E27FC236}">
              <a16:creationId xmlns:a16="http://schemas.microsoft.com/office/drawing/2014/main" id="{5CEC8E00-9E7B-47F6-83D7-98CC8165EFAC}"/>
            </a:ext>
          </a:extLst>
        </xdr:cNvPr>
        <xdr:cNvPicPr>
          <a:picLocks noChangeAspect="1"/>
        </xdr:cNvPicPr>
      </xdr:nvPicPr>
      <xdr:blipFill>
        <a:blip xmlns:r="http://schemas.openxmlformats.org/officeDocument/2006/relationships" r:embed="rId2"/>
        <a:stretch>
          <a:fillRect/>
        </a:stretch>
      </xdr:blipFill>
      <xdr:spPr>
        <a:xfrm>
          <a:off x="10801364" y="14"/>
          <a:ext cx="1759519" cy="1245703"/>
        </a:xfrm>
        <a:prstGeom prst="rect">
          <a:avLst/>
        </a:prstGeom>
      </xdr:spPr>
    </xdr:pic>
    <xdr:clientData/>
  </xdr:twoCellAnchor>
  <xdr:twoCellAnchor>
    <xdr:from>
      <xdr:col>0</xdr:col>
      <xdr:colOff>676275</xdr:colOff>
      <xdr:row>30</xdr:row>
      <xdr:rowOff>66674</xdr:rowOff>
    </xdr:from>
    <xdr:to>
      <xdr:col>15</xdr:col>
      <xdr:colOff>142875</xdr:colOff>
      <xdr:row>255</xdr:row>
      <xdr:rowOff>209550</xdr:rowOff>
    </xdr:to>
    <xdr:sp macro="" textlink="">
      <xdr:nvSpPr>
        <xdr:cNvPr id="9" name="TextBox 8">
          <a:extLst>
            <a:ext uri="{FF2B5EF4-FFF2-40B4-BE49-F238E27FC236}">
              <a16:creationId xmlns:a16="http://schemas.microsoft.com/office/drawing/2014/main" id="{D82A5E60-D2C2-41E8-9829-BBAC7AE18BD9}"/>
            </a:ext>
          </a:extLst>
        </xdr:cNvPr>
        <xdr:cNvSpPr txBox="1"/>
      </xdr:nvSpPr>
      <xdr:spPr>
        <a:xfrm>
          <a:off x="676275" y="7448549"/>
          <a:ext cx="9763125" cy="55864126"/>
        </a:xfrm>
        <a:prstGeom prst="rect">
          <a:avLst/>
        </a:prstGeom>
        <a:solidFill>
          <a:sysClr val="window" lastClr="FFFFFF"/>
        </a:solidFill>
        <a:ln w="9525" cmpd="sng">
          <a:noFill/>
        </a:ln>
        <a:effectLst/>
      </xdr:spPr>
      <xdr:txBody>
        <a:bodyPr vertOverflow="clip" horzOverflow="clip" wrap="square" rtlCol="0" anchor="t"/>
        <a:lstStyle/>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24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Guidance Notes</a:t>
          </a:r>
        </a:p>
        <a:p>
          <a:pPr marL="450215" marR="0" lvl="0" indent="0" defTabSz="914400" eaLnBrk="1" fontAlgn="auto" latinLnBrk="0" hangingPunct="1">
            <a:lnSpc>
              <a:spcPct val="100000"/>
            </a:lnSpc>
            <a:spcBef>
              <a:spcPts val="0"/>
            </a:spcBef>
            <a:spcAft>
              <a:spcPts val="0"/>
            </a:spcAft>
            <a:buClrTx/>
            <a:buSzTx/>
            <a:buFontTx/>
            <a:buNone/>
            <a:tabLst/>
            <a:defRPr/>
          </a:pPr>
          <a:endParaRPr kumimoji="0" lang="en-GB" sz="11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These guidance notes provide information and some instructions for </a:t>
          </a:r>
        </a:p>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Plain Radiography Survey and the Interventional Radiography (IR)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To print Guidance Notes select File tab above and then Print and press print</a:t>
          </a:r>
          <a:endParaRPr kumimoji="0" lang="en-GB" sz="1200" b="0" i="1"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governance: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to the 2019 Plain Radiography and 2019 IR and Fluoroscopy Surveys may be shared, in an anonymised form, with other researchers (e.g. NHS Trusts, universities). If you do not wish your data to be shared in this way please state this when submitting your data.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to the 2019 surveys will be confidentially and securely stored on PHE servers at all times.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Submitted data will be anonymised in all reports and publications arising from the review or associated works. </a:t>
          </a: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will be presented in a manner that does not enable results from any individual participating organisation to be identified.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startAt="4"/>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intend to acknowledge participating centres in the final report. </a:t>
          </a: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you do not wish your centre to be acknowledged by name, please state this when submitting your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startAt="5"/>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feedback can be given, on request.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228600" marR="0" lvl="0" indent="45720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2"/>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College of Radiographers CPD Certificate of Endorsement: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College of Radiographers have issued a CPD certificate of Endorsement for participation in the PHE National Patient Dose Surveys as this may help support core outcomes 1 to 7, 9, 11, 12, 19, 20 and 22 (</a:t>
          </a:r>
          <a:r>
            <a:rPr kumimoji="0" lang="en-GB" sz="12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Arial" panose="020B0604020202020204" pitchFamily="34" charset="0"/>
            </a:rPr>
            <a:t>https://www.collegeofradiographers.ac.uk/education/education-approval/cpd-endorsement#Core-CPD-Now-outcomes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3"/>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Radiation Protection Team Collaboration:</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Collaboration and consultation is strongly encouraged between radiographers, medical physicists, radiologists, and other parties who can assist (e.g. IT team) in the collection, quality assurance and submission of data to the surveys.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4"/>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Terminology: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Change in terminology: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These surveys use the term “radiology system” instead of the terms “radiology room” or “X-ray room” used in previous reviews</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1</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 “Radiology system” refers to an X-ray source and the associated image receptors. This term is applied to both plain radiology and fluoroscopy systems. The term “fluoroscopy system” is sometimes used in a similar sense where appropriate.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Glossary: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 brief glossary at the end of these notes gives the specific meanings of the listed terms when used in these surveys. In these notes, these terms are shown in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bold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on important occasions in the text.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5"/>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Submission: PHE Dose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 provides separate Workbooks</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submitting data as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or as (anonymised)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for both the Plain Radiography survey and the IR and Fluoroscopy survey (four Workbooks in total).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228600" marR="0" lvl="0" indent="221615"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Plain Radiography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Workbook file names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System mean and median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PHE_Dose_PR_System_xxxxx.xlxs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_</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Dose_PR_Patient_xxxxx.xlsx</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Workbook file names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System mean and median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PHE_Dose_IR_Fluoro_System_xxxxx.xls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PHE_Dose_IR_Fluoro_Patient_xxxxx.xlsx</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in other electronic formats will be accepted (e.g. other Excel or similar spreadsheet style files, csv files).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6"/>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Ways to submit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Exam data can be submitted either as: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(mean and median doses for the stated exam performed on a given radiology system and other supporting data), or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as anonymised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(patient doses and supporting data) for that exam performed on a given radiology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Participants may submit data in both forms, for instance for different hospitals, but are asked to avoid submitting the same information in both forms as this could result in double counting.</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7"/>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and median doses: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wish you to submit both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and median dose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values for</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radiology systems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when submitting </a:t>
          </a:r>
          <a:r>
            <a:rPr kumimoji="0" lang="en-GB" sz="1200" b="1" i="0"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1" i="1"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for exams.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you cannot provide both mean and median data, please send your available data and let us know that you are submitting only mean data or only median data.  Going forward, median data is likely to be most useful.</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Background: Existing UK National Diagnostic Reference Levels (NDRLs) have been set using the rounded value of the 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percentile of 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radiology system dose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(previously mean radiology room dose) distribution for the specified exam.  The recently published ICRP Publication 135 “Diagnostic Reference Levels in Medical Imaging”</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2</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proposes that national DRLs should be set using the 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percentile of 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median radiology system dose</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distribution.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will assess both mean and median radiology system dose distributions, to provide scope for both approaches; to enable a change to NDRLs based on the median radiology system dose distribution while providing continuity with previous NDRLs.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8"/>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type and Examinations - Plain Radiography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area product</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(DAP) data are requested for adults for specified: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single projection radiographs (17 suggested projections),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complete plain radiographic exams (11 suggested exams),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single projection radiograph made using mobile systems (1 suggested projection)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for other projections and exams will also be accepted.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submit DAP dose data to the surveys that have been processed in the same manner as DAP data used to set your local DRLs.  You can indicate how this is done in the Dose Data Collection Methodology section of the Contact_Information sheet and with entries on the Radiography_System_General_Info sheet, e.g. by answering the questions on corrections applied to DAP doses for DAP meter calibration.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9"/>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type and Examinations - 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DAP</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fluoroscopy time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at a reference point”</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where available) data are requested for adults for:</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fluoroscopic exams (9 suggested fluoroscopy exams),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interventional procedures (13 suggested interventional procedures)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exams or procedures performed using mobile systems (4 suggested exams with clinical indicators)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These have been chosen for being common non-complex exams and procedures. Data for other similar exams and procedures is also welcome.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will not cover more complex and highly variable exams and procedures, such as those used in specialist areas, where specialist knowledge is likely to be required.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IR and Fluoroscopy survey will collect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fluoroscopy time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data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at a reference point”</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from those who can provide it. The formal IEC term for “dose at a reference point” (also known as “skin dose”) is “cumulative air kerma (CAK) dose at the IEC reference point (C</a:t>
          </a:r>
          <a:r>
            <a:rPr kumimoji="0" lang="en-GB" sz="1200" b="0" i="0" u="none" strike="noStrike" kern="0" cap="none" spc="0" normalizeH="0" baseline="-25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3</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submit DAP dose data to the surveys that have been processed in the same manner as DAP data used to set your local DRLs.  You can indicate how this is done in the Dose Data Collection Methodology section of the Contact_Information sheet and with entries on the Fluoroscopy_System_General_Info sheet, e.g. by answering the questions on corrections applied to DAP doses for DAP meter calibration and couch/table attenuation.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0"/>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Prospective or Retrospective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Data for the surveys may be acquired prospectively or retrospectively.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Retrospective data: will be accepted for examinations, projections or procedures conducted from January 2017 onwards, but please do not submit data from radiology systems that are no longer in use.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Prospective data: It is suggested that for prospective data collection, where it is proposed to conduct a local dose survey, that a quality assured continuous sample of patient data (e.g. 1 or 2 months) is used to guard against inadvertently biasing the data.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1"/>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Patient demographics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only submit data for adult patients, which, for these surveys, is defined as a person aged 16 years or older.</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0215"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2"/>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Quality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quality assure your data. For example, ensure: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Doses are assigned to the correct radiology system.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correct dose units are given to every entry.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No doses are included from non-patient exposures (e.g. phantom calibrations).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possible, exclude doses for images that have been rejected as not of diagnostic quality, e.g. those that were inadvertently underexposed.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exclude doses from IR procedures that were aborted, e.g. fluoroscopy exams with unfeasibly short fluoroscopy times (fractions of a second as opposed to tens of seconds or more).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Ensure all patient data has been anonymised, e.g. no dates of birth included.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3"/>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Sample size: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Ideally, the number of patient doses submitted for each exam (sample size) should be at least 20 and preferably many more. This applies to both the size of sample used to assess mean and median values for an exam performed on a specific radiology system or the number of individual patient records submitted for an exam on a specific radiology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However</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receiving some data is always preferable to no data, especially for less common exams, projections and procedures.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4"/>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Patient size/weight: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provide data for patients of the size that is standard for the exam being considered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as suggested by ICRP publication 135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2</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“Standard size patients” is taken to mean the size typical of the patient population undergoing each specific imaging examination.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is a significant change from previous surveys that, based on the data of ICRP Publication 23 (1975)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4</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requested samples of patients with an average weight of about 70kg.  An acceptable individual patient weight range of 50 - 90 kg was suggested, with concessions made for some cardiac examinations</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1</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It is recognised that these recommendations are getting increasingly non-typical of the UK general public.</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provide patient weight data whenever possible</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both</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when submitting individual patient records or radiology system mean and median data.  Weight data is particularly important when the sample size is small (&lt;20 patient records).  The Dose Excel Workbooks for submitting radiology system mean and median data</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enable weight data to be submitted for a representative subgroup of the full sample.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weight data cannot be provided, where possible provide data representative of standard sized patients. Where possible either indicate or exclude data from any patients or groups of patients who can be identified as being likely to have very atypical weight.  Examples are bariatric patients or highly emaciated cancer patients.  Please indicate on the Dose Excel Workbooks if such patients have been excluded and instances where data from such patients may be present.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5"/>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Entry –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possible, please submit your dose data and supporting information using a copy of the appropriate PHE Dose Excel Workbook.</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However, data submitted in other electronic formats will be accepted (e.g. other Excel or similar spreadsheet style files, csv files). The preferred order of data fields is given in the Workbooks on the worksheet “Info List of Data Fields”.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 separate Workbook will be required for each radiology system for which you submit data, as only doses and support data for one radiology system can be entered in each Workbook. Submit data for the exams, projections, and/or procedures that are most relevant to that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Make as many copies of the appropriate Workbooks as you require, having first filled in all the information that is likely to be common to all your workbooks.  This is likely to be most of the entries on the “Contact_Information” worksheet; which are for contact, organisational, and data collection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Save each Workbook with a unique name by changing “xxxxx” at the end of its filename.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6"/>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Colour Coding</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Worksheets (in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Worksheets are colour coded as to their use. A key that explains the colour coding is given at the top of the first sheet of each workbooks.  White tabs indicate support information, orange tabs are for entry of administrative and technical information and all other colours are for entry of examination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Essential and other data (in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On the data submission worksheets, the importance of each data field is indicated by a colour code: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Essential Information (</a:t>
          </a:r>
          <a:r>
            <a:rPr kumimoji="0" lang="en-GB" sz="1200" b="0" i="0" u="none" strike="noStrike" kern="0" cap="none" spc="0" normalizeH="0" baseline="0" noProof="0">
              <a:ln>
                <a:noFill/>
              </a:ln>
              <a:solidFill>
                <a:sysClr val="windowText" lastClr="000000"/>
              </a:solidFill>
              <a:effectLst/>
              <a:highlight>
                <a:srgbClr val="FFFF00"/>
              </a:highlight>
              <a:uLnTx/>
              <a:uFillTx/>
              <a:latin typeface="Calibri" panose="020F0502020204030204" pitchFamily="34" charset="0"/>
              <a:ea typeface="Calibri" panose="020F0502020204030204" pitchFamily="34" charset="0"/>
              <a:cs typeface="Arial" panose="020B0604020202020204" pitchFamily="34" charset="0"/>
            </a:rPr>
            <a:t>Yellow data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field name followed by*)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Very Useful Information (</a:t>
          </a:r>
          <a:r>
            <a:rPr kumimoji="0" lang="en-GB" sz="1200" b="0" i="0" u="none" strike="noStrike" kern="0" cap="none" spc="0" normalizeH="0" baseline="0" noProof="0">
              <a:ln>
                <a:noFill/>
              </a:ln>
              <a:solidFill>
                <a:sysClr val="windowText" lastClr="000000"/>
              </a:solidFill>
              <a:effectLst/>
              <a:highlight>
                <a:srgbClr val="00FFFF"/>
              </a:highlight>
              <a:uLnTx/>
              <a:uFillTx/>
              <a:latin typeface="Calibri" panose="020F0502020204030204" pitchFamily="34" charset="0"/>
              <a:ea typeface="Calibri" panose="020F0502020204030204" pitchFamily="34" charset="0"/>
              <a:cs typeface="Arial" panose="020B0604020202020204" pitchFamily="34" charset="0"/>
            </a:rPr>
            <a:t>Blue data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please provide if possible)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Supporting Information (White data field, useful if time allows entry)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 addition, there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 entry and information fields (</a:t>
          </a:r>
          <a:r>
            <a:rPr kumimoji="0" lang="en-GB" sz="1200" b="0" i="0" u="none" strike="noStrike" kern="0" cap="none" spc="0" normalizeH="0" baseline="0" noProof="0">
              <a:ln>
                <a:noFill/>
              </a:ln>
              <a:solidFill>
                <a:sysClr val="windowText" lastClr="000000"/>
              </a:solidFill>
              <a:effectLst/>
              <a:highlight>
                <a:srgbClr val="00FF00"/>
              </a:highlight>
              <a:uLnTx/>
              <a:uFillTx/>
              <a:latin typeface="Calibri" panose="020F0502020204030204" pitchFamily="34" charset="0"/>
              <a:ea typeface="Calibri" panose="020F0502020204030204" pitchFamily="34" charset="0"/>
              <a:cs typeface="Arial" panose="020B0604020202020204" pitchFamily="34" charset="0"/>
            </a:rPr>
            <a:t>Bright Green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these are automatically filled, either with data entered or selected elsewhere in the Workbook, or with information relevant to such entries, or to the worksheet being used, e.g. information on the selected exam.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7"/>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Entry – Tips for completing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While the Workbooks have data fields for a large range of information, there is very little ‘essential information’ requested.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much prefer to receive just “Essential information” (</a:t>
          </a:r>
          <a:r>
            <a:rPr kumimoji="0" lang="en-GB" sz="1200" b="0" i="0" u="none" strike="noStrike" kern="0" cap="none" spc="0" normalizeH="0" baseline="0" noProof="0">
              <a:ln>
                <a:noFill/>
              </a:ln>
              <a:solidFill>
                <a:sysClr val="windowText" lastClr="000000"/>
              </a:solidFill>
              <a:effectLst/>
              <a:highlight>
                <a:srgbClr val="FFFF00"/>
              </a:highlight>
              <a:uLnTx/>
              <a:uFillTx/>
              <a:latin typeface="Calibri" panose="020F0502020204030204" pitchFamily="34" charset="0"/>
              <a:ea typeface="Calibri" panose="020F0502020204030204" pitchFamily="34" charset="0"/>
              <a:cs typeface="Arial" panose="020B0604020202020204" pitchFamily="34" charset="0"/>
            </a:rPr>
            <a:t>yellow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than no data at all. Essential data fields have been kept to minimum and are positioned as close to the top or left of tables as is possible without sacrificing clarity.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contact us if there is a problem with providing a particular item of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Submission of “Very useful” and “Supporting” information is, of course, very much welcomed, as the more detailed the information received, the more detailed the feedback that can be provided. Note that some “Very useful” information fields are annotated as “Essential if you chose to submit this data type”, e.g. time values and time units if fluoroscopy time data is submitted.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While the Patient Workbooks include worksheets for each exam, projection and procedure on the list of preferred exams, it is not expected that any participating organisation will provide data for all the listed exams and projections, and certainly not for any given radiology system.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Many entry fields have drop down lists to simplify data entry.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On the “Contacts_Information” sheet please provide the requested contact and organisational information and answer some brief questions on how the survey data was collected.  This not only gives us useful information for these surveys but will also help in the design and organisation of future dose surveys.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do not edit the layout of the Workbooks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Text boxes for additional information, and spare columns for additional data, are provided for information you wish to enter that does not have its own data field on these forms.  If you still have an issue with the layout of the worksheets, please get in touch so we can discuss the issue and find a way around it.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8"/>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 please ensure that you include all the data indicated as “Essential” and clearly identify which radiology system the dose data is from.  Tables listing the data fields, their data status (“Essential”, etc.), drop down list entries and permitted data entry types (text or numbers) are given on the white tab worksheet “Info List of Data Fields” of the PHE Excel Workbooks.  These pages are formatted so that clicking on “print” will print out these tables sequentially. If you have difficulty accessing this information, please contact us.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 it would be useful if the submitted data were organised by radiology system and hospital.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9"/>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Plain Radiography survey and IR and Fluoroscopy survey do not include: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CT, which is being assessed by the 4</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UK CT Dose Survey.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Paediatric doses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Mammography, which is covered by different surveys.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DXA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20"/>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Changes in imaging technology: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plain radiography the designation of the detector of each radiology system as CR or DR is classed as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IR and fluoroscopy, the designation of the detector of each radiology system as an image intensifier or a flat panel detector is classified as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assumes that centres are no longer using radiographic film for medical diagnostic imaging of patients. Therefore, the PHE Plain Radiography and IR and Fluoroscopy Dose Excel Workbooks do not include fields for entering data specific to film-based examinations. If you are still using radiographic film for such examinations, please let us know and complete the Excel Workbooks as far as you are able.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References: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Hart, D., Hillier, M. C. and Shrimpton P. C, (2012) “Doses to patients from radiographic and fluoroscopic X-ray imaging procedures in the UK – 2010  Review”, Report HPA-CRCE-034, </a:t>
          </a: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https://www.gov.uk/government/publications/radiographic-and-fluoroscopic-x-rays-patient-doses</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ICRP, 2017. Diagnostic reference levels in medical imaging. ICRP Publication 135. Ann. ICRP 46(1).  </a:t>
          </a: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http://www.icrp.org/publication.asp?id=ICRP%20Publication%20135</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International Electrotechnical Commission. Medical electrical equipment: part 2-43- particular requirements for the safety of x-ray equipment for interventional procedures. Report 60601. 2nd ed. Geneva, Switzerland: International Electrotechnical Commission, 2010</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https://webstore.iec.ch/publication/2659</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342900" defTabSz="914400" eaLnBrk="1" fontAlgn="auto" latinLnBrk="0" hangingPunct="1">
            <a:lnSpc>
              <a:spcPct val="100000"/>
            </a:lnSpc>
            <a:spcBef>
              <a:spcPts val="0"/>
            </a:spcBef>
            <a:spcAft>
              <a:spcPts val="0"/>
            </a:spcAft>
            <a:buClrTx/>
            <a:buSzTx/>
            <a:buFont typeface="+mj-lt"/>
            <a:buAutoNum type="arabicPeriod" startAt="4"/>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ICRP, 1975. Report of the Task Group on Reference Man. ICRP Publication 23. Pergamon Press, Oxford </a:t>
          </a:r>
        </a:p>
        <a:p>
          <a:pPr marL="34200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rPr>
            <a:t>http://www.icrp.org/publication.asp?id=ICRP%20Publication%2023</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60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Glossary: use of terms within these surveys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Term  				Definition</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Acquisition:				High dose rapid image acquisition by fluoroscopy systems for more detailed visualisation.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Also called Fluorography and previously Cine or Cine Video.</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Contributor’s Record Identifier			The Contributor’s Record Identifier is a unique code that you, the participant, gives to each individual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patient record so that each record can be unambiguously identified in case of a query.</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It must not have a form that allows the direct identification of the patient.</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Contributor's System Exam Record ID</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Contributor’s System Exam Record ID is a unique code that you, the participant, gives to each</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mean and median dose record so that it can be unambiguously identified in case of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 query.</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"Dose at reference point"  			</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Formally called “Cumulative air kerma calibrated free in air (CAK) at an interventional reference point Also referred to as "Skin dose"			(IRP) that is defined as a location that is ‘representative of the patient’s skin'”.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For typical isocentric</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interventional equipment, the default IRP is located on the central axis of the X-ray beam at 15 cm on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the X-ray tube side of isocenter</a:t>
          </a:r>
          <a:r>
            <a:rPr kumimoji="0" lang="en-GB" sz="11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3</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Not all equipment will give a value calculated using this new internationally agreed definition.  Please do</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submit this data in any case but also make sure to include the fluoroscopy system's make and model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(including number) on the Fluoroscopy_System_General_Info sheet, as from that we can assess how</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different sets of data were determined, and hence compare the data from different systems.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Patient Record:  </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Anonymised data associated with single instance of imaging a patient, which can be for a single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projection, a complete exam, or a procedure.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minimum the record is made up of the Essential data fields, which will include the Contributor’s</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Record Identifier, DAP dose and dose units.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Mean radiology system dose</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mean dose index for the patient sample used to assess a specific exam performed on a given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Mean is often colloquially referred to as the average value.</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Median radiology system dose</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median dose index for the patient sample used to assess a specific exam performed on a given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Median is the midpoint value of the distribution, with 50% of sample values less than that value and</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50% greater.</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Radiology System mean and median data record: </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Data for a specific exam performed on a given radiology or fluoroscopy system providing information on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mean and median doses received by patients from that exam on that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minimum, the record will consist of the Essential data fields, which include: the contributor’s system</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exam record ID, the mean and median DAP values and their dose units, size of sample, and other data</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items.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edicalRadiationDoses@phe.gov.uk" TargetMode="External"/><Relationship Id="rId2" Type="http://schemas.openxmlformats.org/officeDocument/2006/relationships/hyperlink" Target="mailto:MedicalRadiationDoses@phe.gov.uk" TargetMode="External"/><Relationship Id="rId1" Type="http://schemas.openxmlformats.org/officeDocument/2006/relationships/hyperlink" Target="mailto:Jenny.Smith@phe.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Mark.Albert@CWHNHSTrust.co.uk"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S590"/>
  <sheetViews>
    <sheetView tabSelected="1" workbookViewId="0">
      <pane ySplit="2" topLeftCell="A3" activePane="bottomLeft" state="frozen"/>
      <selection pane="bottomLeft" activeCell="A4" sqref="A4"/>
    </sheetView>
  </sheetViews>
  <sheetFormatPr defaultColWidth="9.140625" defaultRowHeight="15" x14ac:dyDescent="0.25"/>
  <cols>
    <col min="1" max="1" width="18.42578125" style="1" customWidth="1"/>
    <col min="2" max="2" width="12.42578125" style="1" customWidth="1"/>
    <col min="3" max="3" width="13.85546875" style="1" customWidth="1"/>
    <col min="4" max="15" width="9.140625" style="1"/>
    <col min="16" max="16" width="27.42578125" style="1" customWidth="1"/>
    <col min="17" max="16384" width="9.140625" style="1"/>
  </cols>
  <sheetData>
    <row r="1" spans="1:19" ht="48.95" customHeight="1" x14ac:dyDescent="0.25">
      <c r="A1" s="3"/>
      <c r="B1" s="4"/>
      <c r="C1" s="1511" t="s">
        <v>2132</v>
      </c>
      <c r="D1" s="1512"/>
      <c r="E1" s="1512"/>
      <c r="F1" s="1512"/>
      <c r="G1" s="1512"/>
      <c r="H1" s="1512"/>
      <c r="I1" s="1512"/>
      <c r="J1" s="1512"/>
      <c r="K1" s="1512"/>
      <c r="L1" s="1512"/>
      <c r="M1" s="1512"/>
      <c r="N1" s="1512"/>
      <c r="O1" s="1512"/>
      <c r="P1" s="2"/>
      <c r="Q1" s="2"/>
    </row>
    <row r="2" spans="1:19" ht="50.1" customHeight="1" x14ac:dyDescent="0.7">
      <c r="A2" s="820"/>
      <c r="C2" s="1512"/>
      <c r="D2" s="1512"/>
      <c r="E2" s="1512"/>
      <c r="F2" s="1512"/>
      <c r="G2" s="1512"/>
      <c r="H2" s="1512"/>
      <c r="I2" s="1512"/>
      <c r="J2" s="1512"/>
      <c r="K2" s="1512"/>
      <c r="L2" s="1512"/>
      <c r="M2" s="1512"/>
      <c r="N2" s="1512"/>
      <c r="O2" s="1512"/>
      <c r="P2" s="2"/>
      <c r="Q2" s="2"/>
    </row>
    <row r="3" spans="1:19" ht="19.5" customHeight="1" x14ac:dyDescent="0.25">
      <c r="D3" s="12"/>
    </row>
    <row r="4" spans="1:19" ht="60" customHeight="1" x14ac:dyDescent="0.25">
      <c r="B4" s="1513" t="s">
        <v>2117</v>
      </c>
      <c r="C4" s="1514"/>
      <c r="D4" s="1514"/>
      <c r="E4" s="1514"/>
      <c r="F4" s="1514"/>
      <c r="G4" s="1514"/>
      <c r="H4" s="1514"/>
      <c r="I4" s="1514"/>
      <c r="J4" s="1514"/>
      <c r="K4" s="1514"/>
      <c r="L4" s="1514"/>
      <c r="M4" s="1514"/>
      <c r="N4" s="1514"/>
      <c r="O4" s="1514"/>
      <c r="P4" s="1514"/>
      <c r="Q4" s="1514"/>
      <c r="R4" s="200"/>
      <c r="S4" s="200"/>
    </row>
    <row r="6" spans="1:19" ht="23.25" x14ac:dyDescent="0.25">
      <c r="C6" s="369" t="s">
        <v>1420</v>
      </c>
    </row>
    <row r="7" spans="1:19" ht="18" x14ac:dyDescent="0.25">
      <c r="B7" s="361" t="s">
        <v>654</v>
      </c>
      <c r="C7" s="362"/>
      <c r="E7" s="7"/>
      <c r="F7" s="7"/>
      <c r="G7" s="7"/>
      <c r="H7" s="7"/>
      <c r="I7" s="7"/>
      <c r="J7" s="7"/>
      <c r="K7" s="7"/>
      <c r="L7" s="7"/>
      <c r="M7" s="7"/>
      <c r="N7" s="7"/>
    </row>
    <row r="8" spans="1:19" ht="15.75" x14ac:dyDescent="0.25">
      <c r="A8" s="213"/>
      <c r="B8" s="199" t="s">
        <v>1836</v>
      </c>
      <c r="C8" s="13"/>
      <c r="D8" s="7"/>
      <c r="E8" s="7"/>
      <c r="F8" s="7"/>
      <c r="G8" s="7"/>
      <c r="H8" s="7"/>
      <c r="I8" s="7"/>
      <c r="J8" s="7"/>
      <c r="K8" s="7"/>
      <c r="L8" s="7"/>
      <c r="M8" s="7"/>
      <c r="N8" s="7"/>
    </row>
    <row r="9" spans="1:19" x14ac:dyDescent="0.25">
      <c r="B9" s="20" t="s">
        <v>1837</v>
      </c>
      <c r="C9" s="11"/>
      <c r="D9" s="11"/>
      <c r="E9" s="11"/>
      <c r="F9" s="11"/>
      <c r="G9" s="11"/>
      <c r="H9" s="11"/>
      <c r="I9" s="11"/>
      <c r="J9" s="11"/>
      <c r="K9" s="11"/>
      <c r="L9" s="8"/>
      <c r="M9" s="7"/>
      <c r="N9" s="7"/>
      <c r="O9" s="7"/>
    </row>
    <row r="10" spans="1:19" x14ac:dyDescent="0.25">
      <c r="A10" s="213"/>
      <c r="B10" s="20"/>
      <c r="C10" s="11"/>
      <c r="D10" s="11"/>
      <c r="E10" s="11"/>
      <c r="F10" s="11"/>
      <c r="G10" s="11"/>
      <c r="H10" s="11"/>
      <c r="I10" s="11"/>
      <c r="J10" s="11"/>
      <c r="K10" s="11"/>
      <c r="L10" s="8"/>
      <c r="M10" s="7"/>
      <c r="N10" s="7"/>
      <c r="O10" s="7"/>
    </row>
    <row r="11" spans="1:19" x14ac:dyDescent="0.25">
      <c r="A11" s="22"/>
      <c r="B11" s="15" t="s">
        <v>14</v>
      </c>
      <c r="C11" s="5"/>
      <c r="D11" s="17"/>
      <c r="E11" s="5"/>
      <c r="F11" s="15"/>
      <c r="G11" s="15"/>
      <c r="H11" s="18"/>
      <c r="I11" s="16" t="s">
        <v>13</v>
      </c>
      <c r="J11" s="15"/>
      <c r="K11" s="15"/>
      <c r="L11" s="15"/>
      <c r="M11" s="7"/>
      <c r="N11" s="7"/>
      <c r="O11" s="7"/>
    </row>
    <row r="12" spans="1:19" x14ac:dyDescent="0.25">
      <c r="A12" s="22"/>
      <c r="B12" s="1515" t="s">
        <v>15</v>
      </c>
      <c r="C12" s="1516"/>
      <c r="D12" s="1516"/>
      <c r="E12" s="1516"/>
      <c r="F12" s="1516"/>
      <c r="G12" s="1516"/>
      <c r="H12" s="1516"/>
      <c r="I12" s="1516"/>
      <c r="J12" s="16" t="s">
        <v>12</v>
      </c>
      <c r="K12" s="15"/>
      <c r="L12" s="15"/>
      <c r="M12" s="7"/>
      <c r="N12" s="7"/>
      <c r="O12" s="7"/>
    </row>
    <row r="13" spans="1:19" ht="18" customHeight="1" x14ac:dyDescent="0.25">
      <c r="A13" s="15"/>
      <c r="B13" s="189" t="s">
        <v>383</v>
      </c>
      <c r="C13" s="11"/>
      <c r="D13" s="11"/>
      <c r="E13" s="11"/>
      <c r="F13" s="11"/>
      <c r="G13" s="11"/>
      <c r="H13" s="11"/>
      <c r="I13" s="16" t="s">
        <v>13</v>
      </c>
      <c r="J13" s="11"/>
      <c r="K13" s="11"/>
      <c r="L13" s="8"/>
      <c r="M13" s="7"/>
      <c r="O13" s="7"/>
    </row>
    <row r="14" spans="1:19" ht="18" customHeight="1" x14ac:dyDescent="0.25">
      <c r="A14" s="15"/>
      <c r="B14" s="15"/>
      <c r="C14" s="11"/>
      <c r="D14" s="11"/>
      <c r="E14" s="11"/>
      <c r="F14" s="11"/>
      <c r="G14" s="11"/>
      <c r="H14" s="11"/>
      <c r="I14" s="11"/>
      <c r="J14" s="11"/>
      <c r="K14" s="11"/>
      <c r="L14" s="8"/>
      <c r="M14" s="7"/>
      <c r="N14" s="7"/>
      <c r="O14" s="7"/>
    </row>
    <row r="15" spans="1:19" ht="18" customHeight="1" x14ac:dyDescent="0.25">
      <c r="A15" s="15"/>
      <c r="B15" s="219" t="s">
        <v>652</v>
      </c>
      <c r="C15" s="11"/>
      <c r="D15" s="11"/>
      <c r="E15" s="11"/>
      <c r="F15" s="11"/>
      <c r="G15" s="11"/>
      <c r="H15" s="11"/>
      <c r="I15" s="11"/>
      <c r="J15" s="11"/>
      <c r="K15" s="11"/>
      <c r="L15" s="8"/>
      <c r="M15" s="7"/>
      <c r="N15" s="7"/>
      <c r="O15" s="7"/>
    </row>
    <row r="16" spans="1:19" ht="15.75" x14ac:dyDescent="0.25">
      <c r="A16" s="15"/>
      <c r="B16" s="199" t="s">
        <v>653</v>
      </c>
      <c r="C16" s="11"/>
      <c r="D16" s="11"/>
      <c r="E16" s="11"/>
      <c r="F16" s="11"/>
      <c r="G16" s="11"/>
      <c r="H16" s="11"/>
      <c r="I16" s="11"/>
      <c r="J16" s="11"/>
      <c r="K16" s="11"/>
      <c r="L16" s="8"/>
      <c r="M16" s="7"/>
      <c r="N16" s="7"/>
      <c r="O16" s="7"/>
    </row>
    <row r="17" spans="1:16" x14ac:dyDescent="0.25">
      <c r="A17" s="22"/>
      <c r="O17" s="7"/>
    </row>
    <row r="18" spans="1:16" x14ac:dyDescent="0.25">
      <c r="A18" s="868" t="s">
        <v>1418</v>
      </c>
      <c r="B18" s="1517" t="s">
        <v>1419</v>
      </c>
      <c r="C18" s="1518"/>
      <c r="D18" s="14" t="s">
        <v>1421</v>
      </c>
      <c r="O18" s="7"/>
    </row>
    <row r="19" spans="1:16" ht="14.25" customHeight="1" x14ac:dyDescent="0.25">
      <c r="B19" s="1525" t="s">
        <v>2118</v>
      </c>
      <c r="C19" s="1526"/>
      <c r="D19" s="14" t="s">
        <v>2119</v>
      </c>
      <c r="M19" s="7"/>
      <c r="N19" s="7"/>
      <c r="O19" s="7"/>
    </row>
    <row r="20" spans="1:16" ht="14.25" customHeight="1" x14ac:dyDescent="0.25">
      <c r="B20" s="1527" t="s">
        <v>1416</v>
      </c>
      <c r="C20" s="1528"/>
      <c r="D20" s="14" t="s">
        <v>2133</v>
      </c>
      <c r="M20" s="7"/>
      <c r="N20" s="7"/>
      <c r="O20" s="7"/>
    </row>
    <row r="21" spans="1:16" ht="14.25" customHeight="1" x14ac:dyDescent="0.25">
      <c r="B21" s="1519" t="s">
        <v>2120</v>
      </c>
      <c r="C21" s="1520"/>
      <c r="D21" s="14" t="s">
        <v>2121</v>
      </c>
      <c r="M21" s="7"/>
      <c r="N21" s="7"/>
      <c r="O21" s="7"/>
    </row>
    <row r="22" spans="1:16" ht="14.25" customHeight="1" x14ac:dyDescent="0.25">
      <c r="B22" s="1529" t="s">
        <v>2122</v>
      </c>
      <c r="C22" s="1530"/>
      <c r="D22" s="14" t="s">
        <v>2134</v>
      </c>
      <c r="M22" s="7"/>
      <c r="N22" s="7"/>
      <c r="O22" s="7"/>
    </row>
    <row r="23" spans="1:16" ht="14.25" customHeight="1" x14ac:dyDescent="0.25">
      <c r="B23" s="1531"/>
      <c r="C23" s="1531"/>
      <c r="D23" s="14"/>
      <c r="M23" s="7"/>
      <c r="N23" s="7"/>
      <c r="O23" s="7"/>
    </row>
    <row r="24" spans="1:16" ht="14.25" customHeight="1" thickBot="1" x14ac:dyDescent="0.3">
      <c r="M24" s="7"/>
      <c r="N24" s="7"/>
      <c r="O24" s="7"/>
    </row>
    <row r="25" spans="1:16" ht="14.25" customHeight="1" thickBot="1" x14ac:dyDescent="0.3">
      <c r="A25" s="869" t="s">
        <v>1417</v>
      </c>
      <c r="B25" s="1532" t="s">
        <v>379</v>
      </c>
      <c r="C25" s="1533"/>
      <c r="D25" s="866" t="s">
        <v>460</v>
      </c>
      <c r="M25" s="7"/>
      <c r="N25" s="7"/>
      <c r="O25" s="7"/>
    </row>
    <row r="26" spans="1:16" ht="14.25" customHeight="1" thickBot="1" x14ac:dyDescent="0.3">
      <c r="A26" s="2"/>
      <c r="B26" s="1523" t="s">
        <v>1752</v>
      </c>
      <c r="C26" s="1524"/>
      <c r="D26" s="372" t="s">
        <v>1755</v>
      </c>
      <c r="M26" s="7"/>
      <c r="N26" s="7"/>
      <c r="O26" s="7"/>
    </row>
    <row r="27" spans="1:16" ht="14.25" customHeight="1" thickBot="1" x14ac:dyDescent="0.3">
      <c r="A27" s="2"/>
      <c r="B27" s="1534" t="s">
        <v>247</v>
      </c>
      <c r="C27" s="1522"/>
      <c r="D27" s="866" t="s">
        <v>720</v>
      </c>
      <c r="M27" s="7"/>
    </row>
    <row r="28" spans="1:16" ht="14.25" customHeight="1" thickBot="1" x14ac:dyDescent="0.3">
      <c r="A28" s="2"/>
      <c r="B28" s="1535" t="s">
        <v>365</v>
      </c>
      <c r="C28" s="1522"/>
      <c r="D28" s="866" t="s">
        <v>721</v>
      </c>
      <c r="M28" s="7"/>
    </row>
    <row r="29" spans="1:16" ht="14.25" customHeight="1" thickBot="1" x14ac:dyDescent="0.3">
      <c r="B29" s="1521" t="s">
        <v>639</v>
      </c>
      <c r="C29" s="1522"/>
      <c r="D29" s="867" t="s">
        <v>646</v>
      </c>
      <c r="M29" s="7"/>
    </row>
    <row r="30" spans="1:16" s="379" customFormat="1" x14ac:dyDescent="0.25">
      <c r="A30" s="364"/>
      <c r="B30" s="365"/>
      <c r="C30" s="189"/>
      <c r="M30" s="222"/>
      <c r="N30" s="222"/>
      <c r="O30" s="222"/>
    </row>
    <row r="31" spans="1:16" s="379" customFormat="1" ht="20.100000000000001" customHeight="1" x14ac:dyDescent="0.25">
      <c r="A31" s="214"/>
      <c r="B31" s="1486"/>
      <c r="C31" s="1487"/>
      <c r="D31" s="1487"/>
      <c r="E31" s="1487"/>
      <c r="F31" s="1487"/>
      <c r="G31" s="1487"/>
      <c r="H31" s="1487"/>
      <c r="I31" s="1487"/>
      <c r="J31" s="1487"/>
      <c r="K31" s="1487"/>
      <c r="L31" s="1487"/>
      <c r="M31" s="1487"/>
      <c r="N31" s="1487"/>
      <c r="O31" s="1487"/>
    </row>
    <row r="32" spans="1:16" s="379" customFormat="1" ht="20.100000000000001" customHeight="1" x14ac:dyDescent="0.25">
      <c r="A32" s="215"/>
      <c r="B32" s="1488"/>
      <c r="C32" s="466"/>
      <c r="D32" s="466"/>
      <c r="E32" s="466"/>
      <c r="F32" s="466"/>
      <c r="G32" s="466"/>
      <c r="H32" s="466"/>
      <c r="I32" s="466"/>
      <c r="J32" s="466"/>
      <c r="K32" s="466"/>
      <c r="L32" s="466"/>
      <c r="M32" s="466"/>
      <c r="N32" s="466"/>
      <c r="O32" s="466"/>
      <c r="P32" s="234"/>
    </row>
    <row r="33" spans="1:16" s="379" customFormat="1" ht="20.100000000000001" customHeight="1" x14ac:dyDescent="0.25">
      <c r="A33" s="214"/>
      <c r="B33" s="1462"/>
      <c r="C33" s="1489"/>
      <c r="D33" s="1489"/>
      <c r="E33" s="1489"/>
      <c r="F33" s="1489"/>
      <c r="G33" s="1489"/>
      <c r="H33" s="1489"/>
      <c r="I33" s="1489"/>
      <c r="J33" s="1489"/>
      <c r="K33" s="1489"/>
      <c r="L33" s="1489"/>
      <c r="M33" s="1489"/>
      <c r="N33" s="1489"/>
      <c r="O33" s="1489"/>
      <c r="P33" s="1489"/>
    </row>
    <row r="34" spans="1:16" s="379" customFormat="1" ht="20.100000000000001" customHeight="1" x14ac:dyDescent="0.25">
      <c r="A34" s="189"/>
      <c r="B34" s="1462"/>
      <c r="C34" s="1490"/>
      <c r="D34" s="1490"/>
      <c r="E34" s="1490"/>
      <c r="F34" s="1490"/>
      <c r="G34" s="1490"/>
      <c r="H34" s="1490"/>
      <c r="I34" s="1490"/>
      <c r="J34" s="1490"/>
      <c r="K34" s="1490"/>
      <c r="L34" s="1490"/>
      <c r="M34" s="1490"/>
      <c r="N34" s="1490"/>
      <c r="O34" s="1490"/>
      <c r="P34" s="1490"/>
    </row>
    <row r="35" spans="1:16" s="379" customFormat="1" ht="20.100000000000001" customHeight="1" x14ac:dyDescent="0.25">
      <c r="A35" s="365"/>
      <c r="B35" s="1462"/>
      <c r="C35" s="1491"/>
      <c r="D35" s="467"/>
      <c r="E35" s="467"/>
      <c r="F35" s="467"/>
      <c r="G35" s="467"/>
      <c r="H35" s="467"/>
      <c r="I35" s="467"/>
      <c r="J35" s="467"/>
      <c r="K35" s="467"/>
      <c r="L35" s="467"/>
      <c r="M35" s="467"/>
      <c r="N35" s="467"/>
      <c r="O35" s="467"/>
      <c r="P35" s="467"/>
    </row>
    <row r="36" spans="1:16" s="379" customFormat="1" ht="20.100000000000001" customHeight="1" x14ac:dyDescent="0.25">
      <c r="A36" s="365"/>
      <c r="B36" s="1462"/>
      <c r="C36" s="1491"/>
      <c r="D36" s="467"/>
      <c r="E36" s="467"/>
      <c r="F36" s="467"/>
      <c r="G36" s="467"/>
      <c r="H36" s="467"/>
      <c r="I36" s="467"/>
      <c r="J36" s="467"/>
      <c r="K36" s="467"/>
      <c r="L36" s="467"/>
      <c r="M36" s="467"/>
      <c r="N36" s="467"/>
      <c r="O36" s="467"/>
      <c r="P36" s="467"/>
    </row>
    <row r="37" spans="1:16" s="379" customFormat="1" ht="20.100000000000001" customHeight="1" x14ac:dyDescent="0.25">
      <c r="A37" s="366"/>
      <c r="B37" s="1462"/>
      <c r="C37" s="1490"/>
      <c r="D37" s="234"/>
      <c r="E37" s="234"/>
      <c r="F37" s="234"/>
      <c r="G37" s="234"/>
      <c r="H37" s="234"/>
      <c r="I37" s="234"/>
      <c r="J37" s="234"/>
      <c r="K37" s="234"/>
      <c r="L37" s="234"/>
      <c r="M37" s="234"/>
      <c r="N37" s="234"/>
      <c r="O37" s="234"/>
      <c r="P37" s="234"/>
    </row>
    <row r="38" spans="1:16" s="379" customFormat="1" ht="20.100000000000001" customHeight="1" x14ac:dyDescent="0.25">
      <c r="A38" s="1463"/>
      <c r="B38" s="1483"/>
      <c r="C38" s="1492"/>
      <c r="D38" s="1492"/>
      <c r="E38" s="1492"/>
      <c r="F38" s="1493"/>
      <c r="G38" s="1493"/>
      <c r="H38" s="1492"/>
      <c r="I38" s="1492"/>
      <c r="J38" s="1492"/>
      <c r="K38" s="1492"/>
      <c r="L38" s="1463"/>
      <c r="M38" s="1476"/>
      <c r="N38" s="1476"/>
      <c r="O38" s="1476"/>
    </row>
    <row r="39" spans="1:16" s="379" customFormat="1" ht="20.100000000000001" customHeight="1" x14ac:dyDescent="0.25">
      <c r="A39" s="1464"/>
      <c r="B39" s="1488"/>
      <c r="C39" s="1494"/>
      <c r="D39" s="1495"/>
      <c r="E39" s="1495"/>
      <c r="F39" s="1495"/>
      <c r="G39" s="1495"/>
      <c r="H39" s="1495"/>
      <c r="I39" s="1495"/>
      <c r="K39" s="1493"/>
      <c r="L39" s="1493"/>
      <c r="M39" s="1493"/>
      <c r="N39" s="1493"/>
      <c r="O39" s="1493"/>
    </row>
    <row r="40" spans="1:16" s="379" customFormat="1" ht="20.100000000000001" customHeight="1" x14ac:dyDescent="0.25">
      <c r="A40" s="1465"/>
      <c r="B40" s="1483"/>
      <c r="C40" s="1496"/>
      <c r="D40" s="1496"/>
      <c r="E40" s="1496"/>
      <c r="F40" s="1496"/>
      <c r="G40" s="1496"/>
      <c r="H40" s="1496"/>
      <c r="I40" s="1496"/>
      <c r="J40" s="1496"/>
      <c r="K40" s="1496"/>
      <c r="L40" s="1496"/>
      <c r="M40" s="1496"/>
      <c r="N40" s="1496"/>
      <c r="O40" s="1496"/>
    </row>
    <row r="41" spans="1:16" s="379" customFormat="1" ht="20.100000000000001" customHeight="1" x14ac:dyDescent="0.25">
      <c r="A41" s="1466"/>
      <c r="B41" s="1483"/>
      <c r="C41" s="1497"/>
      <c r="D41" s="1498"/>
      <c r="E41" s="1498"/>
      <c r="F41" s="1498"/>
      <c r="G41" s="1498"/>
      <c r="H41" s="1498"/>
      <c r="I41" s="1498"/>
      <c r="J41" s="1468"/>
      <c r="K41" s="1468"/>
      <c r="L41" s="366"/>
      <c r="M41" s="189"/>
      <c r="N41" s="189"/>
      <c r="O41" s="189"/>
    </row>
    <row r="42" spans="1:16" s="379" customFormat="1" ht="20.100000000000001" customHeight="1" x14ac:dyDescent="0.25">
      <c r="A42" s="1466"/>
      <c r="B42" s="1488"/>
      <c r="C42" s="1488"/>
      <c r="D42" s="1488"/>
      <c r="E42" s="1488"/>
      <c r="F42" s="1488"/>
      <c r="G42" s="1488"/>
      <c r="H42" s="1488"/>
      <c r="I42" s="1488"/>
      <c r="J42" s="1488"/>
      <c r="K42" s="1488"/>
      <c r="L42" s="1488"/>
      <c r="M42" s="1488"/>
      <c r="N42" s="1488"/>
      <c r="O42" s="1488"/>
      <c r="P42" s="1488"/>
    </row>
    <row r="43" spans="1:16" s="379" customFormat="1" ht="20.100000000000001" customHeight="1" x14ac:dyDescent="0.25">
      <c r="A43" s="1466"/>
      <c r="B43" s="1483"/>
    </row>
    <row r="44" spans="1:16" s="379" customFormat="1" ht="20.100000000000001" customHeight="1" x14ac:dyDescent="0.25">
      <c r="A44" s="1466"/>
      <c r="B44" s="1467"/>
      <c r="C44" s="1468"/>
      <c r="D44" s="1468"/>
      <c r="E44" s="1468"/>
      <c r="F44" s="1468"/>
      <c r="G44" s="1468"/>
      <c r="H44" s="1468"/>
      <c r="I44" s="1468"/>
      <c r="J44" s="1468"/>
      <c r="K44" s="1468"/>
      <c r="L44" s="366"/>
      <c r="M44" s="189"/>
      <c r="N44" s="189"/>
      <c r="O44" s="189"/>
    </row>
    <row r="45" spans="1:16" s="379" customFormat="1" ht="20.100000000000001" customHeight="1" x14ac:dyDescent="0.25">
      <c r="A45" s="1469"/>
      <c r="B45" s="1488"/>
    </row>
    <row r="46" spans="1:16" s="234" customFormat="1" ht="20.100000000000001" customHeight="1" x14ac:dyDescent="0.25">
      <c r="A46" s="1464"/>
      <c r="B46" s="1499"/>
    </row>
    <row r="47" spans="1:16" s="379" customFormat="1" ht="20.100000000000001" customHeight="1" x14ac:dyDescent="0.25">
      <c r="A47" s="1468"/>
      <c r="B47" s="1483"/>
    </row>
    <row r="48" spans="1:16" s="379" customFormat="1" ht="20.100000000000001" customHeight="1" x14ac:dyDescent="0.25">
      <c r="A48" s="1468"/>
      <c r="B48" s="1488"/>
    </row>
    <row r="49" spans="1:16" s="379" customFormat="1" ht="20.100000000000001" customHeight="1" x14ac:dyDescent="0.25">
      <c r="A49" s="1468"/>
      <c r="B49" s="1483"/>
      <c r="C49" s="1470"/>
    </row>
    <row r="50" spans="1:16" s="379" customFormat="1" ht="20.100000000000001" customHeight="1" x14ac:dyDescent="0.25">
      <c r="A50" s="1468"/>
      <c r="B50" s="1483"/>
    </row>
    <row r="51" spans="1:16" s="379" customFormat="1" ht="20.100000000000001" customHeight="1" x14ac:dyDescent="0.25">
      <c r="A51" s="1468"/>
      <c r="B51" s="1483"/>
    </row>
    <row r="52" spans="1:16" s="379" customFormat="1" ht="20.100000000000001" customHeight="1" x14ac:dyDescent="0.25">
      <c r="A52" s="1471"/>
      <c r="B52" s="1472"/>
      <c r="C52" s="1468"/>
      <c r="D52" s="1468"/>
      <c r="E52" s="1468"/>
      <c r="F52" s="1468"/>
      <c r="G52" s="1468"/>
      <c r="H52" s="1468"/>
      <c r="I52" s="1468"/>
      <c r="J52" s="1468"/>
      <c r="K52" s="1468"/>
      <c r="L52" s="366"/>
      <c r="M52" s="189"/>
      <c r="N52" s="189"/>
      <c r="O52" s="189"/>
    </row>
    <row r="53" spans="1:16" s="379" customFormat="1" ht="20.100000000000001" customHeight="1" x14ac:dyDescent="0.25">
      <c r="A53" s="1471"/>
      <c r="B53" s="1472"/>
      <c r="C53" s="1468"/>
      <c r="D53" s="1468"/>
      <c r="E53" s="1468"/>
      <c r="F53" s="1468"/>
      <c r="G53" s="1468"/>
      <c r="H53" s="1468"/>
      <c r="I53" s="1468"/>
      <c r="J53" s="1468"/>
      <c r="K53" s="1468"/>
      <c r="L53" s="366"/>
      <c r="M53" s="189"/>
      <c r="N53" s="189"/>
      <c r="O53" s="189"/>
    </row>
    <row r="54" spans="1:16" s="379" customFormat="1" ht="20.100000000000001" customHeight="1" x14ac:dyDescent="0.25">
      <c r="A54" s="1468"/>
      <c r="B54" s="1488"/>
      <c r="C54" s="1468"/>
      <c r="D54" s="1468"/>
      <c r="E54" s="1468"/>
      <c r="F54" s="1468"/>
      <c r="G54" s="1468"/>
      <c r="H54" s="1468"/>
      <c r="I54" s="1468"/>
      <c r="J54" s="1468"/>
      <c r="K54" s="1468"/>
      <c r="L54" s="366"/>
      <c r="M54" s="189"/>
      <c r="N54" s="189"/>
      <c r="O54" s="189"/>
    </row>
    <row r="55" spans="1:16" s="379" customFormat="1" ht="20.100000000000001" customHeight="1" x14ac:dyDescent="0.25">
      <c r="A55" s="1468"/>
      <c r="B55" s="1500"/>
      <c r="C55" s="1468"/>
      <c r="D55" s="1468"/>
      <c r="E55" s="1468"/>
      <c r="F55" s="1468"/>
      <c r="G55" s="1468"/>
      <c r="H55" s="1468"/>
      <c r="I55" s="1468"/>
      <c r="J55" s="1468"/>
      <c r="K55" s="1468"/>
      <c r="L55" s="366"/>
      <c r="M55" s="189"/>
      <c r="N55" s="189"/>
      <c r="O55" s="189"/>
    </row>
    <row r="56" spans="1:16" s="379" customFormat="1" ht="20.100000000000001" customHeight="1" x14ac:dyDescent="0.25">
      <c r="A56" s="1468"/>
      <c r="C56" s="1499"/>
      <c r="D56" s="234"/>
      <c r="E56" s="234"/>
      <c r="F56" s="234"/>
      <c r="G56" s="234"/>
      <c r="H56" s="234"/>
      <c r="I56" s="234"/>
      <c r="J56" s="234"/>
      <c r="K56" s="234"/>
      <c r="L56" s="234"/>
      <c r="M56" s="234"/>
      <c r="N56" s="234"/>
      <c r="O56" s="234"/>
      <c r="P56" s="234"/>
    </row>
    <row r="57" spans="1:16" s="379" customFormat="1" ht="20.100000000000001" customHeight="1" x14ac:dyDescent="0.25">
      <c r="A57" s="1468"/>
      <c r="B57" s="1473"/>
      <c r="C57" s="1468"/>
      <c r="D57" s="1468"/>
      <c r="E57" s="1468"/>
      <c r="F57" s="1468"/>
      <c r="G57" s="1468"/>
      <c r="H57" s="1468"/>
      <c r="I57" s="1468"/>
      <c r="J57" s="1468"/>
      <c r="K57" s="1468"/>
      <c r="L57" s="366"/>
      <c r="M57" s="189"/>
      <c r="N57" s="189"/>
      <c r="O57" s="189"/>
    </row>
    <row r="58" spans="1:16" s="379" customFormat="1" ht="20.100000000000001" customHeight="1" x14ac:dyDescent="0.25">
      <c r="A58" s="1468"/>
      <c r="B58" s="1488"/>
      <c r="C58" s="1468"/>
      <c r="D58" s="1468"/>
      <c r="E58" s="1468"/>
      <c r="F58" s="1468"/>
      <c r="G58" s="1468"/>
      <c r="H58" s="1468"/>
      <c r="I58" s="1468"/>
      <c r="J58" s="1468"/>
      <c r="K58" s="1468"/>
      <c r="L58" s="366"/>
      <c r="M58" s="189"/>
      <c r="N58" s="189"/>
      <c r="O58" s="189"/>
    </row>
    <row r="59" spans="1:16" s="379" customFormat="1" ht="20.100000000000001" customHeight="1" x14ac:dyDescent="0.25">
      <c r="A59" s="1468"/>
      <c r="B59" s="1483"/>
      <c r="C59" s="1468"/>
      <c r="D59" s="1468"/>
      <c r="E59" s="1468"/>
      <c r="F59" s="1468"/>
      <c r="G59" s="1468"/>
      <c r="H59" s="1468"/>
      <c r="I59" s="1468"/>
      <c r="J59" s="1468"/>
      <c r="K59" s="1468"/>
      <c r="L59" s="366"/>
      <c r="M59" s="189"/>
      <c r="N59" s="189"/>
      <c r="O59" s="189"/>
    </row>
    <row r="60" spans="1:16" s="379" customFormat="1" ht="20.100000000000001" customHeight="1" x14ac:dyDescent="0.25">
      <c r="A60" s="1468"/>
      <c r="B60" s="1501"/>
      <c r="C60" s="1468"/>
      <c r="D60" s="1468"/>
      <c r="E60" s="1468"/>
      <c r="F60" s="1468"/>
      <c r="G60" s="1468"/>
      <c r="H60" s="1468"/>
      <c r="I60" s="1468"/>
      <c r="J60" s="1468"/>
      <c r="K60" s="1468"/>
      <c r="L60" s="366"/>
      <c r="M60" s="189"/>
      <c r="N60" s="189"/>
      <c r="O60" s="189"/>
    </row>
    <row r="61" spans="1:16" s="379" customFormat="1" ht="20.100000000000001" customHeight="1" x14ac:dyDescent="0.25">
      <c r="A61" s="1468"/>
      <c r="B61" s="1501"/>
      <c r="C61" s="1468"/>
      <c r="D61" s="1468"/>
      <c r="E61" s="1468"/>
      <c r="F61" s="1468"/>
      <c r="G61" s="1468"/>
      <c r="H61" s="1468"/>
      <c r="I61" s="1468"/>
      <c r="J61" s="1468"/>
      <c r="K61" s="1468"/>
      <c r="L61" s="366"/>
      <c r="M61" s="189"/>
      <c r="N61" s="189"/>
      <c r="O61" s="189"/>
    </row>
    <row r="62" spans="1:16" s="379" customFormat="1" ht="20.100000000000001" customHeight="1" x14ac:dyDescent="0.25">
      <c r="A62" s="1468"/>
      <c r="B62" s="1501"/>
      <c r="C62" s="1468"/>
      <c r="D62" s="1468"/>
      <c r="E62" s="1468"/>
      <c r="F62" s="1468"/>
      <c r="G62" s="1468"/>
      <c r="H62" s="1468"/>
      <c r="I62" s="1468"/>
      <c r="J62" s="1468"/>
      <c r="K62" s="1468"/>
      <c r="L62" s="366"/>
      <c r="M62" s="189"/>
      <c r="N62" s="189"/>
      <c r="O62" s="189"/>
    </row>
    <row r="63" spans="1:16" s="379" customFormat="1" ht="20.100000000000001" customHeight="1" x14ac:dyDescent="0.25">
      <c r="A63" s="1468"/>
      <c r="B63" s="1483"/>
      <c r="C63" s="1468"/>
      <c r="D63" s="1468"/>
      <c r="E63" s="1468"/>
      <c r="F63" s="1468"/>
      <c r="G63" s="1468"/>
      <c r="H63" s="1468"/>
      <c r="I63" s="1468"/>
      <c r="J63" s="1468"/>
      <c r="K63" s="1468"/>
      <c r="L63" s="366"/>
      <c r="M63" s="189"/>
      <c r="N63" s="189"/>
      <c r="O63" s="189"/>
    </row>
    <row r="64" spans="1:16" s="379" customFormat="1" ht="20.100000000000001" customHeight="1" x14ac:dyDescent="0.25">
      <c r="A64" s="1468"/>
      <c r="B64" s="1483"/>
      <c r="C64" s="1468"/>
      <c r="D64" s="1468"/>
      <c r="E64" s="1468"/>
      <c r="F64" s="1468"/>
      <c r="G64" s="1468"/>
      <c r="H64" s="1468"/>
      <c r="I64" s="1468"/>
      <c r="J64" s="1468"/>
      <c r="K64" s="1468"/>
      <c r="L64" s="366"/>
      <c r="M64" s="189"/>
      <c r="N64" s="189"/>
      <c r="O64" s="189"/>
    </row>
    <row r="65" spans="1:16" s="379" customFormat="1" ht="20.100000000000001" customHeight="1" x14ac:dyDescent="0.25">
      <c r="A65" s="1468"/>
      <c r="B65" s="1483"/>
      <c r="C65" s="1468"/>
      <c r="D65" s="1468"/>
      <c r="E65" s="1468"/>
      <c r="F65" s="1468"/>
      <c r="G65" s="1468"/>
      <c r="H65" s="1468"/>
      <c r="I65" s="1468"/>
      <c r="J65" s="1468"/>
      <c r="K65" s="1468"/>
      <c r="L65" s="366"/>
      <c r="M65" s="189"/>
      <c r="N65" s="189"/>
      <c r="O65" s="189"/>
    </row>
    <row r="66" spans="1:16" s="379" customFormat="1" ht="20.100000000000001" customHeight="1" x14ac:dyDescent="0.25">
      <c r="A66" s="1468"/>
      <c r="B66" s="1501"/>
      <c r="N66" s="189"/>
      <c r="O66" s="189"/>
    </row>
    <row r="67" spans="1:16" s="379" customFormat="1" ht="20.100000000000001" customHeight="1" x14ac:dyDescent="0.25">
      <c r="A67" s="1468"/>
      <c r="B67" s="1501"/>
      <c r="N67" s="189"/>
      <c r="O67" s="189"/>
    </row>
    <row r="68" spans="1:16" s="379" customFormat="1" ht="20.100000000000001" customHeight="1" x14ac:dyDescent="0.25">
      <c r="A68" s="1468"/>
      <c r="B68" s="1501"/>
      <c r="C68" s="1466"/>
      <c r="D68" s="1468"/>
      <c r="E68" s="1468"/>
      <c r="F68" s="1468"/>
      <c r="G68" s="1468"/>
      <c r="H68" s="1468"/>
      <c r="I68" s="1468"/>
      <c r="J68" s="1468"/>
      <c r="K68" s="1468"/>
      <c r="L68" s="366"/>
      <c r="M68" s="189"/>
      <c r="N68" s="189"/>
      <c r="O68" s="189"/>
    </row>
    <row r="69" spans="1:16" s="379" customFormat="1" ht="20.100000000000001" customHeight="1" x14ac:dyDescent="0.25">
      <c r="A69" s="1468"/>
      <c r="B69" s="1483"/>
      <c r="C69" s="1466"/>
      <c r="D69" s="1468"/>
      <c r="E69" s="1468"/>
      <c r="F69" s="1468"/>
      <c r="G69" s="1468"/>
      <c r="H69" s="1468"/>
      <c r="I69" s="1468"/>
      <c r="J69" s="1468"/>
      <c r="K69" s="1468"/>
      <c r="L69" s="366"/>
      <c r="M69" s="189"/>
      <c r="N69" s="189"/>
      <c r="O69" s="189"/>
    </row>
    <row r="70" spans="1:16" s="379" customFormat="1" ht="20.100000000000001" customHeight="1" x14ac:dyDescent="0.25">
      <c r="A70" s="1468"/>
      <c r="B70" s="1483"/>
      <c r="C70" s="1466"/>
      <c r="D70" s="1468"/>
      <c r="E70" s="1468"/>
      <c r="F70" s="1468"/>
      <c r="G70" s="1468"/>
      <c r="H70" s="1468"/>
      <c r="I70" s="1468"/>
      <c r="J70" s="1468"/>
      <c r="K70" s="1468"/>
      <c r="L70" s="366"/>
      <c r="M70" s="189"/>
      <c r="N70" s="189"/>
      <c r="O70" s="189"/>
    </row>
    <row r="71" spans="1:16" s="379" customFormat="1" ht="20.100000000000001" customHeight="1" x14ac:dyDescent="0.25">
      <c r="A71" s="1468"/>
      <c r="C71" s="1483"/>
    </row>
    <row r="72" spans="1:16" s="368" customFormat="1" ht="20.100000000000001" customHeight="1" x14ac:dyDescent="0.25">
      <c r="A72" s="1474"/>
      <c r="B72" s="1483"/>
      <c r="C72" s="1474"/>
      <c r="D72" s="1474"/>
      <c r="E72" s="1474"/>
      <c r="F72" s="1474"/>
      <c r="G72" s="1474"/>
      <c r="H72" s="1474"/>
      <c r="I72" s="1474"/>
      <c r="J72" s="1474"/>
      <c r="K72" s="1474"/>
      <c r="L72" s="189"/>
      <c r="M72" s="189"/>
      <c r="N72" s="189"/>
      <c r="O72" s="189"/>
    </row>
    <row r="73" spans="1:16" s="368" customFormat="1" ht="20.100000000000001" customHeight="1" x14ac:dyDescent="0.25">
      <c r="A73" s="1475"/>
      <c r="C73" s="1483"/>
      <c r="D73" s="379"/>
      <c r="E73" s="379"/>
      <c r="F73" s="379"/>
      <c r="G73" s="379"/>
      <c r="H73" s="379"/>
      <c r="I73" s="379"/>
      <c r="J73" s="379"/>
      <c r="K73" s="379"/>
      <c r="L73" s="379"/>
      <c r="M73" s="379"/>
      <c r="N73" s="379"/>
      <c r="O73" s="379"/>
      <c r="P73" s="379"/>
    </row>
    <row r="74" spans="1:16" s="368" customFormat="1" ht="20.100000000000001" customHeight="1" x14ac:dyDescent="0.25">
      <c r="A74" s="1474"/>
      <c r="B74" s="1476"/>
      <c r="C74" s="1474"/>
      <c r="D74" s="1474"/>
      <c r="E74" s="1474"/>
      <c r="F74" s="1474"/>
      <c r="G74" s="1474"/>
      <c r="H74" s="1474"/>
      <c r="I74" s="1474"/>
      <c r="J74" s="1474"/>
      <c r="K74" s="1474"/>
      <c r="L74" s="189"/>
      <c r="M74" s="189"/>
      <c r="N74" s="189"/>
      <c r="O74" s="189"/>
    </row>
    <row r="75" spans="1:16" s="379" customFormat="1" ht="20.100000000000001" customHeight="1" x14ac:dyDescent="0.25">
      <c r="A75" s="1468"/>
      <c r="B75" s="1488"/>
      <c r="C75" s="1468"/>
      <c r="D75" s="1468"/>
      <c r="E75" s="1468"/>
      <c r="F75" s="1468"/>
      <c r="G75" s="1468"/>
      <c r="H75" s="1468"/>
      <c r="I75" s="1468"/>
      <c r="J75" s="1468"/>
      <c r="K75" s="1468"/>
      <c r="L75" s="366"/>
      <c r="M75" s="189"/>
      <c r="N75" s="189"/>
      <c r="O75" s="189"/>
    </row>
    <row r="76" spans="1:16" s="379" customFormat="1" ht="20.100000000000001" customHeight="1" x14ac:dyDescent="0.25">
      <c r="A76" s="1468"/>
      <c r="B76" s="1483"/>
    </row>
    <row r="77" spans="1:16" s="379" customFormat="1" ht="20.100000000000001" customHeight="1" x14ac:dyDescent="0.25">
      <c r="A77" s="1468"/>
      <c r="B77" s="1483"/>
    </row>
    <row r="78" spans="1:16" s="379" customFormat="1" ht="20.100000000000001" customHeight="1" x14ac:dyDescent="0.25">
      <c r="A78" s="1471"/>
      <c r="B78" s="1483"/>
      <c r="C78" s="1468"/>
      <c r="D78" s="1468"/>
      <c r="E78" s="1468"/>
      <c r="F78" s="1468"/>
      <c r="G78" s="1468"/>
      <c r="H78" s="1468"/>
      <c r="I78" s="1468"/>
      <c r="J78" s="1468"/>
      <c r="K78" s="1468"/>
      <c r="L78" s="366"/>
      <c r="M78" s="189"/>
      <c r="N78" s="189"/>
      <c r="O78" s="189"/>
    </row>
    <row r="79" spans="1:16" s="379" customFormat="1" ht="20.100000000000001" customHeight="1" x14ac:dyDescent="0.25">
      <c r="A79" s="1471"/>
      <c r="B79" s="1483"/>
      <c r="C79" s="1468"/>
      <c r="D79" s="1468"/>
      <c r="E79" s="1468"/>
      <c r="F79" s="1468"/>
      <c r="G79" s="1468"/>
      <c r="H79" s="1468"/>
      <c r="I79" s="1468"/>
      <c r="J79" s="1468"/>
      <c r="K79" s="1468"/>
      <c r="L79" s="366"/>
      <c r="M79" s="189"/>
      <c r="N79" s="189"/>
      <c r="O79" s="189"/>
    </row>
    <row r="80" spans="1:16" s="379" customFormat="1" ht="20.100000000000001" customHeight="1" x14ac:dyDescent="0.25">
      <c r="A80" s="1471"/>
      <c r="B80" s="1483"/>
      <c r="C80" s="1468"/>
      <c r="D80" s="1468"/>
      <c r="E80" s="1468"/>
      <c r="F80" s="1468"/>
      <c r="G80" s="1468"/>
      <c r="H80" s="1468"/>
      <c r="I80" s="1468"/>
      <c r="J80" s="1468"/>
      <c r="K80" s="1468"/>
      <c r="L80" s="366"/>
      <c r="M80" s="189"/>
      <c r="N80" s="189"/>
      <c r="O80" s="189"/>
    </row>
    <row r="81" spans="1:15" s="379" customFormat="1" ht="20.100000000000001" customHeight="1" x14ac:dyDescent="0.25">
      <c r="A81" s="1471"/>
      <c r="B81" s="1483"/>
    </row>
    <row r="82" spans="1:15" s="379" customFormat="1" ht="20.100000000000001" customHeight="1" x14ac:dyDescent="0.25">
      <c r="A82" s="1471"/>
      <c r="B82" s="1483"/>
      <c r="C82" s="1468"/>
      <c r="D82" s="1468"/>
      <c r="E82" s="1468"/>
      <c r="F82" s="1468"/>
      <c r="G82" s="1468"/>
      <c r="H82" s="1468"/>
      <c r="I82" s="1468"/>
      <c r="J82" s="1468"/>
      <c r="K82" s="1468"/>
      <c r="L82" s="366"/>
      <c r="M82" s="189"/>
      <c r="N82" s="189"/>
      <c r="O82" s="189"/>
    </row>
    <row r="83" spans="1:15" s="379" customFormat="1" ht="20.100000000000001" customHeight="1" x14ac:dyDescent="0.25">
      <c r="A83" s="1471"/>
      <c r="B83" s="1483"/>
      <c r="C83" s="1468"/>
      <c r="D83" s="1468"/>
      <c r="E83" s="1468"/>
      <c r="F83" s="1468"/>
      <c r="G83" s="1468"/>
      <c r="H83" s="1468"/>
      <c r="I83" s="1468"/>
      <c r="J83" s="1468"/>
      <c r="K83" s="1468"/>
      <c r="L83" s="366"/>
      <c r="M83" s="189"/>
      <c r="N83" s="189"/>
      <c r="O83" s="189"/>
    </row>
    <row r="84" spans="1:15" s="379" customFormat="1" ht="20.100000000000001" customHeight="1" x14ac:dyDescent="0.25">
      <c r="A84" s="1471"/>
      <c r="B84" s="1483"/>
      <c r="C84" s="1468"/>
      <c r="D84" s="1468"/>
      <c r="E84" s="1468"/>
      <c r="F84" s="1468"/>
      <c r="G84" s="1468"/>
      <c r="H84" s="1468"/>
      <c r="I84" s="1468"/>
      <c r="J84" s="1468"/>
      <c r="K84" s="1468"/>
      <c r="L84" s="366"/>
      <c r="M84" s="189"/>
      <c r="N84" s="189"/>
      <c r="O84" s="189"/>
    </row>
    <row r="85" spans="1:15" s="379" customFormat="1" ht="20.100000000000001" customHeight="1" x14ac:dyDescent="0.25">
      <c r="A85" s="1471"/>
      <c r="B85" s="1483"/>
    </row>
    <row r="86" spans="1:15" s="379" customFormat="1" ht="20.100000000000001" customHeight="1" x14ac:dyDescent="0.25">
      <c r="A86" s="1471"/>
      <c r="B86" s="1483"/>
      <c r="C86" s="1468"/>
      <c r="D86" s="1468"/>
      <c r="E86" s="1468"/>
      <c r="F86" s="1468"/>
      <c r="G86" s="1468"/>
      <c r="H86" s="1468"/>
      <c r="I86" s="1468"/>
      <c r="J86" s="1468"/>
      <c r="K86" s="1468"/>
      <c r="L86" s="366"/>
      <c r="M86" s="189"/>
      <c r="N86" s="189"/>
      <c r="O86" s="189"/>
    </row>
    <row r="87" spans="1:15" s="379" customFormat="1" ht="20.100000000000001" customHeight="1" x14ac:dyDescent="0.25">
      <c r="A87" s="1471"/>
      <c r="B87" s="1483"/>
      <c r="C87" s="1468"/>
      <c r="D87" s="1468"/>
      <c r="E87" s="1468"/>
      <c r="F87" s="1468"/>
      <c r="G87" s="1468"/>
      <c r="H87" s="1468"/>
      <c r="I87" s="1468"/>
      <c r="J87" s="1468"/>
      <c r="K87" s="1468"/>
      <c r="L87" s="366"/>
      <c r="M87" s="189"/>
      <c r="N87" s="189"/>
      <c r="O87" s="189"/>
    </row>
    <row r="88" spans="1:15" s="379" customFormat="1" ht="20.100000000000001" customHeight="1" x14ac:dyDescent="0.25">
      <c r="A88" s="1471"/>
      <c r="B88" s="1483"/>
      <c r="O88" s="189"/>
    </row>
    <row r="89" spans="1:15" s="379" customFormat="1" ht="20.100000000000001" customHeight="1" x14ac:dyDescent="0.25">
      <c r="A89" s="1471"/>
      <c r="B89" s="1483"/>
      <c r="C89" s="1468"/>
      <c r="D89" s="1468"/>
      <c r="E89" s="1468"/>
      <c r="F89" s="1468"/>
      <c r="G89" s="1468"/>
      <c r="H89" s="1468"/>
      <c r="I89" s="1468"/>
      <c r="J89" s="1468"/>
      <c r="K89" s="1468"/>
      <c r="L89" s="366"/>
      <c r="M89" s="189"/>
      <c r="N89" s="189"/>
      <c r="O89" s="189"/>
    </row>
    <row r="90" spans="1:15" s="379" customFormat="1" ht="20.100000000000001" customHeight="1" x14ac:dyDescent="0.25">
      <c r="A90" s="1471"/>
      <c r="B90" s="1502"/>
      <c r="C90" s="1468"/>
      <c r="D90" s="1468"/>
      <c r="E90" s="1468"/>
      <c r="F90" s="1468"/>
      <c r="G90" s="1468"/>
      <c r="H90" s="1468"/>
      <c r="I90" s="1468"/>
      <c r="J90" s="1468"/>
      <c r="K90" s="1468"/>
      <c r="L90" s="366"/>
      <c r="M90" s="189"/>
      <c r="N90" s="189"/>
      <c r="O90" s="189"/>
    </row>
    <row r="91" spans="1:15" s="379" customFormat="1" ht="20.100000000000001" customHeight="1" x14ac:dyDescent="0.25">
      <c r="A91" s="1471"/>
      <c r="B91" s="1502"/>
      <c r="C91" s="1468"/>
      <c r="D91" s="1468"/>
      <c r="E91" s="1468"/>
      <c r="F91" s="1468"/>
      <c r="G91" s="1468"/>
      <c r="H91" s="1468"/>
      <c r="I91" s="1468"/>
      <c r="J91" s="1468"/>
      <c r="K91" s="1468"/>
      <c r="L91" s="366"/>
      <c r="M91" s="189"/>
      <c r="N91" s="189"/>
      <c r="O91" s="189"/>
    </row>
    <row r="92" spans="1:15" s="379" customFormat="1" ht="20.100000000000001" customHeight="1" x14ac:dyDescent="0.25">
      <c r="A92" s="1471"/>
      <c r="B92" s="1502"/>
      <c r="C92" s="1468"/>
      <c r="D92" s="1468"/>
      <c r="E92" s="1468"/>
      <c r="F92" s="1468"/>
      <c r="G92" s="1468"/>
      <c r="H92" s="1468"/>
      <c r="I92" s="1468"/>
      <c r="J92" s="1468"/>
      <c r="K92" s="1468"/>
      <c r="L92" s="366"/>
      <c r="M92" s="189"/>
      <c r="N92" s="189"/>
      <c r="O92" s="189"/>
    </row>
    <row r="93" spans="1:15" s="379" customFormat="1" ht="20.100000000000001" customHeight="1" x14ac:dyDescent="0.25">
      <c r="A93" s="1471"/>
      <c r="B93" s="1502"/>
      <c r="C93" s="1468"/>
      <c r="D93" s="1468"/>
      <c r="E93" s="1468"/>
      <c r="F93" s="1468"/>
      <c r="G93" s="1468"/>
      <c r="H93" s="1468"/>
      <c r="I93" s="1468"/>
      <c r="J93" s="1468"/>
      <c r="K93" s="1468"/>
      <c r="L93" s="366"/>
      <c r="M93" s="189"/>
      <c r="N93" s="189"/>
      <c r="O93" s="189"/>
    </row>
    <row r="94" spans="1:15" s="379" customFormat="1" ht="20.100000000000001" customHeight="1" x14ac:dyDescent="0.25">
      <c r="A94" s="1471"/>
      <c r="B94" s="1502"/>
      <c r="O94" s="189"/>
    </row>
    <row r="95" spans="1:15" s="379" customFormat="1" ht="20.100000000000001" customHeight="1" x14ac:dyDescent="0.25">
      <c r="A95" s="1471"/>
      <c r="B95" s="1483"/>
      <c r="C95" s="1468"/>
      <c r="D95" s="1468"/>
      <c r="E95" s="1468"/>
      <c r="F95" s="1468"/>
      <c r="G95" s="1468"/>
      <c r="H95" s="1468"/>
      <c r="I95" s="1468"/>
      <c r="J95" s="1468"/>
      <c r="K95" s="1468"/>
      <c r="L95" s="366"/>
      <c r="M95" s="189"/>
      <c r="N95" s="189"/>
      <c r="O95" s="189"/>
    </row>
    <row r="96" spans="1:15" s="379" customFormat="1" ht="20.100000000000001" customHeight="1" x14ac:dyDescent="0.25">
      <c r="A96" s="1471"/>
      <c r="B96" s="1483"/>
    </row>
    <row r="97" spans="1:15" s="379" customFormat="1" ht="20.100000000000001" customHeight="1" x14ac:dyDescent="0.25">
      <c r="A97" s="1471"/>
      <c r="B97" s="1483"/>
      <c r="O97" s="189"/>
    </row>
    <row r="98" spans="1:15" s="379" customFormat="1" ht="20.100000000000001" customHeight="1" x14ac:dyDescent="0.25">
      <c r="A98" s="1471"/>
      <c r="B98" s="1483"/>
      <c r="C98" s="1468"/>
      <c r="D98" s="1468"/>
      <c r="E98" s="1468"/>
      <c r="F98" s="1468"/>
      <c r="G98" s="1468"/>
      <c r="H98" s="1468"/>
      <c r="I98" s="1468"/>
      <c r="J98" s="1468"/>
      <c r="K98" s="1468"/>
      <c r="L98" s="366"/>
      <c r="M98" s="189"/>
      <c r="N98" s="189"/>
      <c r="O98" s="189"/>
    </row>
    <row r="99" spans="1:15" s="379" customFormat="1" ht="20.100000000000001" customHeight="1" x14ac:dyDescent="0.25">
      <c r="A99" s="1471"/>
      <c r="B99" s="1483"/>
    </row>
    <row r="100" spans="1:15" s="379" customFormat="1" ht="20.100000000000001" customHeight="1" x14ac:dyDescent="0.25">
      <c r="A100" s="1471"/>
      <c r="B100" s="1483"/>
    </row>
    <row r="101" spans="1:15" s="379" customFormat="1" ht="20.100000000000001" customHeight="1" x14ac:dyDescent="0.25">
      <c r="A101" s="1471"/>
      <c r="B101" s="1483"/>
      <c r="C101" s="1468"/>
      <c r="D101" s="1468"/>
      <c r="E101" s="1468"/>
      <c r="F101" s="1468"/>
      <c r="G101" s="1468"/>
      <c r="H101" s="1468"/>
      <c r="I101" s="1468"/>
      <c r="J101" s="1468"/>
      <c r="K101" s="1468"/>
      <c r="L101" s="366"/>
      <c r="M101" s="189"/>
      <c r="N101" s="189"/>
      <c r="O101" s="189"/>
    </row>
    <row r="102" spans="1:15" s="379" customFormat="1" ht="20.100000000000001" customHeight="1" x14ac:dyDescent="0.25">
      <c r="A102" s="1468"/>
      <c r="B102" s="1483"/>
    </row>
    <row r="103" spans="1:15" s="379" customFormat="1" ht="20.100000000000001" customHeight="1" x14ac:dyDescent="0.25"/>
    <row r="104" spans="1:15" s="379" customFormat="1" ht="20.100000000000001" customHeight="1" x14ac:dyDescent="0.25">
      <c r="B104" s="1488"/>
      <c r="I104" s="1468"/>
      <c r="J104" s="1468"/>
      <c r="K104" s="1468"/>
      <c r="L104" s="366"/>
      <c r="M104" s="189"/>
      <c r="N104" s="189"/>
      <c r="O104" s="189"/>
    </row>
    <row r="105" spans="1:15" s="379" customFormat="1" ht="20.100000000000001" customHeight="1" x14ac:dyDescent="0.25">
      <c r="B105" s="1483"/>
    </row>
    <row r="106" spans="1:15" s="379" customFormat="1" ht="20.100000000000001" customHeight="1" x14ac:dyDescent="0.25">
      <c r="B106" s="1483"/>
      <c r="O106" s="189"/>
    </row>
    <row r="107" spans="1:15" s="379" customFormat="1" ht="20.100000000000001" customHeight="1" x14ac:dyDescent="0.25">
      <c r="B107" s="1483"/>
      <c r="H107" s="339"/>
      <c r="O107" s="189"/>
    </row>
    <row r="108" spans="1:15" s="379" customFormat="1" ht="20.100000000000001" customHeight="1" x14ac:dyDescent="0.25">
      <c r="H108" s="1477"/>
      <c r="I108" s="1468"/>
      <c r="J108" s="1468"/>
      <c r="K108" s="1468"/>
      <c r="L108" s="366"/>
      <c r="M108" s="189"/>
      <c r="N108" s="189"/>
      <c r="O108" s="189"/>
    </row>
    <row r="109" spans="1:15" s="379" customFormat="1" ht="20.100000000000001" customHeight="1" x14ac:dyDescent="0.25">
      <c r="A109" s="1478"/>
      <c r="B109" s="1483"/>
      <c r="I109" s="1468"/>
      <c r="J109" s="1468"/>
      <c r="K109" s="1468"/>
      <c r="L109" s="366"/>
      <c r="M109" s="189"/>
      <c r="N109" s="189"/>
      <c r="O109" s="189"/>
    </row>
    <row r="110" spans="1:15" s="379" customFormat="1" ht="20.100000000000001" customHeight="1" x14ac:dyDescent="0.25">
      <c r="A110" s="1476"/>
      <c r="G110" s="1483"/>
      <c r="H110" s="339"/>
      <c r="I110" s="1468"/>
      <c r="J110" s="1468"/>
      <c r="K110" s="1468"/>
      <c r="L110" s="366"/>
      <c r="M110" s="189"/>
      <c r="N110" s="189"/>
      <c r="O110" s="189"/>
    </row>
    <row r="111" spans="1:15" s="379" customFormat="1" ht="20.100000000000001" customHeight="1" x14ac:dyDescent="0.25">
      <c r="A111" s="1476"/>
      <c r="G111" s="1483"/>
      <c r="H111" s="339"/>
      <c r="I111" s="1468"/>
      <c r="J111" s="1468"/>
      <c r="K111" s="1468"/>
      <c r="L111" s="366"/>
      <c r="M111" s="189"/>
      <c r="N111" s="189"/>
      <c r="O111" s="189"/>
    </row>
    <row r="112" spans="1:15" s="379" customFormat="1" ht="20.100000000000001" customHeight="1" x14ac:dyDescent="0.25">
      <c r="A112" s="1476"/>
      <c r="B112" s="1502"/>
      <c r="I112" s="1468"/>
      <c r="J112" s="1468"/>
      <c r="K112" s="1468"/>
      <c r="L112" s="366"/>
      <c r="M112" s="189"/>
      <c r="N112" s="189"/>
      <c r="O112" s="189"/>
    </row>
    <row r="113" spans="1:15" s="379" customFormat="1" ht="20.100000000000001" customHeight="1" x14ac:dyDescent="0.25">
      <c r="A113" s="1476"/>
      <c r="B113" s="1483"/>
      <c r="I113" s="1468"/>
      <c r="J113" s="1468"/>
      <c r="K113" s="1468"/>
      <c r="L113" s="366"/>
      <c r="M113" s="189"/>
      <c r="N113" s="189"/>
      <c r="O113" s="189"/>
    </row>
    <row r="114" spans="1:15" s="379" customFormat="1" ht="20.100000000000001" customHeight="1" x14ac:dyDescent="0.25">
      <c r="A114" s="1476"/>
      <c r="B114" s="1502"/>
      <c r="I114" s="1468"/>
      <c r="J114" s="1468"/>
      <c r="K114" s="1468"/>
      <c r="L114" s="366"/>
      <c r="M114" s="189"/>
      <c r="N114" s="189"/>
      <c r="O114" s="189"/>
    </row>
    <row r="115" spans="1:15" s="379" customFormat="1" ht="20.100000000000001" customHeight="1" x14ac:dyDescent="0.25">
      <c r="A115" s="1476"/>
      <c r="B115" s="1483"/>
      <c r="I115" s="1468"/>
      <c r="J115" s="1468"/>
      <c r="K115" s="1468"/>
      <c r="L115" s="366"/>
      <c r="M115" s="189"/>
      <c r="N115" s="189"/>
      <c r="O115" s="189"/>
    </row>
    <row r="116" spans="1:15" s="379" customFormat="1" ht="20.100000000000001" customHeight="1" x14ac:dyDescent="0.25">
      <c r="A116" s="1476"/>
      <c r="B116" s="1502"/>
    </row>
    <row r="117" spans="1:15" s="379" customFormat="1" ht="20.100000000000001" customHeight="1" x14ac:dyDescent="0.25">
      <c r="A117" s="1476"/>
      <c r="B117" s="1483"/>
      <c r="I117" s="1468"/>
      <c r="J117" s="1468"/>
      <c r="K117" s="1468"/>
      <c r="L117" s="366"/>
      <c r="M117" s="189"/>
      <c r="N117" s="189"/>
      <c r="O117" s="189"/>
    </row>
    <row r="118" spans="1:15" s="379" customFormat="1" ht="20.100000000000001" customHeight="1" x14ac:dyDescent="0.25">
      <c r="A118" s="1476"/>
      <c r="B118" s="1502"/>
    </row>
    <row r="119" spans="1:15" s="379" customFormat="1" ht="20.100000000000001" customHeight="1" x14ac:dyDescent="0.25">
      <c r="A119" s="1476"/>
      <c r="B119" s="1483"/>
      <c r="I119" s="1468"/>
      <c r="J119" s="1468"/>
      <c r="K119" s="1468"/>
      <c r="L119" s="366"/>
      <c r="M119" s="189"/>
      <c r="N119" s="189"/>
      <c r="O119" s="189"/>
    </row>
    <row r="120" spans="1:15" s="379" customFormat="1" ht="20.100000000000001" customHeight="1" x14ac:dyDescent="0.25">
      <c r="A120" s="1476"/>
      <c r="B120" s="1502"/>
      <c r="I120" s="1468"/>
      <c r="J120" s="1468"/>
      <c r="K120" s="1468"/>
      <c r="L120" s="366"/>
      <c r="M120" s="189"/>
      <c r="N120" s="189"/>
      <c r="O120" s="189"/>
    </row>
    <row r="121" spans="1:15" s="379" customFormat="1" ht="20.100000000000001" customHeight="1" x14ac:dyDescent="0.25">
      <c r="A121" s="1476"/>
      <c r="B121" s="1477"/>
      <c r="I121" s="1468"/>
      <c r="J121" s="1468"/>
      <c r="K121" s="1468"/>
      <c r="L121" s="366"/>
      <c r="M121" s="189"/>
      <c r="N121" s="189"/>
      <c r="O121" s="189"/>
    </row>
    <row r="122" spans="1:15" s="379" customFormat="1" ht="20.100000000000001" customHeight="1" x14ac:dyDescent="0.25">
      <c r="A122" s="1476"/>
      <c r="B122" s="1483"/>
      <c r="I122" s="1468"/>
      <c r="J122" s="1468"/>
      <c r="K122" s="1468"/>
      <c r="L122" s="366"/>
      <c r="M122" s="189"/>
      <c r="N122" s="189"/>
      <c r="O122" s="189"/>
    </row>
    <row r="123" spans="1:15" s="379" customFormat="1" ht="20.100000000000001" customHeight="1" x14ac:dyDescent="0.25">
      <c r="A123" s="1476"/>
      <c r="B123" s="1502"/>
      <c r="I123" s="1468"/>
      <c r="J123" s="1468"/>
      <c r="K123" s="1468"/>
      <c r="L123" s="366"/>
      <c r="M123" s="189"/>
      <c r="N123" s="189"/>
      <c r="O123" s="189"/>
    </row>
    <row r="124" spans="1:15" s="379" customFormat="1" ht="20.100000000000001" customHeight="1" x14ac:dyDescent="0.25">
      <c r="A124" s="1476"/>
      <c r="B124" s="1501"/>
      <c r="I124" s="1468"/>
      <c r="J124" s="1468"/>
      <c r="K124" s="1468"/>
      <c r="L124" s="366"/>
      <c r="M124" s="189"/>
      <c r="N124" s="189"/>
      <c r="O124" s="189"/>
    </row>
    <row r="125" spans="1:15" s="379" customFormat="1" ht="20.100000000000001" customHeight="1" x14ac:dyDescent="0.25">
      <c r="A125" s="1476"/>
      <c r="B125" s="1501"/>
      <c r="I125" s="1468"/>
      <c r="J125" s="1468"/>
      <c r="K125" s="1468"/>
      <c r="L125" s="366"/>
      <c r="M125" s="189"/>
      <c r="N125" s="189"/>
      <c r="O125" s="189"/>
    </row>
    <row r="126" spans="1:15" s="379" customFormat="1" ht="20.100000000000001" customHeight="1" x14ac:dyDescent="0.25">
      <c r="A126" s="1476"/>
      <c r="B126" s="1501"/>
      <c r="I126" s="1468"/>
      <c r="J126" s="1468"/>
      <c r="K126" s="1468"/>
      <c r="L126" s="366"/>
      <c r="M126" s="189"/>
      <c r="N126" s="189"/>
      <c r="O126" s="189"/>
    </row>
    <row r="127" spans="1:15" s="379" customFormat="1" ht="20.100000000000001" customHeight="1" x14ac:dyDescent="0.25">
      <c r="A127" s="1476"/>
      <c r="B127" s="1501"/>
      <c r="I127" s="1468"/>
      <c r="J127" s="1468"/>
      <c r="K127" s="1468"/>
      <c r="L127" s="366"/>
      <c r="M127" s="189"/>
      <c r="N127" s="189"/>
      <c r="O127" s="189"/>
    </row>
    <row r="128" spans="1:15" s="379" customFormat="1" ht="20.100000000000001" customHeight="1" x14ac:dyDescent="0.25">
      <c r="A128" s="1468"/>
      <c r="B128" s="1501"/>
      <c r="I128" s="1468"/>
      <c r="J128" s="1468"/>
      <c r="K128" s="1468"/>
      <c r="L128" s="366"/>
      <c r="M128" s="366"/>
      <c r="N128" s="366"/>
      <c r="O128" s="189"/>
    </row>
    <row r="129" spans="1:15" s="379" customFormat="1" ht="20.100000000000001" customHeight="1" x14ac:dyDescent="0.25">
      <c r="A129" s="1468"/>
      <c r="B129" s="1501"/>
      <c r="I129" s="1468"/>
      <c r="J129" s="1468"/>
      <c r="K129" s="1468"/>
      <c r="L129" s="366"/>
      <c r="M129" s="366"/>
      <c r="N129" s="366"/>
      <c r="O129" s="189"/>
    </row>
    <row r="130" spans="1:15" s="379" customFormat="1" ht="20.100000000000001" customHeight="1" x14ac:dyDescent="0.25">
      <c r="A130" s="1468"/>
      <c r="B130" s="1501"/>
      <c r="I130" s="1468"/>
      <c r="J130" s="1468"/>
      <c r="K130" s="1468"/>
      <c r="L130" s="366"/>
      <c r="M130" s="366"/>
      <c r="N130" s="366"/>
      <c r="O130" s="189"/>
    </row>
    <row r="131" spans="1:15" s="379" customFormat="1" ht="20.100000000000001" customHeight="1" x14ac:dyDescent="0.25">
      <c r="A131" s="1468"/>
      <c r="B131" s="1483"/>
      <c r="I131" s="1468"/>
      <c r="J131" s="1468"/>
      <c r="K131" s="1468"/>
      <c r="L131" s="366"/>
      <c r="M131" s="366"/>
      <c r="N131" s="366"/>
      <c r="O131" s="189"/>
    </row>
    <row r="132" spans="1:15" s="379" customFormat="1" ht="20.100000000000001" customHeight="1" x14ac:dyDescent="0.25">
      <c r="A132" s="1468"/>
      <c r="B132" s="1483"/>
      <c r="I132" s="1468"/>
      <c r="J132" s="1468"/>
      <c r="K132" s="1468"/>
      <c r="L132" s="366"/>
      <c r="M132" s="366"/>
      <c r="N132" s="366"/>
      <c r="O132" s="189"/>
    </row>
    <row r="133" spans="1:15" s="379" customFormat="1" ht="20.100000000000001" customHeight="1" x14ac:dyDescent="0.25">
      <c r="A133" s="1463"/>
      <c r="B133" s="1502"/>
      <c r="I133" s="1468"/>
      <c r="J133" s="1468"/>
      <c r="K133" s="1468"/>
      <c r="L133" s="366"/>
      <c r="M133" s="366"/>
      <c r="N133" s="366"/>
      <c r="O133" s="189"/>
    </row>
    <row r="134" spans="1:15" s="379" customFormat="1" ht="20.100000000000001" customHeight="1" x14ac:dyDescent="0.25">
      <c r="A134" s="1468"/>
      <c r="B134" s="1501"/>
    </row>
    <row r="135" spans="1:15" s="379" customFormat="1" ht="20.100000000000001" customHeight="1" x14ac:dyDescent="0.25">
      <c r="A135" s="1468"/>
      <c r="B135" s="1501"/>
      <c r="I135" s="1468"/>
      <c r="J135" s="1468"/>
      <c r="K135" s="1468"/>
      <c r="L135" s="366"/>
      <c r="M135" s="366"/>
      <c r="N135" s="366"/>
      <c r="O135" s="189"/>
    </row>
    <row r="136" spans="1:15" s="379" customFormat="1" ht="20.100000000000001" customHeight="1" x14ac:dyDescent="0.25">
      <c r="A136" s="1468"/>
      <c r="B136" s="1483"/>
      <c r="I136" s="1468"/>
      <c r="J136" s="1468"/>
      <c r="K136" s="1468"/>
      <c r="L136" s="366"/>
      <c r="M136" s="366"/>
      <c r="N136" s="366"/>
      <c r="O136" s="189"/>
    </row>
    <row r="137" spans="1:15" s="379" customFormat="1" ht="20.100000000000001" customHeight="1" x14ac:dyDescent="0.25">
      <c r="A137" s="1476"/>
      <c r="B137" s="1502"/>
      <c r="I137" s="1468"/>
      <c r="J137" s="1468"/>
      <c r="K137" s="1468"/>
      <c r="L137" s="366"/>
      <c r="M137" s="366"/>
      <c r="N137" s="366"/>
      <c r="O137" s="189"/>
    </row>
    <row r="138" spans="1:15" s="379" customFormat="1" ht="20.100000000000001" customHeight="1" x14ac:dyDescent="0.25">
      <c r="A138" s="1468"/>
      <c r="B138" s="1501"/>
    </row>
    <row r="139" spans="1:15" s="379" customFormat="1" ht="20.100000000000001" customHeight="1" x14ac:dyDescent="0.25">
      <c r="A139" s="1468"/>
      <c r="B139" s="1483"/>
      <c r="I139" s="1478"/>
      <c r="J139" s="1468"/>
      <c r="K139" s="1468"/>
      <c r="L139" s="366"/>
      <c r="M139" s="366"/>
      <c r="N139" s="366"/>
      <c r="O139" s="189"/>
    </row>
    <row r="140" spans="1:15" s="379" customFormat="1" ht="20.100000000000001" customHeight="1" x14ac:dyDescent="0.25">
      <c r="A140" s="1476"/>
      <c r="B140" s="1483"/>
      <c r="I140" s="1479"/>
      <c r="J140" s="1476"/>
      <c r="K140" s="1476"/>
      <c r="L140" s="1476"/>
      <c r="M140" s="366"/>
      <c r="N140" s="366"/>
      <c r="O140" s="189"/>
    </row>
    <row r="141" spans="1:15" s="379" customFormat="1" ht="20.100000000000001" customHeight="1" x14ac:dyDescent="0.25">
      <c r="A141" s="1476"/>
      <c r="B141" s="1502"/>
      <c r="J141" s="1479"/>
      <c r="K141" s="1476"/>
      <c r="L141" s="1476"/>
      <c r="M141" s="366"/>
      <c r="N141" s="366"/>
      <c r="O141" s="189"/>
    </row>
    <row r="142" spans="1:15" s="379" customFormat="1" ht="20.100000000000001" customHeight="1" x14ac:dyDescent="0.25">
      <c r="A142" s="1480"/>
      <c r="B142" s="1501"/>
    </row>
    <row r="143" spans="1:15" s="379" customFormat="1" ht="20.100000000000001" customHeight="1" x14ac:dyDescent="0.25">
      <c r="A143" s="1463"/>
      <c r="B143" s="1483"/>
      <c r="I143" s="366"/>
      <c r="J143" s="366"/>
      <c r="K143" s="366"/>
      <c r="L143" s="366"/>
      <c r="M143" s="366"/>
      <c r="N143" s="366"/>
      <c r="O143" s="189"/>
    </row>
    <row r="144" spans="1:15" s="379" customFormat="1" ht="20.100000000000001" customHeight="1" x14ac:dyDescent="0.25">
      <c r="A144" s="366"/>
      <c r="B144" s="1483"/>
      <c r="I144" s="366"/>
      <c r="J144" s="366"/>
      <c r="K144" s="366"/>
      <c r="L144" s="366"/>
      <c r="M144" s="366"/>
      <c r="N144" s="366"/>
    </row>
    <row r="145" spans="1:14" s="379" customFormat="1" ht="20.100000000000001" customHeight="1" x14ac:dyDescent="0.25">
      <c r="A145" s="1463"/>
      <c r="B145" s="1502"/>
      <c r="I145" s="366"/>
      <c r="J145" s="366"/>
      <c r="K145" s="366"/>
      <c r="L145" s="366"/>
      <c r="M145" s="366"/>
      <c r="N145" s="366"/>
    </row>
    <row r="146" spans="1:14" s="379" customFormat="1" ht="20.100000000000001" customHeight="1" x14ac:dyDescent="0.25">
      <c r="B146" s="1502"/>
    </row>
    <row r="147" spans="1:14" s="379" customFormat="1" ht="20.100000000000001" customHeight="1" x14ac:dyDescent="0.25">
      <c r="B147" s="1502"/>
    </row>
    <row r="148" spans="1:14" s="379" customFormat="1" ht="20.100000000000001" customHeight="1" x14ac:dyDescent="0.25">
      <c r="B148" s="1483"/>
    </row>
    <row r="149" spans="1:14" s="379" customFormat="1" ht="20.100000000000001" customHeight="1" x14ac:dyDescent="0.25">
      <c r="B149" s="1483"/>
    </row>
    <row r="150" spans="1:14" s="379" customFormat="1" ht="20.100000000000001" customHeight="1" x14ac:dyDescent="0.25">
      <c r="B150" s="1502"/>
    </row>
    <row r="151" spans="1:14" s="379" customFormat="1" ht="20.100000000000001" customHeight="1" x14ac:dyDescent="0.25">
      <c r="B151" s="1483"/>
    </row>
    <row r="152" spans="1:14" s="379" customFormat="1" ht="20.100000000000001" customHeight="1" x14ac:dyDescent="0.25">
      <c r="B152" s="1483"/>
    </row>
    <row r="153" spans="1:14" s="379" customFormat="1" ht="20.100000000000001" customHeight="1" x14ac:dyDescent="0.25">
      <c r="B153" s="1502"/>
    </row>
    <row r="154" spans="1:14" s="379" customFormat="1" ht="20.100000000000001" customHeight="1" x14ac:dyDescent="0.25">
      <c r="B154" s="1483"/>
    </row>
    <row r="155" spans="1:14" s="379" customFormat="1" ht="20.100000000000001" customHeight="1" x14ac:dyDescent="0.25">
      <c r="B155" s="1502"/>
    </row>
    <row r="156" spans="1:14" s="379" customFormat="1" ht="20.100000000000001" customHeight="1" x14ac:dyDescent="0.25">
      <c r="B156" s="1483"/>
    </row>
    <row r="157" spans="1:14" s="379" customFormat="1" ht="20.100000000000001" customHeight="1" x14ac:dyDescent="0.25">
      <c r="B157" s="1502"/>
    </row>
    <row r="158" spans="1:14" s="379" customFormat="1" ht="20.100000000000001" customHeight="1" x14ac:dyDescent="0.25">
      <c r="B158" s="1483"/>
    </row>
    <row r="159" spans="1:14" s="379" customFormat="1" ht="20.100000000000001" customHeight="1" x14ac:dyDescent="0.25">
      <c r="B159" s="1502"/>
    </row>
    <row r="160" spans="1:14" s="379" customFormat="1" ht="20.100000000000001" customHeight="1" x14ac:dyDescent="0.25">
      <c r="B160" s="1483"/>
    </row>
    <row r="161" spans="2:16" s="379" customFormat="1" ht="20.100000000000001" customHeight="1" x14ac:dyDescent="0.25">
      <c r="B161" s="1483"/>
    </row>
    <row r="162" spans="2:16" s="379" customFormat="1" ht="20.100000000000001" customHeight="1" x14ac:dyDescent="0.25">
      <c r="B162" s="1483"/>
    </row>
    <row r="163" spans="2:16" s="379" customFormat="1" ht="20.100000000000001" customHeight="1" x14ac:dyDescent="0.25">
      <c r="B163" s="1483"/>
    </row>
    <row r="164" spans="2:16" s="379" customFormat="1" ht="20.100000000000001" customHeight="1" x14ac:dyDescent="0.25"/>
    <row r="165" spans="2:16" s="379" customFormat="1" ht="20.100000000000001" customHeight="1" x14ac:dyDescent="0.25">
      <c r="B165" s="1488"/>
    </row>
    <row r="166" spans="2:16" s="379" customFormat="1" ht="20.100000000000001" customHeight="1" x14ac:dyDescent="0.25">
      <c r="B166" s="1481"/>
      <c r="C166" s="234"/>
      <c r="D166" s="234"/>
      <c r="E166" s="234"/>
      <c r="F166" s="234"/>
      <c r="G166" s="234"/>
      <c r="H166" s="234"/>
      <c r="I166" s="234"/>
      <c r="J166" s="234"/>
      <c r="K166" s="234"/>
      <c r="L166" s="234"/>
      <c r="M166" s="234"/>
      <c r="N166" s="234"/>
      <c r="O166" s="234"/>
      <c r="P166" s="234"/>
    </row>
    <row r="167" spans="2:16" s="379" customFormat="1" ht="20.100000000000001" customHeight="1" x14ac:dyDescent="0.25">
      <c r="B167" s="1483"/>
    </row>
    <row r="168" spans="2:16" s="379" customFormat="1" ht="20.100000000000001" customHeight="1" x14ac:dyDescent="0.25">
      <c r="B168" s="1481"/>
      <c r="C168" s="234"/>
    </row>
    <row r="169" spans="2:16" s="379" customFormat="1" ht="20.100000000000001" customHeight="1" x14ac:dyDescent="0.25"/>
    <row r="170" spans="2:16" s="379" customFormat="1" ht="20.100000000000001" customHeight="1" x14ac:dyDescent="0.25">
      <c r="B170" s="1488"/>
    </row>
    <row r="171" spans="2:16" s="379" customFormat="1" ht="20.100000000000001" customHeight="1" x14ac:dyDescent="0.25">
      <c r="B171" s="1483"/>
    </row>
    <row r="172" spans="2:16" s="379" customFormat="1" ht="20.100000000000001" customHeight="1" x14ac:dyDescent="0.25">
      <c r="B172" s="1483"/>
    </row>
    <row r="173" spans="2:16" s="379" customFormat="1" ht="20.100000000000001" customHeight="1" x14ac:dyDescent="0.25">
      <c r="B173" s="1483"/>
    </row>
    <row r="174" spans="2:16" s="379" customFormat="1" ht="20.100000000000001" customHeight="1" x14ac:dyDescent="0.25">
      <c r="B174" s="1483"/>
    </row>
    <row r="175" spans="2:16" s="379" customFormat="1" ht="20.100000000000001" customHeight="1" x14ac:dyDescent="0.25">
      <c r="B175" s="1483"/>
    </row>
    <row r="176" spans="2:16" s="379" customFormat="1" ht="20.100000000000001" customHeight="1" x14ac:dyDescent="0.25">
      <c r="B176" s="1461"/>
    </row>
    <row r="177" spans="2:16" s="379" customFormat="1" ht="20.100000000000001" customHeight="1" x14ac:dyDescent="0.25">
      <c r="B177" s="1488"/>
    </row>
    <row r="178" spans="2:16" s="379" customFormat="1" ht="20.100000000000001" customHeight="1" x14ac:dyDescent="0.25">
      <c r="B178" s="1481"/>
      <c r="C178" s="234"/>
      <c r="D178" s="234"/>
      <c r="E178" s="234"/>
      <c r="F178" s="234"/>
      <c r="G178" s="234"/>
      <c r="H178" s="234"/>
      <c r="I178" s="234"/>
      <c r="J178" s="234"/>
      <c r="K178" s="234"/>
      <c r="L178" s="234"/>
      <c r="M178" s="234"/>
      <c r="N178" s="234"/>
      <c r="O178" s="234"/>
      <c r="P178" s="234"/>
    </row>
    <row r="179" spans="2:16" s="379" customFormat="1" ht="20.100000000000001" customHeight="1" x14ac:dyDescent="0.25">
      <c r="B179" s="1483"/>
    </row>
    <row r="180" spans="2:16" s="379" customFormat="1" ht="20.100000000000001" customHeight="1" x14ac:dyDescent="0.25">
      <c r="B180" s="1482"/>
      <c r="C180" s="339"/>
    </row>
    <row r="181" spans="2:16" s="379" customFormat="1" ht="20.100000000000001" customHeight="1" x14ac:dyDescent="0.25">
      <c r="B181" s="1483"/>
    </row>
    <row r="182" spans="2:16" s="379" customFormat="1" ht="20.100000000000001" customHeight="1" x14ac:dyDescent="0.25">
      <c r="B182" s="1482"/>
    </row>
    <row r="183" spans="2:16" s="379" customFormat="1" ht="20.100000000000001" customHeight="1" x14ac:dyDescent="0.25">
      <c r="B183" s="1477"/>
    </row>
    <row r="184" spans="2:16" s="379" customFormat="1" ht="20.100000000000001" customHeight="1" x14ac:dyDescent="0.25">
      <c r="B184" s="1488"/>
    </row>
    <row r="185" spans="2:16" s="379" customFormat="1" ht="20.100000000000001" customHeight="1" x14ac:dyDescent="0.25">
      <c r="B185" s="1483"/>
    </row>
    <row r="186" spans="2:16" s="379" customFormat="1" ht="20.100000000000001" customHeight="1" x14ac:dyDescent="0.25">
      <c r="B186" s="1483"/>
    </row>
    <row r="187" spans="2:16" s="379" customFormat="1" ht="20.100000000000001" customHeight="1" x14ac:dyDescent="0.25">
      <c r="B187" s="1483"/>
    </row>
    <row r="188" spans="2:16" s="379" customFormat="1" ht="20.100000000000001" customHeight="1" x14ac:dyDescent="0.25">
      <c r="B188" s="1483"/>
    </row>
    <row r="189" spans="2:16" s="379" customFormat="1" ht="20.100000000000001" customHeight="1" x14ac:dyDescent="0.25">
      <c r="B189" s="1483"/>
    </row>
    <row r="190" spans="2:16" s="379" customFormat="1" ht="20.100000000000001" customHeight="1" x14ac:dyDescent="0.25">
      <c r="B190" s="1484"/>
      <c r="C190" s="234"/>
      <c r="D190" s="234"/>
      <c r="E190" s="234"/>
      <c r="F190" s="234"/>
      <c r="G190" s="234"/>
      <c r="H190" s="234"/>
      <c r="I190" s="234"/>
      <c r="J190" s="234"/>
      <c r="K190" s="234"/>
      <c r="L190" s="234"/>
      <c r="M190" s="234"/>
      <c r="N190" s="234"/>
      <c r="O190" s="234"/>
      <c r="P190" s="234"/>
    </row>
    <row r="191" spans="2:16" s="379" customFormat="1" ht="20.100000000000001" customHeight="1" x14ac:dyDescent="0.25">
      <c r="B191" s="1484"/>
    </row>
    <row r="192" spans="2:16" s="379" customFormat="1" ht="20.100000000000001" customHeight="1" x14ac:dyDescent="0.25">
      <c r="B192" s="1483"/>
    </row>
    <row r="193" spans="2:3" s="379" customFormat="1" ht="20.100000000000001" customHeight="1" x14ac:dyDescent="0.25">
      <c r="C193" s="1483"/>
    </row>
    <row r="194" spans="2:3" s="379" customFormat="1" ht="20.100000000000001" customHeight="1" x14ac:dyDescent="0.25">
      <c r="B194" s="1483"/>
    </row>
    <row r="195" spans="2:3" s="379" customFormat="1" ht="20.100000000000001" customHeight="1" x14ac:dyDescent="0.25">
      <c r="C195" s="1483"/>
    </row>
    <row r="196" spans="2:3" s="379" customFormat="1" ht="20.100000000000001" customHeight="1" x14ac:dyDescent="0.25">
      <c r="B196" s="1483"/>
    </row>
    <row r="197" spans="2:3" s="379" customFormat="1" ht="20.100000000000001" customHeight="1" x14ac:dyDescent="0.25">
      <c r="C197" s="1483"/>
    </row>
    <row r="198" spans="2:3" s="379" customFormat="1" ht="20.100000000000001" customHeight="1" x14ac:dyDescent="0.25"/>
    <row r="199" spans="2:3" s="379" customFormat="1" ht="20.100000000000001" customHeight="1" x14ac:dyDescent="0.25">
      <c r="B199" s="1488"/>
    </row>
    <row r="200" spans="2:3" s="379" customFormat="1" ht="20.100000000000001" customHeight="1" x14ac:dyDescent="0.25">
      <c r="C200" s="1483"/>
    </row>
    <row r="201" spans="2:3" s="379" customFormat="1" ht="20.100000000000001" customHeight="1" x14ac:dyDescent="0.25"/>
    <row r="202" spans="2:3" s="379" customFormat="1" ht="20.100000000000001" customHeight="1" x14ac:dyDescent="0.25">
      <c r="B202" s="1488"/>
    </row>
    <row r="203" spans="2:3" s="379" customFormat="1" ht="20.100000000000001" customHeight="1" x14ac:dyDescent="0.25">
      <c r="C203" s="1483"/>
    </row>
    <row r="204" spans="2:3" s="379" customFormat="1" ht="20.100000000000001" customHeight="1" x14ac:dyDescent="0.25">
      <c r="B204" s="1477"/>
    </row>
    <row r="205" spans="2:3" s="379" customFormat="1" ht="20.100000000000001" customHeight="1" x14ac:dyDescent="0.25">
      <c r="B205" s="1488"/>
    </row>
    <row r="206" spans="2:3" s="379" customFormat="1" ht="20.100000000000001" customHeight="1" x14ac:dyDescent="0.25">
      <c r="C206" s="1483"/>
    </row>
    <row r="207" spans="2:3" s="379" customFormat="1" ht="20.100000000000001" customHeight="1" x14ac:dyDescent="0.25"/>
    <row r="208" spans="2:3" s="379" customFormat="1" ht="20.100000000000001" customHeight="1" x14ac:dyDescent="0.25">
      <c r="B208" s="1485"/>
    </row>
    <row r="209" spans="2:5" s="379" customFormat="1" ht="20.100000000000001" customHeight="1" x14ac:dyDescent="0.25">
      <c r="B209" s="1503"/>
    </row>
    <row r="210" spans="2:5" s="379" customFormat="1" ht="20.100000000000001" customHeight="1" x14ac:dyDescent="0.25">
      <c r="B210" s="1503"/>
    </row>
    <row r="211" spans="2:5" s="379" customFormat="1" ht="20.100000000000001" customHeight="1" x14ac:dyDescent="0.25">
      <c r="B211" s="1483"/>
    </row>
    <row r="212" spans="2:5" s="379" customFormat="1" ht="20.100000000000001" customHeight="1" x14ac:dyDescent="0.25">
      <c r="B212" s="1483"/>
    </row>
    <row r="213" spans="2:5" s="379" customFormat="1" ht="20.100000000000001" customHeight="1" x14ac:dyDescent="0.25"/>
    <row r="214" spans="2:5" s="379" customFormat="1" ht="20.100000000000001" customHeight="1" x14ac:dyDescent="0.25">
      <c r="B214" s="1461"/>
    </row>
    <row r="215" spans="2:5" s="379" customFormat="1" ht="20.100000000000001" customHeight="1" x14ac:dyDescent="0.25">
      <c r="B215" s="1504"/>
      <c r="E215" s="1504"/>
    </row>
    <row r="216" spans="2:5" s="379" customFormat="1" ht="20.100000000000001" customHeight="1" x14ac:dyDescent="0.25">
      <c r="B216" s="1477"/>
      <c r="E216" s="1477"/>
    </row>
    <row r="217" spans="2:5" s="379" customFormat="1" ht="20.100000000000001" customHeight="1" x14ac:dyDescent="0.25">
      <c r="B217" s="1477"/>
      <c r="E217" s="1477"/>
    </row>
    <row r="218" spans="2:5" s="379" customFormat="1" ht="20.100000000000001" customHeight="1" x14ac:dyDescent="0.25">
      <c r="B218" s="1477"/>
      <c r="E218" s="1477"/>
    </row>
    <row r="219" spans="2:5" s="379" customFormat="1" ht="20.100000000000001" customHeight="1" x14ac:dyDescent="0.25">
      <c r="B219" s="1477"/>
      <c r="E219" s="1477"/>
    </row>
    <row r="220" spans="2:5" s="379" customFormat="1" ht="20.100000000000001" customHeight="1" x14ac:dyDescent="0.25">
      <c r="B220" s="1477"/>
      <c r="E220" s="1477"/>
    </row>
    <row r="221" spans="2:5" s="379" customFormat="1" ht="20.100000000000001" customHeight="1" x14ac:dyDescent="0.25">
      <c r="B221" s="1477"/>
      <c r="E221" s="1477"/>
    </row>
    <row r="222" spans="2:5" s="379" customFormat="1" ht="20.100000000000001" customHeight="1" x14ac:dyDescent="0.25">
      <c r="B222" s="1477"/>
      <c r="E222" s="1477"/>
    </row>
    <row r="223" spans="2:5" s="379" customFormat="1" ht="20.100000000000001" customHeight="1" x14ac:dyDescent="0.25">
      <c r="B223" s="1477"/>
      <c r="E223" s="1477"/>
    </row>
    <row r="224" spans="2:5" s="379" customFormat="1" ht="20.100000000000001" customHeight="1" x14ac:dyDescent="0.25">
      <c r="B224" s="1477"/>
      <c r="E224" s="1477"/>
    </row>
    <row r="225" spans="2:5" s="379" customFormat="1" ht="20.100000000000001" customHeight="1" x14ac:dyDescent="0.25">
      <c r="B225" s="1477"/>
      <c r="E225" s="1477"/>
    </row>
    <row r="226" spans="2:5" s="379" customFormat="1" ht="20.100000000000001" customHeight="1" x14ac:dyDescent="0.25">
      <c r="B226" s="1477"/>
      <c r="E226" s="1477"/>
    </row>
    <row r="227" spans="2:5" s="379" customFormat="1" ht="20.100000000000001" customHeight="1" x14ac:dyDescent="0.25">
      <c r="B227" s="1477"/>
      <c r="E227" s="1477"/>
    </row>
    <row r="228" spans="2:5" s="379" customFormat="1" ht="20.100000000000001" customHeight="1" x14ac:dyDescent="0.25">
      <c r="B228" s="1477"/>
      <c r="E228" s="1477"/>
    </row>
    <row r="229" spans="2:5" s="379" customFormat="1" ht="20.100000000000001" customHeight="1" x14ac:dyDescent="0.25">
      <c r="B229" s="1477"/>
      <c r="E229" s="1477"/>
    </row>
    <row r="230" spans="2:5" s="379" customFormat="1" ht="20.100000000000001" customHeight="1" x14ac:dyDescent="0.25">
      <c r="B230" s="1477"/>
      <c r="E230" s="1477"/>
    </row>
    <row r="231" spans="2:5" s="379" customFormat="1" ht="20.100000000000001" customHeight="1" x14ac:dyDescent="0.25"/>
    <row r="232" spans="2:5" s="379" customFormat="1" ht="20.100000000000001" customHeight="1" x14ac:dyDescent="0.25">
      <c r="B232" s="1477"/>
      <c r="E232" s="1477"/>
    </row>
    <row r="233" spans="2:5" s="379" customFormat="1" ht="20.100000000000001" customHeight="1" x14ac:dyDescent="0.25"/>
    <row r="234" spans="2:5" s="379" customFormat="1" ht="20.100000000000001" customHeight="1" x14ac:dyDescent="0.25">
      <c r="B234" s="1477"/>
      <c r="E234" s="1477"/>
    </row>
    <row r="235" spans="2:5" s="379" customFormat="1" ht="20.100000000000001" customHeight="1" x14ac:dyDescent="0.25"/>
    <row r="236" spans="2:5" s="379" customFormat="1" ht="20.100000000000001" customHeight="1" x14ac:dyDescent="0.25"/>
    <row r="237" spans="2:5" s="379" customFormat="1" ht="20.100000000000001" customHeight="1" x14ac:dyDescent="0.25"/>
    <row r="238" spans="2:5" s="379" customFormat="1" ht="20.100000000000001" customHeight="1" x14ac:dyDescent="0.25"/>
    <row r="239" spans="2:5" s="379" customFormat="1" ht="20.100000000000001" customHeight="1" x14ac:dyDescent="0.25"/>
    <row r="240" spans="2:5" s="379" customFormat="1" ht="20.100000000000001" customHeight="1" x14ac:dyDescent="0.25"/>
    <row r="241" s="379" customFormat="1" ht="20.100000000000001" customHeight="1" x14ac:dyDescent="0.25"/>
    <row r="242" s="379" customFormat="1" ht="20.100000000000001" customHeight="1" x14ac:dyDescent="0.25"/>
    <row r="243" s="379" customFormat="1" ht="20.100000000000001" customHeight="1" x14ac:dyDescent="0.25"/>
    <row r="244" s="379" customFormat="1" ht="20.100000000000001" customHeight="1" x14ac:dyDescent="0.25"/>
    <row r="245" s="379" customFormat="1" ht="20.100000000000001" customHeight="1" x14ac:dyDescent="0.25"/>
    <row r="246" s="379" customFormat="1" ht="20.100000000000001" customHeight="1" x14ac:dyDescent="0.25"/>
    <row r="247" s="379" customFormat="1" ht="20.100000000000001" customHeight="1" x14ac:dyDescent="0.25"/>
    <row r="248" s="379" customFormat="1" ht="20.100000000000001" customHeight="1" x14ac:dyDescent="0.25"/>
    <row r="249" s="379" customFormat="1" ht="20.100000000000001" customHeight="1" x14ac:dyDescent="0.25"/>
    <row r="250" s="379" customFormat="1" ht="20.100000000000001" customHeight="1" x14ac:dyDescent="0.25"/>
    <row r="251" s="379" customFormat="1" ht="20.100000000000001" customHeight="1" x14ac:dyDescent="0.25"/>
    <row r="252" s="379" customFormat="1" ht="20.100000000000001" customHeight="1" x14ac:dyDescent="0.25"/>
    <row r="253" s="379" customFormat="1" ht="20.100000000000001" customHeight="1" x14ac:dyDescent="0.25"/>
    <row r="254" s="379" customFormat="1" ht="20.100000000000001" customHeight="1" x14ac:dyDescent="0.25"/>
    <row r="255" s="379" customFormat="1" ht="20.100000000000001" customHeight="1" x14ac:dyDescent="0.25"/>
    <row r="256" s="379" customFormat="1" ht="20.100000000000001" customHeight="1" x14ac:dyDescent="0.25"/>
    <row r="257" s="379" customFormat="1" ht="20.100000000000001" customHeight="1" x14ac:dyDescent="0.25"/>
    <row r="258" s="379" customFormat="1" ht="20.100000000000001" customHeight="1" x14ac:dyDescent="0.25"/>
    <row r="259" s="379" customFormat="1" ht="20.100000000000001" customHeight="1" x14ac:dyDescent="0.25"/>
    <row r="260" s="379" customFormat="1" ht="20.100000000000001" customHeight="1" x14ac:dyDescent="0.25"/>
    <row r="261" s="379" customFormat="1" ht="20.100000000000001" customHeight="1" x14ac:dyDescent="0.25"/>
    <row r="262" s="379" customFormat="1" ht="20.100000000000001" customHeight="1" x14ac:dyDescent="0.25"/>
    <row r="263" s="379" customFormat="1" ht="20.100000000000001" customHeight="1" x14ac:dyDescent="0.25"/>
    <row r="264" s="379" customFormat="1" ht="20.100000000000001" customHeight="1" x14ac:dyDescent="0.25"/>
    <row r="265" s="379" customFormat="1" ht="20.100000000000001" customHeight="1" x14ac:dyDescent="0.25"/>
    <row r="266" s="379" customFormat="1" ht="20.100000000000001" customHeight="1" x14ac:dyDescent="0.25"/>
    <row r="267" s="379" customFormat="1" ht="20.100000000000001" customHeight="1" x14ac:dyDescent="0.25"/>
    <row r="268" s="379" customFormat="1" ht="20.100000000000001" customHeight="1" x14ac:dyDescent="0.25"/>
    <row r="269" s="379" customFormat="1" ht="20.100000000000001" customHeight="1" x14ac:dyDescent="0.25"/>
    <row r="270" s="379" customFormat="1" ht="20.100000000000001" customHeight="1" x14ac:dyDescent="0.25"/>
    <row r="271" s="379" customFormat="1" ht="20.100000000000001" customHeight="1" x14ac:dyDescent="0.25"/>
    <row r="272" s="379" customFormat="1" ht="20.100000000000001" customHeight="1" x14ac:dyDescent="0.25"/>
    <row r="273" s="379" customFormat="1" ht="20.100000000000001" customHeight="1" x14ac:dyDescent="0.25"/>
    <row r="274" s="379" customFormat="1" ht="20.100000000000001" customHeight="1" x14ac:dyDescent="0.25"/>
    <row r="275" s="379" customFormat="1" ht="20.100000000000001" customHeight="1" x14ac:dyDescent="0.25"/>
    <row r="276" s="379" customFormat="1" ht="20.100000000000001" customHeight="1" x14ac:dyDescent="0.25"/>
    <row r="277" s="379" customFormat="1" ht="20.100000000000001" customHeight="1" x14ac:dyDescent="0.25"/>
    <row r="278" s="379" customFormat="1" ht="20.100000000000001" customHeight="1" x14ac:dyDescent="0.25"/>
    <row r="279" s="379" customFormat="1" ht="20.100000000000001" customHeight="1" x14ac:dyDescent="0.25"/>
    <row r="280" s="379" customFormat="1" ht="20.100000000000001" customHeight="1" x14ac:dyDescent="0.25"/>
    <row r="281" s="379" customFormat="1" ht="20.100000000000001" customHeight="1" x14ac:dyDescent="0.25"/>
    <row r="282" s="379" customFormat="1" ht="20.100000000000001" customHeight="1" x14ac:dyDescent="0.25"/>
    <row r="283" s="379" customFormat="1" ht="20.100000000000001" customHeight="1" x14ac:dyDescent="0.25"/>
    <row r="284" s="379" customFormat="1" ht="20.100000000000001" customHeight="1" x14ac:dyDescent="0.25"/>
    <row r="285" s="379" customFormat="1" ht="20.100000000000001" customHeight="1" x14ac:dyDescent="0.25"/>
    <row r="286" s="379" customFormat="1" ht="20.100000000000001" customHeight="1" x14ac:dyDescent="0.25"/>
    <row r="287" s="379" customFormat="1" ht="20.100000000000001" customHeight="1" x14ac:dyDescent="0.25"/>
    <row r="288" s="379" customFormat="1" ht="20.100000000000001" customHeight="1" x14ac:dyDescent="0.25"/>
    <row r="289" s="379" customFormat="1" ht="20.100000000000001" customHeight="1" x14ac:dyDescent="0.25"/>
    <row r="290" s="379" customFormat="1" ht="20.100000000000001" customHeight="1" x14ac:dyDescent="0.25"/>
    <row r="291" s="379" customFormat="1" ht="20.100000000000001" customHeight="1" x14ac:dyDescent="0.25"/>
    <row r="292" s="379" customFormat="1" ht="20.100000000000001" customHeight="1" x14ac:dyDescent="0.25"/>
    <row r="293" s="379" customFormat="1" ht="20.100000000000001" customHeight="1" x14ac:dyDescent="0.25"/>
    <row r="294" s="379" customFormat="1" ht="20.100000000000001" customHeight="1" x14ac:dyDescent="0.25"/>
    <row r="295" s="379" customFormat="1" ht="20.100000000000001" customHeight="1" x14ac:dyDescent="0.25"/>
    <row r="296" s="379" customFormat="1" ht="20.100000000000001" customHeight="1" x14ac:dyDescent="0.25"/>
    <row r="297" s="379" customFormat="1" ht="20.100000000000001" customHeight="1" x14ac:dyDescent="0.25"/>
    <row r="298" s="379" customFormat="1" ht="20.100000000000001" customHeight="1" x14ac:dyDescent="0.25"/>
    <row r="299" s="379" customFormat="1" ht="20.100000000000001" customHeight="1" x14ac:dyDescent="0.25"/>
    <row r="300" s="379" customFormat="1" ht="20.100000000000001" customHeight="1" x14ac:dyDescent="0.25"/>
    <row r="301" s="379" customFormat="1" ht="20.100000000000001" customHeight="1" x14ac:dyDescent="0.25"/>
    <row r="302" s="379" customFormat="1" ht="20.100000000000001" customHeight="1" x14ac:dyDescent="0.25"/>
    <row r="303" s="379" customFormat="1" ht="20.100000000000001" customHeight="1" x14ac:dyDescent="0.25"/>
    <row r="304" s="379" customFormat="1" ht="20.100000000000001" customHeight="1" x14ac:dyDescent="0.25"/>
    <row r="305" s="379" customFormat="1" ht="20.100000000000001" customHeight="1" x14ac:dyDescent="0.25"/>
    <row r="306" s="379" customFormat="1" ht="20.100000000000001" customHeight="1" x14ac:dyDescent="0.25"/>
    <row r="307" s="379" customFormat="1" ht="20.100000000000001" customHeight="1" x14ac:dyDescent="0.25"/>
    <row r="308" s="379" customFormat="1" ht="20.100000000000001" customHeight="1" x14ac:dyDescent="0.25"/>
    <row r="309" s="379" customFormat="1" ht="20.100000000000001" customHeight="1" x14ac:dyDescent="0.25"/>
    <row r="310" s="379" customFormat="1" ht="20.100000000000001" customHeight="1" x14ac:dyDescent="0.25"/>
    <row r="311" s="379" customFormat="1" ht="20.100000000000001" customHeight="1" x14ac:dyDescent="0.25"/>
    <row r="312" s="379" customFormat="1" ht="20.100000000000001" customHeight="1" x14ac:dyDescent="0.25"/>
    <row r="313" s="379" customFormat="1" ht="20.100000000000001" customHeight="1" x14ac:dyDescent="0.25"/>
    <row r="314" s="379" customFormat="1" ht="20.100000000000001" customHeight="1" x14ac:dyDescent="0.25"/>
    <row r="315" s="379" customFormat="1" ht="20.100000000000001" customHeight="1" x14ac:dyDescent="0.25"/>
    <row r="316" s="379" customFormat="1" ht="20.100000000000001" customHeight="1" x14ac:dyDescent="0.25"/>
    <row r="317" s="379" customFormat="1" ht="20.100000000000001" customHeight="1" x14ac:dyDescent="0.25"/>
    <row r="318" s="379" customFormat="1" ht="20.100000000000001" customHeight="1" x14ac:dyDescent="0.25"/>
    <row r="319" s="379" customFormat="1" ht="20.100000000000001" customHeight="1" x14ac:dyDescent="0.25"/>
    <row r="320" s="379" customFormat="1" ht="20.100000000000001" customHeight="1" x14ac:dyDescent="0.25"/>
    <row r="321" s="379" customFormat="1" ht="20.100000000000001" customHeight="1" x14ac:dyDescent="0.25"/>
    <row r="322" s="379" customFormat="1" ht="20.100000000000001" customHeight="1" x14ac:dyDescent="0.25"/>
    <row r="323" s="379" customFormat="1" ht="20.100000000000001" customHeight="1" x14ac:dyDescent="0.25"/>
    <row r="324" s="379" customFormat="1" ht="20.100000000000001" customHeight="1" x14ac:dyDescent="0.25"/>
    <row r="325" s="379" customFormat="1" ht="20.100000000000001" customHeight="1" x14ac:dyDescent="0.25"/>
    <row r="326" s="379" customFormat="1" ht="20.100000000000001" customHeight="1" x14ac:dyDescent="0.25"/>
    <row r="327" s="379" customFormat="1" ht="20.100000000000001" customHeight="1" x14ac:dyDescent="0.25"/>
    <row r="328" s="379" customFormat="1" ht="20.100000000000001" customHeight="1" x14ac:dyDescent="0.25"/>
    <row r="329" s="379" customFormat="1" ht="20.100000000000001" customHeight="1" x14ac:dyDescent="0.25"/>
    <row r="330" s="379" customFormat="1" ht="20.100000000000001" customHeight="1" x14ac:dyDescent="0.25"/>
    <row r="331" s="379" customFormat="1" ht="20.100000000000001" customHeight="1" x14ac:dyDescent="0.25"/>
    <row r="332" s="379" customFormat="1" ht="20.100000000000001" customHeight="1" x14ac:dyDescent="0.25"/>
    <row r="333" s="379" customFormat="1" ht="20.100000000000001" customHeight="1" x14ac:dyDescent="0.25"/>
    <row r="334" s="379" customFormat="1" ht="20.100000000000001" customHeight="1" x14ac:dyDescent="0.25"/>
    <row r="335" s="379" customFormat="1" ht="20.100000000000001" customHeight="1" x14ac:dyDescent="0.25"/>
    <row r="336" s="379" customFormat="1" ht="20.100000000000001" customHeight="1" x14ac:dyDescent="0.25"/>
    <row r="337" s="379" customFormat="1" ht="20.100000000000001" customHeight="1" x14ac:dyDescent="0.25"/>
    <row r="338" s="379" customFormat="1" ht="20.100000000000001" customHeight="1" x14ac:dyDescent="0.25"/>
    <row r="339" s="379" customFormat="1" ht="20.100000000000001" customHeight="1" x14ac:dyDescent="0.25"/>
    <row r="340" s="379" customFormat="1" ht="20.100000000000001" customHeight="1" x14ac:dyDescent="0.25"/>
    <row r="341" s="379" customFormat="1" ht="20.100000000000001" customHeight="1" x14ac:dyDescent="0.25"/>
    <row r="342" s="379" customFormat="1" ht="20.100000000000001" customHeight="1" x14ac:dyDescent="0.25"/>
    <row r="343" s="379" customFormat="1" ht="20.100000000000001" customHeight="1" x14ac:dyDescent="0.25"/>
    <row r="344" s="379" customFormat="1" ht="20.100000000000001" customHeight="1" x14ac:dyDescent="0.25"/>
    <row r="345" s="379" customFormat="1" ht="20.100000000000001" customHeight="1" x14ac:dyDescent="0.25"/>
    <row r="346" s="379" customFormat="1" ht="20.100000000000001" customHeight="1" x14ac:dyDescent="0.25"/>
    <row r="347" s="379" customFormat="1" ht="20.100000000000001" customHeight="1" x14ac:dyDescent="0.25"/>
    <row r="348" s="379" customFormat="1" ht="20.100000000000001" customHeight="1" x14ac:dyDescent="0.25"/>
    <row r="349" s="379" customFormat="1" ht="20.100000000000001" customHeight="1" x14ac:dyDescent="0.25"/>
    <row r="350" s="379" customFormat="1" ht="20.100000000000001" customHeight="1" x14ac:dyDescent="0.25"/>
    <row r="351" s="379" customFormat="1" ht="20.100000000000001" customHeight="1" x14ac:dyDescent="0.25"/>
    <row r="352" s="379" customFormat="1" ht="20.100000000000001" customHeight="1" x14ac:dyDescent="0.25"/>
    <row r="353" s="379" customFormat="1" ht="20.100000000000001" customHeight="1" x14ac:dyDescent="0.25"/>
    <row r="354" s="379" customFormat="1" ht="20.100000000000001" customHeight="1" x14ac:dyDescent="0.25"/>
    <row r="355" s="379" customFormat="1" ht="20.100000000000001" customHeight="1" x14ac:dyDescent="0.25"/>
    <row r="356" s="379" customFormat="1" ht="20.100000000000001" customHeight="1" x14ac:dyDescent="0.25"/>
    <row r="357" s="379" customFormat="1" ht="20.100000000000001" customHeight="1" x14ac:dyDescent="0.25"/>
    <row r="358" s="379" customFormat="1" ht="20.100000000000001" customHeight="1" x14ac:dyDescent="0.25"/>
    <row r="359" s="379" customFormat="1" ht="20.100000000000001" customHeight="1" x14ac:dyDescent="0.25"/>
    <row r="360" s="379" customFormat="1" ht="20.100000000000001" customHeight="1" x14ac:dyDescent="0.25"/>
    <row r="361" s="379" customFormat="1" ht="20.100000000000001" customHeight="1" x14ac:dyDescent="0.25"/>
    <row r="362" s="379" customFormat="1" ht="20.100000000000001" customHeight="1" x14ac:dyDescent="0.25"/>
    <row r="363" s="379" customFormat="1" ht="20.100000000000001" customHeight="1" x14ac:dyDescent="0.25"/>
    <row r="364" s="379" customFormat="1" ht="20.100000000000001" customHeight="1" x14ac:dyDescent="0.25"/>
    <row r="365" s="379" customFormat="1" ht="20.100000000000001" customHeight="1" x14ac:dyDescent="0.25"/>
    <row r="366" s="379" customFormat="1" ht="20.100000000000001" customHeight="1" x14ac:dyDescent="0.25"/>
    <row r="367" s="379" customFormat="1" ht="20.100000000000001" customHeight="1" x14ac:dyDescent="0.25"/>
    <row r="368" s="379" customFormat="1" ht="20.100000000000001" customHeight="1" x14ac:dyDescent="0.25"/>
    <row r="369" s="379" customFormat="1" ht="20.100000000000001" customHeight="1" x14ac:dyDescent="0.25"/>
    <row r="370" s="379" customFormat="1" ht="20.100000000000001" customHeight="1" x14ac:dyDescent="0.25"/>
    <row r="371" s="379" customFormat="1" ht="20.100000000000001" customHeight="1" x14ac:dyDescent="0.25"/>
    <row r="372" s="379" customFormat="1" ht="20.100000000000001" customHeight="1" x14ac:dyDescent="0.25"/>
    <row r="373" s="379" customFormat="1" ht="20.100000000000001" customHeight="1" x14ac:dyDescent="0.25"/>
    <row r="374" s="379" customFormat="1" ht="20.100000000000001" customHeight="1" x14ac:dyDescent="0.25"/>
    <row r="375" s="379" customFormat="1" ht="20.100000000000001" customHeight="1" x14ac:dyDescent="0.25"/>
    <row r="376" s="379" customFormat="1" ht="20.100000000000001" customHeight="1" x14ac:dyDescent="0.25"/>
    <row r="377" s="379" customFormat="1" ht="20.100000000000001" customHeight="1" x14ac:dyDescent="0.25"/>
    <row r="378" s="379" customFormat="1" ht="20.100000000000001" customHeight="1" x14ac:dyDescent="0.25"/>
    <row r="379" s="379" customFormat="1" ht="20.100000000000001" customHeight="1" x14ac:dyDescent="0.25"/>
    <row r="380" s="379" customFormat="1" ht="20.100000000000001" customHeight="1" x14ac:dyDescent="0.25"/>
    <row r="381" s="379" customFormat="1" ht="20.100000000000001" customHeight="1" x14ac:dyDescent="0.25"/>
    <row r="382" s="379" customFormat="1" ht="20.100000000000001" customHeight="1" x14ac:dyDescent="0.25"/>
    <row r="383" s="379" customFormat="1" ht="20.100000000000001" customHeight="1" x14ac:dyDescent="0.25"/>
    <row r="384" s="379" customFormat="1" ht="20.100000000000001" customHeight="1" x14ac:dyDescent="0.25"/>
    <row r="385" s="379" customFormat="1" ht="20.100000000000001" customHeight="1" x14ac:dyDescent="0.25"/>
    <row r="386" s="379" customFormat="1" ht="20.100000000000001" customHeight="1" x14ac:dyDescent="0.25"/>
    <row r="387" s="379" customFormat="1" ht="20.100000000000001" customHeight="1" x14ac:dyDescent="0.25"/>
    <row r="388" s="379" customFormat="1" ht="20.100000000000001" customHeight="1" x14ac:dyDescent="0.25"/>
    <row r="389" s="379" customFormat="1" ht="20.100000000000001" customHeight="1" x14ac:dyDescent="0.25"/>
    <row r="390" s="379" customFormat="1" ht="20.100000000000001" customHeight="1" x14ac:dyDescent="0.25"/>
    <row r="391" s="379" customFormat="1" ht="20.100000000000001" customHeight="1" x14ac:dyDescent="0.25"/>
    <row r="392" s="379" customFormat="1" ht="20.100000000000001" customHeight="1" x14ac:dyDescent="0.25"/>
    <row r="393" s="379" customFormat="1" ht="20.100000000000001" customHeight="1" x14ac:dyDescent="0.25"/>
    <row r="394" s="379" customFormat="1" ht="20.100000000000001" customHeight="1" x14ac:dyDescent="0.25"/>
    <row r="395" s="379" customFormat="1" ht="20.100000000000001" customHeight="1" x14ac:dyDescent="0.25"/>
    <row r="396" s="379" customFormat="1" ht="20.100000000000001" customHeight="1" x14ac:dyDescent="0.25"/>
    <row r="397" s="379" customFormat="1" ht="20.100000000000001" customHeight="1" x14ac:dyDescent="0.25"/>
    <row r="398" s="379" customFormat="1" ht="20.100000000000001" customHeight="1" x14ac:dyDescent="0.25"/>
    <row r="399" s="379" customFormat="1" ht="20.100000000000001" customHeight="1" x14ac:dyDescent="0.25"/>
    <row r="400" s="379" customFormat="1" ht="20.100000000000001" customHeight="1" x14ac:dyDescent="0.25"/>
    <row r="401" s="379" customFormat="1" ht="20.100000000000001" customHeight="1" x14ac:dyDescent="0.25"/>
    <row r="402" s="379" customFormat="1" ht="20.100000000000001" customHeight="1" x14ac:dyDescent="0.25"/>
    <row r="403" s="379" customFormat="1" ht="20.100000000000001" customHeight="1" x14ac:dyDescent="0.25"/>
    <row r="404" s="379" customFormat="1" ht="20.100000000000001" customHeight="1" x14ac:dyDescent="0.25"/>
    <row r="405" s="379" customFormat="1" ht="20.100000000000001" customHeight="1" x14ac:dyDescent="0.25"/>
    <row r="406" s="379" customFormat="1" ht="20.100000000000001" customHeight="1" x14ac:dyDescent="0.25"/>
    <row r="407" s="379" customFormat="1" ht="20.100000000000001" customHeight="1" x14ac:dyDescent="0.25"/>
    <row r="408" s="379" customFormat="1" ht="20.100000000000001" customHeight="1" x14ac:dyDescent="0.25"/>
    <row r="409" s="379" customFormat="1" ht="20.100000000000001" customHeight="1" x14ac:dyDescent="0.25"/>
    <row r="410" s="379" customFormat="1" ht="20.100000000000001" customHeight="1" x14ac:dyDescent="0.25"/>
    <row r="411" s="379" customFormat="1" ht="20.100000000000001" customHeight="1" x14ac:dyDescent="0.25"/>
    <row r="412" s="379" customFormat="1" ht="20.100000000000001" customHeight="1" x14ac:dyDescent="0.25"/>
    <row r="413" s="379" customFormat="1" ht="20.100000000000001" customHeight="1" x14ac:dyDescent="0.25"/>
    <row r="414" s="379" customFormat="1" ht="20.100000000000001" customHeight="1" x14ac:dyDescent="0.25"/>
    <row r="415" s="379" customFormat="1" ht="20.100000000000001" customHeight="1" x14ac:dyDescent="0.25"/>
    <row r="416" s="379" customFormat="1" ht="20.100000000000001" customHeight="1" x14ac:dyDescent="0.25"/>
    <row r="417" s="379" customFormat="1" ht="20.100000000000001" customHeight="1" x14ac:dyDescent="0.25"/>
    <row r="418" s="379" customFormat="1" ht="20.100000000000001" customHeight="1" x14ac:dyDescent="0.25"/>
    <row r="419" s="379" customFormat="1" ht="20.100000000000001" customHeight="1" x14ac:dyDescent="0.25"/>
    <row r="420" s="379" customFormat="1" ht="20.100000000000001" customHeight="1" x14ac:dyDescent="0.25"/>
    <row r="421" s="379" customFormat="1" ht="20.100000000000001" customHeight="1" x14ac:dyDescent="0.25"/>
    <row r="422" s="379" customFormat="1" ht="20.100000000000001" customHeight="1" x14ac:dyDescent="0.25"/>
    <row r="423" s="379" customFormat="1" ht="20.100000000000001" customHeight="1" x14ac:dyDescent="0.25"/>
    <row r="424" s="379" customFormat="1" ht="20.100000000000001" customHeight="1" x14ac:dyDescent="0.25"/>
    <row r="425" s="379" customFormat="1" ht="20.100000000000001" customHeight="1" x14ac:dyDescent="0.25"/>
    <row r="426" s="379" customFormat="1" ht="20.100000000000001" customHeight="1" x14ac:dyDescent="0.25"/>
    <row r="427" s="379" customFormat="1" ht="20.100000000000001" customHeight="1" x14ac:dyDescent="0.25"/>
    <row r="428" s="379" customFormat="1" ht="20.100000000000001" customHeight="1" x14ac:dyDescent="0.25"/>
    <row r="429" s="379" customFormat="1" ht="20.100000000000001" customHeight="1" x14ac:dyDescent="0.25"/>
    <row r="430" s="379" customFormat="1" ht="20.100000000000001" customHeight="1" x14ac:dyDescent="0.25"/>
    <row r="431" s="379" customFormat="1" ht="20.100000000000001" customHeight="1" x14ac:dyDescent="0.25"/>
    <row r="432" s="379" customFormat="1" ht="20.100000000000001" customHeight="1" x14ac:dyDescent="0.25"/>
    <row r="433" s="379" customFormat="1" ht="20.100000000000001" customHeight="1" x14ac:dyDescent="0.25"/>
    <row r="434" s="379" customFormat="1" ht="20.100000000000001" customHeight="1" x14ac:dyDescent="0.25"/>
    <row r="435" s="379" customFormat="1" ht="20.100000000000001" customHeight="1" x14ac:dyDescent="0.25"/>
    <row r="436" s="379" customFormat="1" ht="20.100000000000001" customHeight="1" x14ac:dyDescent="0.25"/>
    <row r="437" s="379" customFormat="1" ht="20.100000000000001" customHeight="1" x14ac:dyDescent="0.25"/>
    <row r="438" s="379" customFormat="1" ht="20.100000000000001" customHeight="1" x14ac:dyDescent="0.25"/>
    <row r="439" s="379" customFormat="1" ht="20.100000000000001" customHeight="1" x14ac:dyDescent="0.25"/>
    <row r="440" s="379" customFormat="1" ht="20.100000000000001" customHeight="1" x14ac:dyDescent="0.25"/>
    <row r="441" s="379" customFormat="1" ht="20.100000000000001" customHeight="1" x14ac:dyDescent="0.25"/>
    <row r="442" s="379" customFormat="1" ht="20.100000000000001" customHeight="1" x14ac:dyDescent="0.25"/>
    <row r="443" s="379" customFormat="1" ht="20.100000000000001" customHeight="1" x14ac:dyDescent="0.25"/>
    <row r="444" s="379" customFormat="1" ht="20.100000000000001" customHeight="1" x14ac:dyDescent="0.25"/>
    <row r="445" s="379" customFormat="1" ht="20.100000000000001" customHeight="1" x14ac:dyDescent="0.25"/>
    <row r="446" s="379" customFormat="1" ht="20.100000000000001" customHeight="1" x14ac:dyDescent="0.25"/>
    <row r="447" s="379" customFormat="1" ht="20.100000000000001" customHeight="1" x14ac:dyDescent="0.25"/>
    <row r="448" s="379" customFormat="1" ht="20.100000000000001" customHeight="1" x14ac:dyDescent="0.25"/>
    <row r="449" s="379" customFormat="1" ht="20.100000000000001" customHeight="1" x14ac:dyDescent="0.25"/>
    <row r="450" s="379" customFormat="1" ht="20.100000000000001" customHeight="1" x14ac:dyDescent="0.25"/>
    <row r="451" s="379" customFormat="1" ht="20.100000000000001" customHeight="1" x14ac:dyDescent="0.25"/>
    <row r="452" s="379" customFormat="1" ht="20.100000000000001" customHeight="1" x14ac:dyDescent="0.25"/>
    <row r="453" s="379" customFormat="1" ht="20.100000000000001" customHeight="1" x14ac:dyDescent="0.25"/>
    <row r="454" s="379" customFormat="1" ht="20.100000000000001" customHeight="1" x14ac:dyDescent="0.25"/>
    <row r="455" s="379" customFormat="1" ht="20.100000000000001" customHeight="1" x14ac:dyDescent="0.25"/>
    <row r="456" s="379" customFormat="1" ht="20.100000000000001" customHeight="1" x14ac:dyDescent="0.25"/>
    <row r="457" s="379" customFormat="1" ht="20.100000000000001" customHeight="1" x14ac:dyDescent="0.25"/>
    <row r="458" s="379" customFormat="1" ht="20.100000000000001" customHeight="1" x14ac:dyDescent="0.25"/>
    <row r="459" s="379" customFormat="1" ht="20.100000000000001" customHeight="1" x14ac:dyDescent="0.25"/>
    <row r="460" s="379" customFormat="1" ht="20.100000000000001" customHeight="1" x14ac:dyDescent="0.25"/>
    <row r="461" s="379" customFormat="1" ht="20.100000000000001" customHeight="1" x14ac:dyDescent="0.25"/>
    <row r="462" s="379" customFormat="1" ht="20.100000000000001" customHeight="1" x14ac:dyDescent="0.25"/>
    <row r="463" s="379" customFormat="1" ht="20.100000000000001" customHeight="1" x14ac:dyDescent="0.25"/>
    <row r="464" s="379" customFormat="1" ht="20.100000000000001" customHeight="1" x14ac:dyDescent="0.25"/>
    <row r="465" s="379" customFormat="1" ht="20.100000000000001" customHeight="1" x14ac:dyDescent="0.25"/>
    <row r="466" s="379" customFormat="1" ht="20.100000000000001" customHeight="1" x14ac:dyDescent="0.25"/>
    <row r="467" s="379" customFormat="1" ht="20.100000000000001" customHeight="1" x14ac:dyDescent="0.25"/>
    <row r="468" s="379" customFormat="1" ht="20.100000000000001" customHeight="1" x14ac:dyDescent="0.25"/>
    <row r="469" s="379" customFormat="1" ht="20.100000000000001" customHeight="1" x14ac:dyDescent="0.25"/>
    <row r="470" s="379" customFormat="1" ht="20.100000000000001" customHeight="1" x14ac:dyDescent="0.25"/>
    <row r="471" s="379" customFormat="1" ht="20.100000000000001" customHeight="1" x14ac:dyDescent="0.25"/>
    <row r="472" s="379" customFormat="1" ht="20.100000000000001" customHeight="1" x14ac:dyDescent="0.25"/>
    <row r="473" s="379" customFormat="1" ht="20.100000000000001" customHeight="1" x14ac:dyDescent="0.25"/>
    <row r="474" s="379" customFormat="1" ht="20.100000000000001" customHeight="1" x14ac:dyDescent="0.25"/>
    <row r="475" s="379" customFormat="1" ht="20.100000000000001" customHeight="1" x14ac:dyDescent="0.25"/>
    <row r="476" s="379" customFormat="1" ht="20.100000000000001" customHeight="1" x14ac:dyDescent="0.25"/>
    <row r="477" s="379" customFormat="1" ht="20.100000000000001" customHeight="1" x14ac:dyDescent="0.25"/>
    <row r="478" s="379" customFormat="1"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row r="540" ht="20.100000000000001" customHeight="1" x14ac:dyDescent="0.25"/>
    <row r="541" ht="20.100000000000001" customHeight="1" x14ac:dyDescent="0.25"/>
    <row r="542" ht="20.100000000000001" customHeight="1" x14ac:dyDescent="0.25"/>
    <row r="543" ht="20.100000000000001" customHeight="1" x14ac:dyDescent="0.25"/>
    <row r="544" ht="20.100000000000001" customHeight="1" x14ac:dyDescent="0.25"/>
    <row r="545" ht="20.100000000000001" customHeight="1" x14ac:dyDescent="0.25"/>
    <row r="546" ht="20.100000000000001" customHeight="1" x14ac:dyDescent="0.25"/>
    <row r="547" ht="20.100000000000001" customHeight="1" x14ac:dyDescent="0.25"/>
    <row r="548" ht="20.100000000000001" customHeight="1" x14ac:dyDescent="0.25"/>
    <row r="549" ht="20.100000000000001" customHeight="1" x14ac:dyDescent="0.25"/>
    <row r="550" ht="20.100000000000001" customHeight="1" x14ac:dyDescent="0.25"/>
    <row r="551" ht="20.100000000000001" customHeight="1" x14ac:dyDescent="0.25"/>
    <row r="552" ht="20.100000000000001" customHeight="1" x14ac:dyDescent="0.25"/>
    <row r="553" ht="20.100000000000001" customHeight="1" x14ac:dyDescent="0.25"/>
    <row r="554" ht="20.100000000000001" customHeight="1" x14ac:dyDescent="0.25"/>
    <row r="555" ht="20.100000000000001" customHeight="1" x14ac:dyDescent="0.25"/>
    <row r="556" ht="20.100000000000001" customHeight="1" x14ac:dyDescent="0.25"/>
    <row r="557" ht="20.100000000000001" customHeight="1" x14ac:dyDescent="0.25"/>
    <row r="558" ht="20.100000000000001" customHeight="1" x14ac:dyDescent="0.25"/>
    <row r="559" ht="20.100000000000001" customHeight="1" x14ac:dyDescent="0.25"/>
    <row r="560" ht="20.100000000000001" customHeight="1" x14ac:dyDescent="0.25"/>
    <row r="561" ht="20.100000000000001" customHeight="1" x14ac:dyDescent="0.25"/>
    <row r="562" ht="20.100000000000001" customHeight="1" x14ac:dyDescent="0.25"/>
    <row r="563" ht="20.100000000000001" customHeight="1" x14ac:dyDescent="0.25"/>
    <row r="564" ht="20.100000000000001" customHeight="1" x14ac:dyDescent="0.25"/>
    <row r="565" ht="20.100000000000001" customHeight="1" x14ac:dyDescent="0.25"/>
    <row r="566" ht="20.100000000000001" customHeight="1" x14ac:dyDescent="0.25"/>
    <row r="567" ht="20.100000000000001" customHeight="1" x14ac:dyDescent="0.25"/>
    <row r="568" ht="20.100000000000001" customHeight="1" x14ac:dyDescent="0.25"/>
    <row r="569" ht="20.100000000000001" customHeight="1" x14ac:dyDescent="0.25"/>
    <row r="570" ht="20.100000000000001" customHeight="1" x14ac:dyDescent="0.25"/>
    <row r="571" ht="20.100000000000001" customHeight="1" x14ac:dyDescent="0.25"/>
    <row r="572" ht="20.100000000000001" customHeight="1" x14ac:dyDescent="0.25"/>
    <row r="573" ht="20.100000000000001" customHeight="1" x14ac:dyDescent="0.25"/>
    <row r="574" ht="20.100000000000001" customHeight="1" x14ac:dyDescent="0.25"/>
    <row r="575" ht="20.100000000000001" customHeight="1" x14ac:dyDescent="0.25"/>
    <row r="576" ht="20.100000000000001" customHeight="1" x14ac:dyDescent="0.25"/>
    <row r="577" ht="20.100000000000001" customHeight="1" x14ac:dyDescent="0.25"/>
    <row r="578" ht="20.100000000000001" customHeight="1" x14ac:dyDescent="0.25"/>
    <row r="579" ht="20.100000000000001" customHeight="1" x14ac:dyDescent="0.25"/>
    <row r="580" ht="20.100000000000001" customHeight="1" x14ac:dyDescent="0.25"/>
    <row r="581" ht="20.100000000000001" customHeight="1" x14ac:dyDescent="0.25"/>
    <row r="582" ht="20.100000000000001" customHeight="1" x14ac:dyDescent="0.25"/>
    <row r="583" ht="20.100000000000001" customHeight="1" x14ac:dyDescent="0.25"/>
    <row r="584" ht="20.100000000000001" customHeight="1" x14ac:dyDescent="0.25"/>
    <row r="585" ht="20.100000000000001" customHeight="1" x14ac:dyDescent="0.25"/>
    <row r="586" ht="20.100000000000001" customHeight="1" x14ac:dyDescent="0.25"/>
    <row r="587" ht="20.100000000000001" customHeight="1" x14ac:dyDescent="0.25"/>
    <row r="588" ht="20.100000000000001" customHeight="1" x14ac:dyDescent="0.25"/>
    <row r="589" ht="20.100000000000001" customHeight="1" x14ac:dyDescent="0.25"/>
    <row r="590" ht="20.100000000000001" customHeight="1" x14ac:dyDescent="0.25"/>
  </sheetData>
  <mergeCells count="14">
    <mergeCell ref="B29:C29"/>
    <mergeCell ref="B26:C26"/>
    <mergeCell ref="B19:C19"/>
    <mergeCell ref="B20:C20"/>
    <mergeCell ref="B22:C22"/>
    <mergeCell ref="B23:C23"/>
    <mergeCell ref="B25:C25"/>
    <mergeCell ref="B27:C27"/>
    <mergeCell ref="B28:C28"/>
    <mergeCell ref="C1:O2"/>
    <mergeCell ref="B4:Q4"/>
    <mergeCell ref="B12:I12"/>
    <mergeCell ref="B18:C18"/>
    <mergeCell ref="B21:C21"/>
  </mergeCells>
  <hyperlinks>
    <hyperlink ref="J12" r:id="rId1" xr:uid="{00000000-0004-0000-0000-000000000000}"/>
    <hyperlink ref="I11" r:id="rId2" xr:uid="{00000000-0004-0000-0000-000001000000}"/>
    <hyperlink ref="I13" r:id="rId3" xr:uid="{00000000-0004-0000-0000-000002000000}"/>
  </hyperlinks>
  <printOptions horizontalCentered="1"/>
  <pageMargins left="0.23622047244094491" right="0.23622047244094491" top="0.74803149606299213" bottom="0.74803149606299213" header="0.31496062992125984" footer="0.31496062992125984"/>
  <pageSetup paperSize="9" scale="78" fitToHeight="0" orientation="landscape" r:id="rId4"/>
  <headerFooter>
    <oddHeader>&amp;L&amp;F &amp;CGuidance Notes&amp;R&amp;D  &amp;T</oddHeader>
    <oddFooter>&amp;C&amp;P of &amp;N</oddFooter>
  </headerFooter>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pageSetUpPr fitToPage="1"/>
  </sheetPr>
  <dimension ref="A1:BU300"/>
  <sheetViews>
    <sheetView zoomScale="90" zoomScaleNormal="90" workbookViewId="0">
      <selection activeCell="O7" sqref="O7:O156"/>
    </sheetView>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6" customWidth="1"/>
    <col min="8" max="8" width="15.7109375" style="6" customWidth="1"/>
    <col min="9"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30.7109375" style="6" customWidth="1"/>
    <col min="21" max="21" width="33" style="6" customWidth="1"/>
    <col min="22" max="22" width="20.7109375" style="6" customWidth="1"/>
    <col min="23" max="23" width="30.28515625" style="6" customWidth="1"/>
    <col min="24" max="27" width="23.85546875" style="6" customWidth="1"/>
    <col min="28" max="28" width="49"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14"/>
      <c r="R1" s="841"/>
      <c r="T1" s="802"/>
      <c r="U1" s="803"/>
      <c r="V1" s="803"/>
      <c r="W1" s="803"/>
      <c r="X1" s="223"/>
      <c r="Y1" s="223"/>
      <c r="Z1" s="223"/>
      <c r="AA1" s="223"/>
      <c r="AB1" s="442" t="s">
        <v>859</v>
      </c>
      <c r="AC1" s="442" t="s">
        <v>860</v>
      </c>
      <c r="AD1" s="223"/>
      <c r="AE1" s="223"/>
      <c r="AF1" s="751"/>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3" customHeight="1" thickBot="1" x14ac:dyDescent="0.5">
      <c r="A2" s="675" t="s">
        <v>839</v>
      </c>
      <c r="B2" s="1758" t="str">
        <f>'Info Exam and Projection List'!M7</f>
        <v>X04. Cervical Spine LAT view</v>
      </c>
      <c r="C2" s="1759"/>
      <c r="D2" s="1760"/>
      <c r="E2" s="489" t="s">
        <v>1784</v>
      </c>
      <c r="F2" s="1773" t="str">
        <f>VLOOKUP($B$2,'Info Exam and Projection List'!M4:P33,2)</f>
        <v xml:space="preserve">A requested projection to provide a clear bench mark dose. </v>
      </c>
      <c r="G2" s="1612"/>
      <c r="H2" s="1613"/>
      <c r="I2" s="192"/>
      <c r="J2" s="192"/>
      <c r="K2" s="1188" t="s">
        <v>1785</v>
      </c>
      <c r="L2" s="192"/>
      <c r="M2" s="192"/>
      <c r="N2" s="411"/>
      <c r="O2" s="1172"/>
      <c r="P2" s="1172"/>
      <c r="Q2" s="1172"/>
      <c r="R2" s="1172"/>
      <c r="S2" s="1172"/>
      <c r="T2" s="1172"/>
      <c r="U2" s="752"/>
      <c r="V2" s="752"/>
      <c r="W2" s="752"/>
      <c r="X2" s="476"/>
      <c r="Y2" s="476"/>
      <c r="Z2" s="476"/>
      <c r="AA2" s="476"/>
      <c r="AB2" s="511" t="str">
        <f>VLOOKUP($B$2,'Info Exam and Projection List'!M4:P33,3)</f>
        <v>Radiography of cervical spine (procedure) (66769009)</v>
      </c>
      <c r="AC2" s="512" t="str">
        <f>VLOOKUP($B$2,'Info Exam and Projection List'!M4:P33,4)</f>
        <v>XR Cervical spine (XCSPN)</v>
      </c>
      <c r="AD2" s="476"/>
      <c r="AE2" s="476"/>
      <c r="AF2" s="477"/>
      <c r="AG2" s="485"/>
      <c r="AH2" s="172"/>
      <c r="AI2" s="486"/>
      <c r="AJ2" s="161" t="s">
        <v>232</v>
      </c>
      <c r="AK2" s="46"/>
      <c r="AL2" s="47"/>
      <c r="AM2" s="172"/>
      <c r="AP2" s="902" t="s">
        <v>1422</v>
      </c>
      <c r="AQ2" s="907" t="s">
        <v>1018</v>
      </c>
      <c r="AR2" s="995" t="s">
        <v>1099</v>
      </c>
      <c r="AS2" s="709" t="s">
        <v>1738</v>
      </c>
      <c r="AT2" s="165"/>
      <c r="AU2" s="165"/>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8" t="s">
        <v>844</v>
      </c>
      <c r="G3" s="1180"/>
      <c r="H3" s="1180"/>
      <c r="I3" s="1180"/>
      <c r="J3" s="1180"/>
      <c r="K3" s="575"/>
      <c r="L3" s="575"/>
      <c r="M3" s="575"/>
      <c r="N3" s="1187"/>
      <c r="O3" s="1187"/>
      <c r="P3" s="1187"/>
      <c r="Q3" s="1187"/>
      <c r="R3" s="1187"/>
      <c r="S3" s="1187"/>
      <c r="T3" s="1187"/>
      <c r="U3" s="739"/>
      <c r="V3" s="192"/>
      <c r="W3" s="741"/>
      <c r="X3" s="751"/>
      <c r="Y3" s="751"/>
      <c r="Z3" s="751"/>
      <c r="AA3" s="751"/>
      <c r="AB3" s="751"/>
      <c r="AC3" s="751"/>
      <c r="AD3" s="751"/>
      <c r="AE3" s="751"/>
      <c r="AF3" s="751"/>
      <c r="AG3" s="172"/>
      <c r="AH3" s="172"/>
      <c r="AI3" s="172"/>
      <c r="AJ3" s="278" t="s">
        <v>867</v>
      </c>
      <c r="AK3" s="279"/>
      <c r="AL3" s="613" t="str">
        <f>IF('Contact_Information '!K18&lt;&gt;"",'Contact_Information '!K18,"No entry")</f>
        <v>PRPxxxxa</v>
      </c>
      <c r="AM3" s="172"/>
      <c r="AP3" s="899" t="s">
        <v>1750</v>
      </c>
      <c r="AQ3" s="959" t="str">
        <f>$B$2</f>
        <v>X04. Cervical Spine LAT view</v>
      </c>
      <c r="AR3" s="919" t="s">
        <v>1025</v>
      </c>
      <c r="AS3" s="712" t="s">
        <v>1739</v>
      </c>
      <c r="AU3" s="16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69" t="s">
        <v>1951</v>
      </c>
      <c r="L4" s="1770"/>
      <c r="M4" s="1774"/>
      <c r="N4" s="1224" t="s">
        <v>1222</v>
      </c>
      <c r="O4" s="740"/>
      <c r="P4" s="740"/>
      <c r="Q4" s="740"/>
      <c r="R4" s="740"/>
      <c r="S4" s="740"/>
      <c r="T4" s="740"/>
      <c r="U4" s="740"/>
      <c r="V4" s="740"/>
      <c r="W4" s="502"/>
      <c r="X4" s="521" t="s">
        <v>831</v>
      </c>
      <c r="Y4" s="523"/>
      <c r="Z4" s="523"/>
      <c r="AA4" s="523"/>
      <c r="AB4" s="510"/>
      <c r="AC4" s="510"/>
      <c r="AD4" s="509"/>
      <c r="AE4" s="73"/>
      <c r="AF4" s="751"/>
      <c r="AG4" s="172"/>
      <c r="AH4" s="172"/>
      <c r="AI4" s="172"/>
      <c r="AJ4" s="278" t="s">
        <v>868</v>
      </c>
      <c r="AK4" s="279"/>
      <c r="AL4" s="614" t="s">
        <v>1700</v>
      </c>
      <c r="AM4" s="172"/>
      <c r="AP4" s="1119">
        <f>COUNTIF(AP7:AP156,"&gt;0")</f>
        <v>1</v>
      </c>
      <c r="AQ4" s="916"/>
      <c r="AR4" s="996"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1743</v>
      </c>
      <c r="F5" s="513" t="s">
        <v>1795</v>
      </c>
      <c r="G5" s="928" t="s">
        <v>2026</v>
      </c>
      <c r="H5" s="1183" t="s">
        <v>1223</v>
      </c>
      <c r="I5" s="856"/>
      <c r="J5" s="856"/>
      <c r="K5" s="1222" t="s">
        <v>1789</v>
      </c>
      <c r="L5" s="876" t="s">
        <v>687</v>
      </c>
      <c r="M5" s="877" t="s">
        <v>850</v>
      </c>
      <c r="N5" s="930" t="s">
        <v>1212</v>
      </c>
      <c r="O5" s="931" t="s">
        <v>1211</v>
      </c>
      <c r="P5" s="932" t="s">
        <v>820</v>
      </c>
      <c r="Q5" s="933" t="s">
        <v>821</v>
      </c>
      <c r="R5" s="934" t="s">
        <v>744</v>
      </c>
      <c r="S5" s="955" t="s">
        <v>849</v>
      </c>
      <c r="T5" s="938" t="s">
        <v>2074</v>
      </c>
      <c r="U5" s="956" t="s">
        <v>1797</v>
      </c>
      <c r="V5" s="957" t="s">
        <v>753</v>
      </c>
      <c r="W5" s="878" t="s">
        <v>1219</v>
      </c>
      <c r="X5" s="940" t="s">
        <v>1164</v>
      </c>
      <c r="Y5" s="958" t="s">
        <v>1164</v>
      </c>
      <c r="Z5" s="958" t="s">
        <v>1164</v>
      </c>
      <c r="AA5" s="958" t="s">
        <v>1164</v>
      </c>
      <c r="AB5" s="941" t="s">
        <v>863</v>
      </c>
      <c r="AC5" s="942" t="s">
        <v>862</v>
      </c>
      <c r="AD5" s="943" t="s">
        <v>861</v>
      </c>
      <c r="AE5" s="944" t="s">
        <v>858</v>
      </c>
      <c r="AF5" s="751"/>
      <c r="AG5" s="172"/>
      <c r="AH5" s="1755" t="s">
        <v>1102</v>
      </c>
      <c r="AI5" s="1607"/>
      <c r="AJ5" s="1607"/>
      <c r="AK5" s="1607"/>
      <c r="AL5" s="1607"/>
      <c r="AM5" s="1607"/>
      <c r="AP5" s="998" t="s">
        <v>1425</v>
      </c>
      <c r="AQ5" s="999" t="s">
        <v>1426</v>
      </c>
      <c r="AR5" s="978" t="s">
        <v>1017</v>
      </c>
      <c r="AS5" s="1000" t="s">
        <v>1226</v>
      </c>
      <c r="AT5" s="1009" t="s">
        <v>1028</v>
      </c>
      <c r="AU5" s="1001" t="s">
        <v>1021</v>
      </c>
      <c r="AV5" s="1002" t="s">
        <v>1022</v>
      </c>
      <c r="AW5" s="1002" t="s">
        <v>1095</v>
      </c>
      <c r="AX5" s="1003" t="s">
        <v>850</v>
      </c>
      <c r="AY5" s="1004" t="s">
        <v>1026</v>
      </c>
      <c r="AZ5" s="1006" t="s">
        <v>1221</v>
      </c>
      <c r="BA5" s="879" t="s">
        <v>1032</v>
      </c>
      <c r="BB5" s="607" t="s">
        <v>1097</v>
      </c>
      <c r="BC5" s="607" t="s">
        <v>1034</v>
      </c>
      <c r="BD5" s="607" t="s">
        <v>1035</v>
      </c>
      <c r="BE5" s="607" t="s">
        <v>1036</v>
      </c>
      <c r="BF5" s="607" t="s">
        <v>1039</v>
      </c>
      <c r="BG5" s="607" t="s">
        <v>1037</v>
      </c>
      <c r="BH5" s="607"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X04. Cervical Spine LAT view</v>
      </c>
      <c r="AR7" s="96" t="str">
        <f>CONCATENATE('Contact_Information '!$AO$5,$AL$4,"-",$B7)</f>
        <v>No entry-No entry-Hyyyy-Rzzzz-PRPxxxxa-X04-01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 see workbook"),IF($AY$4&lt;&gt;"",IF(LEN($AY$4)&lt;250,$AY$4,"Long name:- 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thickBot="1" x14ac:dyDescent="0.3">
      <c r="A37" s="24"/>
      <c r="B37" s="264">
        <v>31</v>
      </c>
      <c r="C37" s="1075"/>
      <c r="D37" s="1074"/>
      <c r="E37" s="496"/>
      <c r="F37" s="1301"/>
      <c r="G37" s="1090"/>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91"/>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3:D3"/>
    <mergeCell ref="C4:D4"/>
    <mergeCell ref="AH5:AM5"/>
    <mergeCell ref="B1:D1"/>
    <mergeCell ref="B2:D2"/>
    <mergeCell ref="F2:H2"/>
    <mergeCell ref="K4:M4"/>
  </mergeCells>
  <conditionalFormatting sqref="AT7:AT56">
    <cfRule type="containsText" dxfId="32"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0900-000000000000}">
      <formula1>42370</formula1>
      <formula2>47484</formula2>
    </dataValidation>
    <dataValidation type="list" allowBlank="1" showInputMessage="1" sqref="F7:F156 I7:J156" xr:uid="{00000000-0002-0000-0900-000001000000}">
      <formula1>$AH$14:$AH$27</formula1>
    </dataValidation>
    <dataValidation type="list" allowBlank="1" showInputMessage="1" sqref="AD7:AD156" xr:uid="{00000000-0002-0000-0900-000002000000}">
      <formula1>$AH$36:$AH$43</formula1>
    </dataValidation>
    <dataValidation type="list" allowBlank="1" showInputMessage="1" sqref="L7:L156" xr:uid="{00000000-0002-0000-0900-000003000000}">
      <formula1>$AH$29:$AH$32</formula1>
    </dataValidation>
    <dataValidation type="decimal" allowBlank="1" showInputMessage="1" showErrorMessage="1" sqref="M7:M156" xr:uid="{00000000-0002-0000-0900-000004000000}">
      <formula1>0.5</formula1>
      <formula2>3</formula2>
    </dataValidation>
    <dataValidation type="decimal" allowBlank="1" showInputMessage="1" showErrorMessage="1" sqref="H7:H156" xr:uid="{00000000-0002-0000-0900-000005000000}">
      <formula1>30</formula1>
      <formula2>300</formula2>
    </dataValidation>
    <dataValidation type="decimal" allowBlank="1" showInputMessage="1" showErrorMessage="1" sqref="K7:K156" xr:uid="{00000000-0002-0000-0900-000006000000}">
      <formula1>16</formula1>
      <formula2>120</formula2>
    </dataValidation>
    <dataValidation type="list" allowBlank="1" showInputMessage="1" sqref="V7:V156" xr:uid="{00000000-0002-0000-0900-000007000000}">
      <formula1>$AJ$38:$AJ$43</formula1>
    </dataValidation>
    <dataValidation type="decimal" allowBlank="1" showInputMessage="1" showErrorMessage="1" sqref="T7:T156" xr:uid="{00000000-0002-0000-0900-000009000000}">
      <formula1>0</formula1>
      <formula2>10000</formula2>
    </dataValidation>
    <dataValidation type="decimal" allowBlank="1" showInputMessage="1" showErrorMessage="1" sqref="S7:S156" xr:uid="{00000000-0002-0000-0900-00000A000000}">
      <formula1>40</formula1>
      <formula2>200</formula2>
    </dataValidation>
    <dataValidation type="decimal" allowBlank="1" showInputMessage="1" showErrorMessage="1" sqref="Q7:Q156" xr:uid="{00000000-0002-0000-0900-00000B000000}">
      <formula1>0</formula1>
      <formula2>1000</formula2>
    </dataValidation>
    <dataValidation type="decimal" allowBlank="1" showInputMessage="1" showErrorMessage="1" sqref="P7:P156" xr:uid="{00000000-0002-0000-0900-00000C000000}">
      <formula1>0</formula1>
      <formula2>300</formula2>
    </dataValidation>
    <dataValidation type="list" allowBlank="1" showInputMessage="1" sqref="N7:N156" xr:uid="{00000000-0002-0000-0900-00000D000000}">
      <formula1>$AK$13:$AK$22</formula1>
    </dataValidation>
    <dataValidation type="decimal" operator="greaterThan" allowBlank="1" showInputMessage="1" showErrorMessage="1" error="Dose entries cannot be a negative number " sqref="E7:E156" xr:uid="{00000000-0002-0000-0900-00000E000000}">
      <formula1>0</formula1>
    </dataValidation>
    <dataValidation type="list" allowBlank="1" showInputMessage="1" sqref="R7:R156" xr:uid="{00000000-0002-0000-0900-00000F000000}">
      <formula1>"Yes, No, Not known"</formula1>
    </dataValidation>
    <dataValidation type="list" allowBlank="1" showInputMessage="1" sqref="U7:U156" xr:uid="{00000000-0002-0000-0900-000008000000}">
      <formula1>$AJ$27:$AJ$35</formula1>
    </dataValidation>
    <dataValidation type="list" allowBlank="1" showInputMessage="1" sqref="O7:O156" xr:uid="{B98A1457-4945-492D-874A-8FF8E85E18AD}">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6" customWidth="1"/>
    <col min="8" max="8" width="15.7109375" style="6" customWidth="1"/>
    <col min="9" max="10" width="15.7109375" style="1" customWidth="1"/>
    <col min="11" max="20" width="15.7109375" style="6" customWidth="1"/>
    <col min="21" max="21" width="33" style="6" customWidth="1"/>
    <col min="22" max="25" width="14.7109375" style="6" customWidth="1"/>
    <col min="26" max="26" width="16.140625" style="6" customWidth="1"/>
    <col min="27" max="27" width="14.7109375" style="6" customWidth="1"/>
    <col min="28" max="28" width="21.8554687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425781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4257812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14062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8554687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1.140625" style="6" customWidth="1"/>
    <col min="84" max="84" width="26.85546875" style="6" bestFit="1" customWidth="1"/>
    <col min="85" max="85" width="26.5703125" style="6" bestFit="1" customWidth="1"/>
    <col min="86" max="86" width="36.42578125" style="6" customWidth="1"/>
    <col min="87" max="90" width="23.85546875" style="6" customWidth="1"/>
    <col min="91" max="91" width="44.14062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38"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2"/>
      <c r="O1" s="803"/>
      <c r="P1" s="803"/>
      <c r="Q1" s="803"/>
      <c r="R1" s="803"/>
      <c r="S1" s="803"/>
      <c r="T1" s="803"/>
      <c r="U1" s="803"/>
      <c r="V1" s="803"/>
      <c r="W1" s="80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3" customHeight="1" thickBot="1" x14ac:dyDescent="0.5">
      <c r="A2" s="675" t="s">
        <v>839</v>
      </c>
      <c r="B2" s="1758" t="str">
        <f>'Info Exam and Projection List'!M8</f>
        <v>X05. Cervical Spine complete exam</v>
      </c>
      <c r="C2" s="1759"/>
      <c r="D2" s="1760"/>
      <c r="E2" s="489" t="s">
        <v>1784</v>
      </c>
      <c r="F2" s="1761" t="str">
        <f>VLOOKUP($B$2,'Info Exam and Projection List'!M4:P33,2)</f>
        <v>Complete exam assumed to be AP and Lateral. If not, and if possible, list the projections used for complete exam in the projection name columns.</v>
      </c>
      <c r="G2" s="1762"/>
      <c r="H2" s="1763"/>
      <c r="I2" s="1214"/>
      <c r="J2" s="1214"/>
      <c r="K2" s="1188" t="s">
        <v>1785</v>
      </c>
      <c r="L2" s="779"/>
      <c r="M2" s="379"/>
      <c r="N2" s="1192"/>
      <c r="O2" s="1172"/>
      <c r="P2" s="1172"/>
      <c r="Q2" s="1172"/>
      <c r="R2" s="1172"/>
      <c r="S2" s="1172"/>
      <c r="T2" s="1172"/>
      <c r="U2" s="1172"/>
      <c r="V2" s="1172"/>
      <c r="W2" s="1172"/>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Radiography of cervical spine (procedure) (66769009)</v>
      </c>
      <c r="CN2" s="512" t="str">
        <f>VLOOKUP($B$2,'Info Exam and Projection List'!M4:P33,4)</f>
        <v>XR Cervical spine (XCSPN)</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4">
      <c r="B3" s="488" t="s">
        <v>837</v>
      </c>
      <c r="C3" s="1751" t="str">
        <f>IF(Radiology_System_General_Info!D12&lt;&gt;"",Radiology_System_General_Info!D12,"No entry")</f>
        <v>No entry</v>
      </c>
      <c r="D3" s="1752"/>
      <c r="E3" s="572"/>
      <c r="F3" s="1227" t="s">
        <v>844</v>
      </c>
      <c r="G3" s="1180"/>
      <c r="H3" s="1180"/>
      <c r="I3" s="1180"/>
      <c r="J3" s="1180"/>
      <c r="K3" s="780"/>
      <c r="L3" s="379"/>
      <c r="M3" s="379"/>
      <c r="O3" s="1226" t="s">
        <v>1787</v>
      </c>
      <c r="P3" s="1201"/>
      <c r="Q3" s="1201"/>
      <c r="R3" s="1201"/>
      <c r="S3" s="1201"/>
      <c r="T3" s="1202"/>
      <c r="U3" s="1219" t="s">
        <v>1804</v>
      </c>
      <c r="V3" s="923"/>
      <c r="W3" s="427"/>
      <c r="X3" s="923"/>
      <c r="Y3" s="923"/>
      <c r="Z3" s="1220"/>
      <c r="AA3" s="803"/>
      <c r="AB3" s="923"/>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X05. Cervical Spine complete exam</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217"/>
      <c r="H4" s="1182"/>
      <c r="I4" s="1182"/>
      <c r="J4" s="1182"/>
      <c r="K4" s="1769" t="s">
        <v>1951</v>
      </c>
      <c r="L4" s="1770"/>
      <c r="M4" s="1774"/>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1715</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687"/>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513" t="s">
        <v>1795</v>
      </c>
      <c r="G5" s="928" t="s">
        <v>2026</v>
      </c>
      <c r="H5" s="1195" t="s">
        <v>1223</v>
      </c>
      <c r="I5" s="856"/>
      <c r="J5" s="856"/>
      <c r="K5" s="1222" t="s">
        <v>1789</v>
      </c>
      <c r="L5" s="876" t="s">
        <v>687</v>
      </c>
      <c r="M5" s="877" t="s">
        <v>850</v>
      </c>
      <c r="N5" s="1218"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92" t="s">
        <v>1814</v>
      </c>
      <c r="BV5" s="957"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1002" t="s">
        <v>1022</v>
      </c>
      <c r="DH5" s="1002" t="s">
        <v>1095</v>
      </c>
      <c r="DI5" s="1003" t="s">
        <v>850</v>
      </c>
      <c r="DJ5" s="1004" t="s">
        <v>1026</v>
      </c>
      <c r="DK5" s="1005" t="s">
        <v>1008</v>
      </c>
      <c r="DL5" s="1006" t="s">
        <v>1027</v>
      </c>
      <c r="DM5" s="1208" t="s">
        <v>935</v>
      </c>
      <c r="DN5" s="1208" t="s">
        <v>1029</v>
      </c>
      <c r="DO5" s="1208" t="s">
        <v>1030</v>
      </c>
      <c r="DP5" s="1208" t="s">
        <v>642</v>
      </c>
      <c r="DQ5" s="1208" t="s">
        <v>842</v>
      </c>
      <c r="DR5" s="1208" t="s">
        <v>843</v>
      </c>
      <c r="DS5" s="879" t="s">
        <v>1032</v>
      </c>
      <c r="DT5" s="1007" t="s">
        <v>1033</v>
      </c>
      <c r="DU5" s="607" t="s">
        <v>1097</v>
      </c>
      <c r="DV5" s="607" t="s">
        <v>1034</v>
      </c>
      <c r="DW5" s="607" t="s">
        <v>1035</v>
      </c>
      <c r="DX5" s="607" t="s">
        <v>1036</v>
      </c>
      <c r="DY5" s="607" t="s">
        <v>1039</v>
      </c>
      <c r="DZ5" s="607" t="s">
        <v>1037</v>
      </c>
      <c r="EA5" s="607"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98" t="s">
        <v>1072</v>
      </c>
      <c r="FK5" s="98" t="s">
        <v>1063</v>
      </c>
      <c r="FL5" s="286" t="s">
        <v>1053</v>
      </c>
      <c r="FM5" s="243" t="s">
        <v>1054</v>
      </c>
      <c r="FN5" s="243" t="s">
        <v>1055</v>
      </c>
      <c r="FO5" s="243" t="s">
        <v>1056</v>
      </c>
      <c r="FP5" s="243" t="s">
        <v>1057</v>
      </c>
      <c r="FQ5" s="243" t="s">
        <v>1060</v>
      </c>
      <c r="FR5" s="243" t="s">
        <v>1058</v>
      </c>
      <c r="FS5" s="243"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608" t="s">
        <v>1051</v>
      </c>
      <c r="GG5" s="1008"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93"/>
      <c r="BV6" s="894"/>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48"/>
      <c r="O7" s="148"/>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X05. Cervical Spine complete exam</v>
      </c>
      <c r="DC7" s="96" t="str">
        <f>CONCATENATE('Contact_Information '!$AO$5,$CW$4,"-",$B7)</f>
        <v>No entry-No entry-Hyyyy-Rzzzz-PRPxxxxa-X05-01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644"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1268"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9"/>
      <c r="O8" s="148"/>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1212"/>
      <c r="GI8" s="1212"/>
      <c r="GJ8" s="1212"/>
      <c r="GK8" s="1212"/>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9"/>
      <c r="O9" s="148"/>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9"/>
      <c r="O10" s="148"/>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9"/>
      <c r="O11" s="148"/>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9"/>
      <c r="O12" s="148"/>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9"/>
      <c r="O13" s="148"/>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9"/>
      <c r="O14" s="148"/>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9"/>
      <c r="O15" s="148"/>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9"/>
      <c r="O16" s="148"/>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8"/>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8"/>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8"/>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8"/>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8"/>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8"/>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8"/>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8"/>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8"/>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8"/>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8"/>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8"/>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8"/>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8"/>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8"/>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8"/>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8"/>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8"/>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8"/>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8"/>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thickBot="1" x14ac:dyDescent="0.3">
      <c r="A37" s="24"/>
      <c r="B37" s="264">
        <v>31</v>
      </c>
      <c r="C37" s="1075"/>
      <c r="D37" s="1074"/>
      <c r="E37" s="496"/>
      <c r="F37" s="1301"/>
      <c r="G37" s="1090"/>
      <c r="H37" s="226"/>
      <c r="I37" s="184"/>
      <c r="J37" s="184"/>
      <c r="K37" s="1197"/>
      <c r="L37" s="156"/>
      <c r="M37" s="29"/>
      <c r="N37" s="148"/>
      <c r="O37" s="148"/>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91"/>
      <c r="H38" s="226"/>
      <c r="I38" s="184"/>
      <c r="J38" s="184"/>
      <c r="K38" s="1197"/>
      <c r="L38" s="382"/>
      <c r="M38" s="31"/>
      <c r="N38" s="149"/>
      <c r="O38" s="148"/>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8"/>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8"/>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288</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8"/>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8"/>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8"/>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8"/>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8"/>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8"/>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8"/>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8"/>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8"/>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8"/>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8"/>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8"/>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8"/>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8"/>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8"/>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8"/>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8"/>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8"/>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8"/>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8"/>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8"/>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8"/>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8"/>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8"/>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9"/>
      <c r="O65" s="148"/>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9"/>
      <c r="O66" s="148"/>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9"/>
      <c r="O67" s="148"/>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9"/>
      <c r="O68" s="148"/>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9"/>
      <c r="O69" s="148"/>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9"/>
      <c r="O70" s="148"/>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9"/>
      <c r="O71" s="148"/>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9"/>
      <c r="O72" s="148"/>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9"/>
      <c r="O73" s="148"/>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9"/>
      <c r="O74" s="148"/>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9"/>
      <c r="O75" s="148"/>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9"/>
      <c r="O76" s="148"/>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9"/>
      <c r="O77" s="148"/>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9"/>
      <c r="O78" s="148"/>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9"/>
      <c r="O79" s="148"/>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9"/>
      <c r="O80" s="148"/>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9"/>
      <c r="O81" s="148"/>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9"/>
      <c r="O82" s="148"/>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9"/>
      <c r="O83" s="148"/>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9"/>
      <c r="O84" s="148"/>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9"/>
      <c r="O85" s="148"/>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9"/>
      <c r="O86" s="148"/>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9"/>
      <c r="O87" s="148"/>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9"/>
      <c r="O88" s="148"/>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9"/>
      <c r="O89" s="148"/>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9"/>
      <c r="O90" s="148"/>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9"/>
      <c r="O91" s="148"/>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9"/>
      <c r="O92" s="148"/>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9"/>
      <c r="O93" s="148"/>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9"/>
      <c r="O94" s="148"/>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9"/>
      <c r="O95" s="148"/>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9"/>
      <c r="O96" s="148"/>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8"/>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8"/>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8"/>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8"/>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8"/>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8"/>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8"/>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8"/>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8"/>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8"/>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8"/>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8"/>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8"/>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8"/>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8"/>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8"/>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8"/>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8"/>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8"/>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8"/>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8"/>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8"/>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8"/>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8"/>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8"/>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8"/>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8"/>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8"/>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8"/>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8"/>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8"/>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8"/>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8"/>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8"/>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8"/>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8"/>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8"/>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8"/>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8"/>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8"/>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8"/>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8"/>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8"/>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8"/>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8"/>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8"/>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8"/>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8"/>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8"/>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8"/>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8"/>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8"/>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8"/>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8"/>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8"/>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8"/>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8"/>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8"/>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8"/>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8"/>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31" priority="1" stopIfTrue="1" operator="containsText" text="Required entry missing">
      <formula>NOT(ISERROR(SEARCH("Required entry missing",DE7)))</formula>
    </cfRule>
  </conditionalFormatting>
  <dataValidations count="24">
    <dataValidation type="date" allowBlank="1" showInputMessage="1" showErrorMessage="1" sqref="D7:D156" xr:uid="{00000000-0002-0000-0A00-000000000000}">
      <formula1>42370</formula1>
      <formula2>47484</formula2>
    </dataValidation>
    <dataValidation type="list" allowBlank="1" showInputMessage="1" sqref="I7:J156 F7:F156" xr:uid="{00000000-0002-0000-0A00-000001000000}">
      <formula1>$CS$14:$CS$27</formula1>
    </dataValidation>
    <dataValidation type="decimal" allowBlank="1" showInputMessage="1" showErrorMessage="1" sqref="M7:M156" xr:uid="{00000000-0002-0000-0A00-000004000000}">
      <formula1>0.5</formula1>
      <formula2>3</formula2>
    </dataValidation>
    <dataValidation type="decimal" allowBlank="1" showInputMessage="1" showErrorMessage="1" sqref="H7:H156" xr:uid="{00000000-0002-0000-0A00-000005000000}">
      <formula1>30</formula1>
      <formula2>300</formula2>
    </dataValidation>
    <dataValidation type="decimal" allowBlank="1" showInputMessage="1" showErrorMessage="1" sqref="K7:K156" xr:uid="{00000000-0002-0000-0A00-000006000000}">
      <formula1>16</formula1>
      <formula2>120</formula2>
    </dataValidation>
    <dataValidation type="decimal" allowBlank="1" showInputMessage="1" showErrorMessage="1" sqref="AB7:AB156 CE7:CE156 AM7:AM156 AX7:AX156 BI7:BI156 BT7:BT156" xr:uid="{00000000-0002-0000-0A00-000009000000}">
      <formula1>0</formula1>
      <formula2>10000</formula2>
    </dataValidation>
    <dataValidation type="decimal" allowBlank="1" showInputMessage="1" showErrorMessage="1" sqref="AA7:AA156 CD7:CD156 AL7:AL156 AW7:AW156 BH7:BH156 BS7:BS156" xr:uid="{00000000-0002-0000-0A00-00000A000000}">
      <formula1>40</formula1>
      <formula2>200</formula2>
    </dataValidation>
    <dataValidation type="decimal" allowBlank="1" showInputMessage="1" showErrorMessage="1" sqref="BF7:BF156 BQ7:BQ156 Y7:Y156 AJ7:AJ156 AU7:AU156 CB7:CB156" xr:uid="{00000000-0002-0000-0A00-00000B000000}">
      <formula1>0</formula1>
      <formula2>1000</formula2>
    </dataValidation>
    <dataValidation type="decimal" allowBlank="1" showInputMessage="1" showErrorMessage="1" sqref="X7:X156 CA7:CA156 AI7:AI156 AT7:AT156 BE7:BE156 BP7:BP156" xr:uid="{00000000-0002-0000-0A00-00000C000000}">
      <formula1>0</formula1>
      <formula2>300</formula2>
    </dataValidation>
    <dataValidation type="list" allowBlank="1" showInputMessage="1" showErrorMessage="1" sqref="AG7:AG156" xr:uid="{00000000-0002-0000-0A00-00000E000000}">
      <formula1>$CV$13:$CV$22</formula1>
    </dataValidation>
    <dataValidation type="decimal" operator="greaterThan" allowBlank="1" showInputMessage="1" showErrorMessage="1" error="Dose entries cannot be a negative number " sqref="E7:E156 O7:T156" xr:uid="{00000000-0002-0000-0A00-00000F000000}">
      <formula1>0</formula1>
    </dataValidation>
    <dataValidation type="list" allowBlank="1" showInputMessage="1" showErrorMessage="1" sqref="AK7:AK156" xr:uid="{00000000-0002-0000-0A00-000010000000}">
      <formula1>"Yes, No, Not known"</formula1>
    </dataValidation>
    <dataValidation type="list" allowBlank="1" showInputMessage="1" sqref="V7:V156 BY7:BY156 BN7:BN156 BC7:BC156 AR7:AR156" xr:uid="{00000000-0002-0000-0A00-000012000000}">
      <formula1>$CV$13:$CV$22</formula1>
    </dataValidation>
    <dataValidation type="list" allowBlank="1" showInputMessage="1" sqref="CC7:CC156 Z7:Z156 BG7:BG156 AV7:AV156 BR7:BR156" xr:uid="{00000000-0002-0000-0A00-000013000000}">
      <formula1>"Yes, No, Not known"</formula1>
    </dataValidation>
    <dataValidation type="list" allowBlank="1" showInputMessage="1" sqref="N7:N156" xr:uid="{410514B9-83D1-4900-9E59-5A24C7AEA360}">
      <formula1>"1,2,3,4,5,6,7,8,9,10,11,12,13,14,15,16,17,18,19,20"</formula1>
    </dataValidation>
    <dataValidation type="list" allowBlank="1" showInputMessage="1" sqref="CO7:CO156" xr:uid="{00000000-0002-0000-0A00-000002000000}">
      <formula1>$CS$44:$CS$51</formula1>
    </dataValidation>
    <dataValidation type="list" allowBlank="1" showInputMessage="1" showErrorMessage="1" sqref="AO7:AO156" xr:uid="{00000000-0002-0000-0A00-000007000000}">
      <formula1>$CU$46:$CU$51</formula1>
    </dataValidation>
    <dataValidation type="list" allowBlank="1" showInputMessage="1" sqref="AD7:AD156 AZ7:AZ156 BK7:BK156 BV7:BV156 CG7:CG156" xr:uid="{00000000-0002-0000-0A00-000015000000}">
      <formula1>$CU$46:$CU$51</formula1>
    </dataValidation>
    <dataValidation type="list" allowBlank="1" showInputMessage="1" sqref="L7:L156" xr:uid="{00000000-0002-0000-0A00-000003000000}">
      <formula1>$CS$34:$CS$37</formula1>
    </dataValidation>
    <dataValidation type="list" allowBlank="1" showInputMessage="1" showErrorMessage="1" sqref="AN7:AN156" xr:uid="{00000000-0002-0000-0A00-000008000000}">
      <formula1>$CU$32:$CU$40</formula1>
    </dataValidation>
    <dataValidation type="list" allowBlank="1" showInputMessage="1" sqref="AY7:AY156 AC7:AC156 BJ7:BJ156 BU7:BU156 CF7:CF156" xr:uid="{00000000-0002-0000-0A00-000014000000}">
      <formula1>$CU$32:$CU$40</formula1>
    </dataValidation>
    <dataValidation type="list" allowBlank="1" showInputMessage="1" sqref="U7:U156 BM7:BM156 BB7:BB156 AQ7:AQ156 AF7:AF156 BX7:BX156" xr:uid="{00000000-0002-0000-0A00-00000D000000}">
      <formula1>$CU$13:$CU$25</formula1>
    </dataValidation>
    <dataValidation type="list" allowBlank="1" showInputMessage="1" sqref="W7:W156 AS7:AS156 BD7:BD156 BO7:BO156 BZ7:BZ156" xr:uid="{A083B939-EF61-46FD-8D58-16E09B2968EB}">
      <formula1>"Yes, Yes: Virtual grid, No, Not known"</formula1>
    </dataValidation>
    <dataValidation type="list" allowBlank="1" showInputMessage="1" showErrorMessage="1" sqref="AH7:AH156" xr:uid="{9081B8AF-E48E-4503-BE1B-CE573226563F}">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570312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21"/>
      <c r="M1" s="1"/>
      <c r="N1" s="1"/>
      <c r="O1" s="1"/>
      <c r="P1" s="1173"/>
      <c r="Q1" s="1"/>
      <c r="R1" s="841"/>
      <c r="S1" s="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8.1" customHeight="1" thickBot="1" x14ac:dyDescent="0.5">
      <c r="A2" s="675" t="s">
        <v>839</v>
      </c>
      <c r="B2" s="1758" t="str">
        <f>'Info Exam and Projection List'!M9</f>
        <v>X06. Chest  PA view</v>
      </c>
      <c r="C2" s="1759"/>
      <c r="D2" s="1760"/>
      <c r="E2" s="489" t="s">
        <v>1784</v>
      </c>
      <c r="F2" s="1775" t="str">
        <f>VLOOKUP($B$2,'Info Exam and Projection List'!M4:P33,2)</f>
        <v>A requested projection to provide a clear bench mark dose. 
Usually upright Bucky. If possible, please note if this is not the case. If possible, exclude atypical exposures such as nasogastric tube positioning</v>
      </c>
      <c r="G2" s="1762"/>
      <c r="H2" s="1763"/>
      <c r="I2" s="1230"/>
      <c r="J2" s="1221"/>
      <c r="K2" s="1188" t="s">
        <v>1785</v>
      </c>
      <c r="L2" s="192"/>
      <c r="M2" s="192"/>
      <c r="N2" s="411"/>
      <c r="O2" s="379"/>
      <c r="P2" s="379"/>
      <c r="Q2" s="379"/>
      <c r="R2" s="379"/>
      <c r="S2" s="379"/>
      <c r="T2" s="379"/>
      <c r="U2" s="779"/>
      <c r="V2" s="779"/>
      <c r="W2" s="779"/>
      <c r="X2" s="476"/>
      <c r="Y2" s="476"/>
      <c r="Z2" s="476"/>
      <c r="AA2" s="476"/>
      <c r="AB2" s="511" t="str">
        <f>VLOOKUP($B$2,'Info Exam and Projection List'!M4:P33,3)</f>
        <v>Plain chest X-ray (procedure) (399208008)</v>
      </c>
      <c r="AC2" s="512" t="str">
        <f>VLOOKUP($B$2,'Info Exam and Projection List'!M4:P33,4)</f>
        <v>XR Chest (XCHES)</v>
      </c>
      <c r="AD2" s="476"/>
      <c r="AE2" s="476"/>
      <c r="AF2" s="477"/>
      <c r="AG2" s="485"/>
      <c r="AH2" s="172"/>
      <c r="AI2" s="486"/>
      <c r="AJ2" s="161" t="s">
        <v>232</v>
      </c>
      <c r="AK2" s="46"/>
      <c r="AL2" s="47"/>
      <c r="AM2" s="172"/>
      <c r="AP2" s="902" t="s">
        <v>1422</v>
      </c>
      <c r="AQ2" s="907" t="s">
        <v>1018</v>
      </c>
      <c r="AR2" s="915" t="s">
        <v>1099</v>
      </c>
      <c r="AS2" s="709" t="s">
        <v>1738</v>
      </c>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X06. Chest  PA view</v>
      </c>
      <c r="AR3" s="919" t="s">
        <v>1025</v>
      </c>
      <c r="AS3" s="712" t="s">
        <v>1739</v>
      </c>
      <c r="AU3" s="16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0"/>
      <c r="M4" s="1774"/>
      <c r="N4" s="1224" t="s">
        <v>1230</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1701</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1744</v>
      </c>
      <c r="F5" s="513" t="s">
        <v>1795</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1797</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X06. Chest  PA view</v>
      </c>
      <c r="AR7" s="96" t="str">
        <f>CONCATENATE('Contact_Information '!$AO$5,$AL$4,"-",$B7)</f>
        <v>No entry-No entry-Hyyyy-Rzzzz-PRPxxxxa-X06-01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thickBot="1" x14ac:dyDescent="0.3">
      <c r="A37" s="24"/>
      <c r="B37" s="264">
        <v>31</v>
      </c>
      <c r="C37" s="1075"/>
      <c r="D37" s="1074"/>
      <c r="E37" s="496"/>
      <c r="F37" s="1301"/>
      <c r="G37" s="1090"/>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91"/>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92"/>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30"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0B00-000000000000}">
      <formula1>42370</formula1>
      <formula2>47484</formula2>
    </dataValidation>
    <dataValidation type="list" allowBlank="1" showInputMessage="1" sqref="F7:F156 I7:J156" xr:uid="{00000000-0002-0000-0B00-000001000000}">
      <formula1>$AH$14:$AH$27</formula1>
    </dataValidation>
    <dataValidation type="list" allowBlank="1" showInputMessage="1" sqref="AD7:AD156" xr:uid="{00000000-0002-0000-0B00-000002000000}">
      <formula1>$AH$36:$AH$43</formula1>
    </dataValidation>
    <dataValidation type="list" allowBlank="1" showInputMessage="1" sqref="L7:L156" xr:uid="{00000000-0002-0000-0B00-000003000000}">
      <formula1>$AH$29:$AH$32</formula1>
    </dataValidation>
    <dataValidation type="decimal" allowBlank="1" showInputMessage="1" showErrorMessage="1" sqref="M7:M156" xr:uid="{00000000-0002-0000-0B00-000004000000}">
      <formula1>0.5</formula1>
      <formula2>3</formula2>
    </dataValidation>
    <dataValidation type="decimal" allowBlank="1" showInputMessage="1" showErrorMessage="1" sqref="H7:H156" xr:uid="{00000000-0002-0000-0B00-000005000000}">
      <formula1>30</formula1>
      <formula2>300</formula2>
    </dataValidation>
    <dataValidation type="decimal" allowBlank="1" showInputMessage="1" showErrorMessage="1" sqref="K7:K156" xr:uid="{00000000-0002-0000-0B00-000006000000}">
      <formula1>16</formula1>
      <formula2>120</formula2>
    </dataValidation>
    <dataValidation type="list" allowBlank="1" showInputMessage="1" sqref="V7:V156" xr:uid="{00000000-0002-0000-0B00-000007000000}">
      <formula1>$AJ$38:$AJ$43</formula1>
    </dataValidation>
    <dataValidation type="decimal" allowBlank="1" showInputMessage="1" showErrorMessage="1" sqref="T7:T156" xr:uid="{00000000-0002-0000-0B00-000009000000}">
      <formula1>0</formula1>
      <formula2>10000</formula2>
    </dataValidation>
    <dataValidation type="decimal" allowBlank="1" showInputMessage="1" showErrorMessage="1" sqref="S7:S156" xr:uid="{00000000-0002-0000-0B00-00000A000000}">
      <formula1>40</formula1>
      <formula2>200</formula2>
    </dataValidation>
    <dataValidation type="decimal" allowBlank="1" showInputMessage="1" showErrorMessage="1" sqref="Q7:Q156" xr:uid="{00000000-0002-0000-0B00-00000B000000}">
      <formula1>0</formula1>
      <formula2>1000</formula2>
    </dataValidation>
    <dataValidation type="decimal" allowBlank="1" showInputMessage="1" showErrorMessage="1" sqref="P7:P156" xr:uid="{00000000-0002-0000-0B00-00000C000000}">
      <formula1>0</formula1>
      <formula2>300</formula2>
    </dataValidation>
    <dataValidation type="list" allowBlank="1" showInputMessage="1" sqref="N7:N155" xr:uid="{00000000-0002-0000-0B00-00000D000000}">
      <formula1>$AK$13:$AK$22</formula1>
    </dataValidation>
    <dataValidation type="decimal" operator="greaterThan" allowBlank="1" showInputMessage="1" showErrorMessage="1" error="Dose entries cannot be a negative number " sqref="E7:E156" xr:uid="{00000000-0002-0000-0B00-00000E000000}">
      <formula1>0</formula1>
    </dataValidation>
    <dataValidation type="list" allowBlank="1" showInputMessage="1" sqref="R7:R156" xr:uid="{00000000-0002-0000-0B00-00000F000000}">
      <formula1>"Yes, No, Not known"</formula1>
    </dataValidation>
    <dataValidation type="list" allowBlank="1" showInputMessage="1" sqref="U7:U156" xr:uid="{00000000-0002-0000-0B00-000008000000}">
      <formula1>$AJ$27:$AJ$35</formula1>
    </dataValidation>
    <dataValidation type="list" allowBlank="1" showInputMessage="1" sqref="O7:O156" xr:uid="{3D17F3C8-2A22-4143-8B28-97F9889AE67C}">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5.14062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21"/>
      <c r="L1" s="1"/>
      <c r="M1" s="1"/>
      <c r="N1" s="1"/>
      <c r="O1" s="1"/>
      <c r="P1" s="379"/>
      <c r="Q1" s="1"/>
      <c r="R1" s="841"/>
      <c r="S1" s="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8.1" customHeight="1" thickBot="1" x14ac:dyDescent="0.5">
      <c r="A2" s="675" t="s">
        <v>839</v>
      </c>
      <c r="B2" s="1758" t="str">
        <f>'Info Exam and Projection List'!M10</f>
        <v>X07. Chest LAT view</v>
      </c>
      <c r="C2" s="1759"/>
      <c r="D2" s="1760"/>
      <c r="E2" s="489" t="s">
        <v>1784</v>
      </c>
      <c r="F2" s="1775" t="str">
        <f>VLOOKUP($B$2,'Info Exam and Projection List'!M4:P33,2)</f>
        <v>A requested projection to provide a clear bench mark dose. 
Usually upright Bucky. If possible, please note if this is not the case. If possible exclude atypical exposures such as nasogastric tube positioning</v>
      </c>
      <c r="G2" s="1762"/>
      <c r="H2" s="1763"/>
      <c r="I2" s="1221"/>
      <c r="J2" s="1221"/>
      <c r="K2" s="1188" t="s">
        <v>1785</v>
      </c>
      <c r="L2" s="192"/>
      <c r="M2" s="192"/>
      <c r="N2" s="1174"/>
      <c r="O2" s="1170"/>
      <c r="P2" s="1170"/>
      <c r="Q2" s="1170"/>
      <c r="R2" s="1170"/>
      <c r="S2" s="1170"/>
      <c r="T2" s="1170"/>
      <c r="U2" s="779"/>
      <c r="V2" s="779"/>
      <c r="W2" s="779"/>
      <c r="X2" s="476"/>
      <c r="Y2" s="476"/>
      <c r="Z2" s="476"/>
      <c r="AA2" s="476"/>
      <c r="AB2" s="511" t="str">
        <f>VLOOKUP($B$2,'Info Exam and Projection List'!M4:P33,3)</f>
        <v>Plain chest X-ray (procedure) (399208008)</v>
      </c>
      <c r="AC2" s="512" t="str">
        <f>VLOOKUP($B$2,'Info Exam and Projection List'!M4:P33,4)</f>
        <v>XR Chest (XCHES)</v>
      </c>
      <c r="AD2" s="476"/>
      <c r="AE2" s="476"/>
      <c r="AF2" s="477"/>
      <c r="AG2" s="485"/>
      <c r="AH2" s="172"/>
      <c r="AI2" s="486"/>
      <c r="AJ2" s="161" t="s">
        <v>232</v>
      </c>
      <c r="AK2" s="46"/>
      <c r="AL2" s="47"/>
      <c r="AM2" s="172"/>
      <c r="AP2" s="902" t="s">
        <v>1422</v>
      </c>
      <c r="AQ2" s="907" t="s">
        <v>1018</v>
      </c>
      <c r="AR2" s="903" t="s">
        <v>1099</v>
      </c>
      <c r="AS2" s="709" t="s">
        <v>1738</v>
      </c>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575"/>
      <c r="L3" s="575"/>
      <c r="M3" s="575"/>
      <c r="N3" s="341"/>
      <c r="O3" s="341"/>
      <c r="P3" s="341"/>
      <c r="Q3" s="341"/>
      <c r="R3" s="341"/>
      <c r="S3" s="341"/>
      <c r="T3" s="341"/>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X07. Chest LAT view</v>
      </c>
      <c r="AR3" s="960" t="s">
        <v>1025</v>
      </c>
      <c r="AS3" s="712" t="s">
        <v>1739</v>
      </c>
      <c r="AU3" s="16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0"/>
      <c r="M4" s="1774"/>
      <c r="N4" s="1223" t="s">
        <v>1231</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1702</v>
      </c>
      <c r="AM4" s="172"/>
      <c r="AP4" s="1119">
        <f>COUNTIF(AP7:AP156,"&gt;0")</f>
        <v>1</v>
      </c>
      <c r="AQ4" s="916"/>
      <c r="AR4" s="961"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1743</v>
      </c>
      <c r="F5" s="1181" t="s">
        <v>1795</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1797</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962" t="s">
        <v>1017</v>
      </c>
      <c r="AS5" s="682"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X07. Chest LAT view</v>
      </c>
      <c r="AR7" s="96" t="str">
        <f>CONCATENATE('Contact_Information '!$AO$5,$AL$4,"-",$B7)</f>
        <v>No entry-No entry-Hyyyy-Rzzzz-PRPxxxxa-X07-01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thickBot="1" x14ac:dyDescent="0.3">
      <c r="A37" s="24"/>
      <c r="B37" s="264">
        <v>31</v>
      </c>
      <c r="C37" s="1075"/>
      <c r="D37" s="1074"/>
      <c r="E37" s="496"/>
      <c r="F37" s="1301"/>
      <c r="G37" s="1090"/>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91"/>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29" priority="1" stopIfTrue="1" operator="containsText" text="Required entry missing">
      <formula>NOT(ISERROR(SEARCH("Required entry missing",AT7)))</formula>
    </cfRule>
  </conditionalFormatting>
  <dataValidations count="17">
    <dataValidation type="list" allowBlank="1" showInputMessage="1" sqref="R7:R156" xr:uid="{00000000-0002-0000-0C00-000000000000}">
      <formula1>"Yes, No, Not known"</formula1>
    </dataValidation>
    <dataValidation type="decimal" operator="greaterThan" allowBlank="1" showInputMessage="1" showErrorMessage="1" error="Dose entries cannot be a negative number " sqref="E7:E156" xr:uid="{00000000-0002-0000-0C00-000001000000}">
      <formula1>0</formula1>
    </dataValidation>
    <dataValidation type="list" allowBlank="1" showInputMessage="1" sqref="N7:N156" xr:uid="{00000000-0002-0000-0C00-000002000000}">
      <formula1>$AK$13:$AK$22</formula1>
    </dataValidation>
    <dataValidation type="decimal" allowBlank="1" showInputMessage="1" showErrorMessage="1" sqref="P7:P156" xr:uid="{00000000-0002-0000-0C00-000003000000}">
      <formula1>0</formula1>
      <formula2>300</formula2>
    </dataValidation>
    <dataValidation type="decimal" allowBlank="1" showInputMessage="1" showErrorMessage="1" sqref="Q7:Q156" xr:uid="{00000000-0002-0000-0C00-000004000000}">
      <formula1>0</formula1>
      <formula2>1000</formula2>
    </dataValidation>
    <dataValidation type="decimal" allowBlank="1" showInputMessage="1" showErrorMessage="1" sqref="S7:S156" xr:uid="{00000000-0002-0000-0C00-000005000000}">
      <formula1>40</formula1>
      <formula2>200</formula2>
    </dataValidation>
    <dataValidation type="decimal" allowBlank="1" showInputMessage="1" showErrorMessage="1" sqref="T7:T156" xr:uid="{00000000-0002-0000-0C00-000006000000}">
      <formula1>0</formula1>
      <formula2>10000</formula2>
    </dataValidation>
    <dataValidation type="list" allowBlank="1" showInputMessage="1" showErrorMessage="1" sqref="V7:V156" xr:uid="{00000000-0002-0000-0C00-000008000000}">
      <formula1>$AJ$38:$AJ$43</formula1>
    </dataValidation>
    <dataValidation type="decimal" allowBlank="1" showInputMessage="1" showErrorMessage="1" sqref="K7:K156" xr:uid="{00000000-0002-0000-0C00-000009000000}">
      <formula1>16</formula1>
      <formula2>120</formula2>
    </dataValidation>
    <dataValidation type="decimal" allowBlank="1" showInputMessage="1" showErrorMessage="1" sqref="H7:H156" xr:uid="{00000000-0002-0000-0C00-00000A000000}">
      <formula1>30</formula1>
      <formula2>300</formula2>
    </dataValidation>
    <dataValidation type="decimal" allowBlank="1" showInputMessage="1" showErrorMessage="1" sqref="M7:M156" xr:uid="{00000000-0002-0000-0C00-00000B000000}">
      <formula1>0.5</formula1>
      <formula2>3</formula2>
    </dataValidation>
    <dataValidation type="list" allowBlank="1" showInputMessage="1" sqref="L7:L156" xr:uid="{00000000-0002-0000-0C00-00000C000000}">
      <formula1>$AH$29:$AH$32</formula1>
    </dataValidation>
    <dataValidation type="list" allowBlank="1" showInputMessage="1" sqref="AD7:AD156" xr:uid="{00000000-0002-0000-0C00-00000D000000}">
      <formula1>$AH$36:$AH$43</formula1>
    </dataValidation>
    <dataValidation type="list" allowBlank="1" showInputMessage="1" sqref="F7:F156 I7:J156" xr:uid="{00000000-0002-0000-0C00-00000E000000}">
      <formula1>$AH$14:$AH$27</formula1>
    </dataValidation>
    <dataValidation type="date" allowBlank="1" showInputMessage="1" showErrorMessage="1" sqref="D7:D156" xr:uid="{00000000-0002-0000-0C00-00000F000000}">
      <formula1>42370</formula1>
      <formula2>47484</formula2>
    </dataValidation>
    <dataValidation type="list" allowBlank="1" showInputMessage="1" sqref="U7:U156" xr:uid="{00000000-0002-0000-0C00-000007000000}">
      <formula1>$AJ$27:$AJ$35</formula1>
    </dataValidation>
    <dataValidation type="list" allowBlank="1" showInputMessage="1" sqref="O7:O156" xr:uid="{61150F59-EF9E-4055-99F8-BA4AC76BF918}">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8554687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21"/>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8.1" customHeight="1" thickBot="1" x14ac:dyDescent="0.5">
      <c r="A2" s="675" t="s">
        <v>839</v>
      </c>
      <c r="B2" s="1758" t="str">
        <f>'Info Exam and Projection List'!M11</f>
        <v>X08. Chest AP view</v>
      </c>
      <c r="C2" s="1759"/>
      <c r="D2" s="1760"/>
      <c r="E2" s="489" t="s">
        <v>1784</v>
      </c>
      <c r="F2" s="1775" t="str">
        <f>VLOOKUP($B$2,'Info Exam and Projection List'!M4:P33,2)</f>
        <v>A requested projection to provide a clear bench mark dose. 
If possible state if trolley or table exam. If possible exclude atypical exposures such as nasogastric tube positioning.</v>
      </c>
      <c r="G2" s="1762"/>
      <c r="H2" s="1763"/>
      <c r="I2" s="1221"/>
      <c r="J2" s="1221"/>
      <c r="K2" s="1188" t="s">
        <v>1785</v>
      </c>
      <c r="L2" s="192"/>
      <c r="M2" s="192"/>
      <c r="N2" s="411"/>
      <c r="O2" s="1251"/>
      <c r="P2" s="1251"/>
      <c r="Q2" s="1251"/>
      <c r="R2" s="1251"/>
      <c r="S2" s="1251"/>
      <c r="T2" s="1251"/>
      <c r="U2" s="1251"/>
      <c r="V2" s="779"/>
      <c r="W2" s="779"/>
      <c r="X2" s="476"/>
      <c r="Y2" s="476"/>
      <c r="Z2" s="476"/>
      <c r="AA2" s="476"/>
      <c r="AB2" s="511" t="str">
        <f>VLOOKUP($B$2,'Info Exam and Projection List'!M4:P33,3)</f>
        <v>Plain chest X-ray (procedure) (399208008)</v>
      </c>
      <c r="AC2" s="512" t="str">
        <f>VLOOKUP($B$2,'Info Exam and Projection List'!M4:P33,4)</f>
        <v>XR Chest (XCHES)</v>
      </c>
      <c r="AD2" s="476"/>
      <c r="AE2" s="476"/>
      <c r="AF2" s="477"/>
      <c r="AG2" s="485"/>
      <c r="AH2" s="172"/>
      <c r="AI2" s="486"/>
      <c r="AJ2" s="161" t="s">
        <v>232</v>
      </c>
      <c r="AK2" s="46"/>
      <c r="AL2" s="47"/>
      <c r="AM2" s="172"/>
      <c r="AP2" s="902" t="s">
        <v>1422</v>
      </c>
      <c r="AQ2" s="907" t="s">
        <v>1018</v>
      </c>
      <c r="AR2" s="964" t="s">
        <v>1099</v>
      </c>
      <c r="AS2" s="709" t="s">
        <v>1738</v>
      </c>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X08. Chest AP view</v>
      </c>
      <c r="AR3" s="919" t="s">
        <v>1025</v>
      </c>
      <c r="AS3" s="712" t="s">
        <v>1739</v>
      </c>
      <c r="AU3" s="710"/>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0"/>
      <c r="M4" s="1774"/>
      <c r="N4" s="1224" t="s">
        <v>1232</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1703</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1415</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X08. Chest AP view</v>
      </c>
      <c r="AR7" s="96" t="str">
        <f>CONCATENATE('Contact_Information '!$AO$5,$AJ$4,"-",$B7)</f>
        <v>No entry-No entry-Hyyyy-Rzzzz-PRPxxxxaPHE Workbook sheet code-01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78"/>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78"/>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78"/>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78"/>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78"/>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78"/>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78"/>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78"/>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78"/>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78"/>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78"/>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78"/>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78"/>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78"/>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78"/>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78"/>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78"/>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78"/>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78"/>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78"/>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78"/>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78"/>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78"/>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78"/>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78"/>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78"/>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78"/>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78"/>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78"/>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thickBot="1" x14ac:dyDescent="0.3">
      <c r="A37" s="24"/>
      <c r="B37" s="264">
        <v>31</v>
      </c>
      <c r="C37" s="1075"/>
      <c r="D37" s="1074"/>
      <c r="E37" s="496"/>
      <c r="F37" s="1301"/>
      <c r="G37" s="1090"/>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91"/>
      <c r="H38" s="226"/>
      <c r="I38" s="184"/>
      <c r="J38" s="184"/>
      <c r="K38" s="1197"/>
      <c r="L38" s="382"/>
      <c r="M38" s="31"/>
      <c r="N38" s="1077"/>
      <c r="O38" s="1078"/>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78"/>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78"/>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78"/>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78"/>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78"/>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78"/>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78"/>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78"/>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78"/>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78"/>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78"/>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78"/>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78"/>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78"/>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78"/>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78"/>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78"/>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78"/>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78"/>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78"/>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78"/>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78"/>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78"/>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78"/>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78"/>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78"/>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78"/>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78"/>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78"/>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78"/>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78"/>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78"/>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78"/>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78"/>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78"/>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78"/>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78"/>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78"/>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78"/>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78"/>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78"/>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78"/>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78"/>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78"/>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78"/>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78"/>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78"/>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78"/>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78"/>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78"/>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78"/>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78"/>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78"/>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78"/>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78"/>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78"/>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78"/>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78"/>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78"/>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78"/>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78"/>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78"/>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78"/>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78"/>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78"/>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78"/>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78"/>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78"/>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78"/>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78"/>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78"/>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78"/>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78"/>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78"/>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78"/>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78"/>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78"/>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78"/>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78"/>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78"/>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78"/>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78"/>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78"/>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78"/>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78"/>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78"/>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78"/>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78"/>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78"/>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78"/>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78"/>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78"/>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78"/>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78"/>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78"/>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78"/>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78"/>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78"/>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78"/>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78"/>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78"/>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78"/>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78"/>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78"/>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78"/>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78"/>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78"/>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78"/>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78"/>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78"/>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78"/>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78"/>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78"/>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78"/>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78"/>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78"/>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78"/>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28"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0D00-000000000000}">
      <formula1>42370</formula1>
      <formula2>47484</formula2>
    </dataValidation>
    <dataValidation type="list" allowBlank="1" showInputMessage="1" sqref="F7:F156 I7:J156" xr:uid="{00000000-0002-0000-0D00-000001000000}">
      <formula1>$AH$14:$AH$27</formula1>
    </dataValidation>
    <dataValidation type="list" allowBlank="1" showInputMessage="1" sqref="AD7:AD156" xr:uid="{00000000-0002-0000-0D00-000002000000}">
      <formula1>$AH$36:$AH$43</formula1>
    </dataValidation>
    <dataValidation type="list" allowBlank="1" showInputMessage="1" sqref="L7:L156" xr:uid="{00000000-0002-0000-0D00-000003000000}">
      <formula1>$AH$29:$AH$32</formula1>
    </dataValidation>
    <dataValidation type="decimal" allowBlank="1" showInputMessage="1" showErrorMessage="1" sqref="M7:M156" xr:uid="{00000000-0002-0000-0D00-000004000000}">
      <formula1>0.5</formula1>
      <formula2>3</formula2>
    </dataValidation>
    <dataValidation type="decimal" allowBlank="1" showInputMessage="1" showErrorMessage="1" sqref="H7:H156" xr:uid="{00000000-0002-0000-0D00-000005000000}">
      <formula1>30</formula1>
      <formula2>300</formula2>
    </dataValidation>
    <dataValidation type="decimal" allowBlank="1" showInputMessage="1" showErrorMessage="1" sqref="K7:K156" xr:uid="{00000000-0002-0000-0D00-000006000000}">
      <formula1>16</formula1>
      <formula2>120</formula2>
    </dataValidation>
    <dataValidation type="list" allowBlank="1" showInputMessage="1" sqref="V7:V156" xr:uid="{00000000-0002-0000-0D00-000007000000}">
      <formula1>$AJ$38:$AJ$43</formula1>
    </dataValidation>
    <dataValidation type="decimal" allowBlank="1" showInputMessage="1" showErrorMessage="1" sqref="T7:T156" xr:uid="{00000000-0002-0000-0D00-000009000000}">
      <formula1>0</formula1>
      <formula2>10000</formula2>
    </dataValidation>
    <dataValidation type="decimal" allowBlank="1" showInputMessage="1" showErrorMessage="1" sqref="S7:S156" xr:uid="{00000000-0002-0000-0D00-00000A000000}">
      <formula1>40</formula1>
      <formula2>200</formula2>
    </dataValidation>
    <dataValidation type="decimal" allowBlank="1" showInputMessage="1" showErrorMessage="1" sqref="Q7:Q156" xr:uid="{00000000-0002-0000-0D00-00000B000000}">
      <formula1>0</formula1>
      <formula2>1000</formula2>
    </dataValidation>
    <dataValidation type="decimal" allowBlank="1" showInputMessage="1" showErrorMessage="1" sqref="P7:P156" xr:uid="{00000000-0002-0000-0D00-00000C000000}">
      <formula1>0</formula1>
      <formula2>300</formula2>
    </dataValidation>
    <dataValidation type="list" allowBlank="1" showInputMessage="1" sqref="N7:N156" xr:uid="{00000000-0002-0000-0D00-00000D000000}">
      <formula1>$AK$13:$AK$22</formula1>
    </dataValidation>
    <dataValidation type="decimal" operator="greaterThan" allowBlank="1" showInputMessage="1" showErrorMessage="1" error="Dose entries cannot be a negative number " sqref="E7:E156" xr:uid="{00000000-0002-0000-0D00-00000E000000}">
      <formula1>0</formula1>
    </dataValidation>
    <dataValidation type="list" allowBlank="1" showInputMessage="1" sqref="R7:R156" xr:uid="{00000000-0002-0000-0D00-00000F000000}">
      <formula1>"Yes, No, Not known"</formula1>
    </dataValidation>
    <dataValidation type="list" allowBlank="1" showInputMessage="1" sqref="U7:U156" xr:uid="{00000000-0002-0000-0D00-000008000000}">
      <formula1>$AJ$27:$AJ$35</formula1>
    </dataValidation>
    <dataValidation type="list" allowBlank="1" showInputMessage="1" sqref="O7:O156" xr:uid="{2C5E9D89-EE8C-432F-8BE8-7A42C126F88A}">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20" width="15.7109375" style="6" customWidth="1"/>
    <col min="21" max="21" width="33" style="6" customWidth="1"/>
    <col min="22" max="27" width="14.7109375" style="6" customWidth="1"/>
    <col min="28" max="28" width="22.425781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1406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3.570312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3"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1.4257812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1.2851562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3"/>
      <c r="O1" s="368"/>
      <c r="P1" s="368"/>
      <c r="T1" s="376"/>
      <c r="U1" s="215"/>
      <c r="V1" s="215"/>
      <c r="W1" s="215"/>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8.1" customHeight="1" thickBot="1" x14ac:dyDescent="0.5">
      <c r="A2" s="675" t="s">
        <v>839</v>
      </c>
      <c r="B2" s="1758" t="str">
        <f>'Info Exam and Projection List'!M12</f>
        <v xml:space="preserve">X09. Chest Complete exam </v>
      </c>
      <c r="C2" s="1759"/>
      <c r="D2" s="1760"/>
      <c r="E2" s="489" t="s">
        <v>1784</v>
      </c>
      <c r="F2" s="1775" t="str">
        <f>VLOOKUP($B$2,'Info Exam and Projection List'!M4:P33,2)</f>
        <v>Complete exam assumed to be PA and Lateral. If not, and if possible, list projections for complete exam in the projection name columns. If possible exclude atypical exposures such as nasogastric tube positioning.</v>
      </c>
      <c r="G2" s="1779"/>
      <c r="H2" s="1780"/>
      <c r="I2" s="1214"/>
      <c r="J2" s="1214"/>
      <c r="K2" s="1188" t="s">
        <v>1785</v>
      </c>
      <c r="L2" s="779"/>
      <c r="M2" s="379"/>
      <c r="N2" s="1172"/>
      <c r="O2" s="813"/>
      <c r="P2" s="813"/>
      <c r="Q2" s="192"/>
      <c r="R2" s="192"/>
      <c r="S2" s="192"/>
      <c r="T2" s="192"/>
      <c r="U2" s="379"/>
      <c r="V2" s="379"/>
      <c r="W2" s="379"/>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Plain chest X-ray (procedure) (399208008)</v>
      </c>
      <c r="CN2" s="512" t="str">
        <f>VLOOKUP($B$2,'Info Exam and Projection List'!M4:P33,4)</f>
        <v>XR Chest (XCHES)</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4">
      <c r="B3" s="488" t="s">
        <v>837</v>
      </c>
      <c r="C3" s="1751" t="str">
        <f>IF(Radiology_System_General_Info!D12&lt;&gt;"",Radiology_System_General_Info!D12,"No entry")</f>
        <v>No entry</v>
      </c>
      <c r="D3" s="1752"/>
      <c r="E3" s="572"/>
      <c r="F3" s="1229" t="s">
        <v>844</v>
      </c>
      <c r="G3" s="1180"/>
      <c r="H3" s="1180"/>
      <c r="I3" s="1180"/>
      <c r="J3" s="1180"/>
      <c r="K3" s="780"/>
      <c r="L3" s="379"/>
      <c r="M3" s="379"/>
      <c r="N3" s="192"/>
      <c r="O3" s="1232" t="s">
        <v>1787</v>
      </c>
      <c r="P3" s="1201"/>
      <c r="Q3" s="1201"/>
      <c r="R3" s="1201"/>
      <c r="S3" s="1201"/>
      <c r="T3" s="1202"/>
      <c r="U3" s="1219" t="s">
        <v>1804</v>
      </c>
      <c r="V3" s="192"/>
      <c r="W3" s="741"/>
      <c r="X3" s="192"/>
      <c r="Y3" s="192"/>
      <c r="Z3" s="844"/>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 xml:space="preserve">X09. Chest Complete exam </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7"/>
      <c r="M4" s="1778"/>
      <c r="N4" s="514"/>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1716</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687"/>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1231"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57"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1002" t="s">
        <v>1022</v>
      </c>
      <c r="DH5" s="1002" t="s">
        <v>1095</v>
      </c>
      <c r="DI5" s="1003" t="s">
        <v>850</v>
      </c>
      <c r="DJ5" s="1004" t="s">
        <v>1026</v>
      </c>
      <c r="DK5" s="1005" t="s">
        <v>1008</v>
      </c>
      <c r="DL5" s="1006" t="s">
        <v>1027</v>
      </c>
      <c r="DM5" s="1233" t="s">
        <v>935</v>
      </c>
      <c r="DN5" s="1233" t="s">
        <v>1029</v>
      </c>
      <c r="DO5" s="1233" t="s">
        <v>1030</v>
      </c>
      <c r="DP5" s="1233" t="s">
        <v>642</v>
      </c>
      <c r="DQ5" s="1233" t="s">
        <v>842</v>
      </c>
      <c r="DR5" s="1233" t="s">
        <v>843</v>
      </c>
      <c r="DS5" s="879" t="s">
        <v>1032</v>
      </c>
      <c r="DT5" s="1007" t="s">
        <v>1033</v>
      </c>
      <c r="DU5" s="607" t="s">
        <v>1097</v>
      </c>
      <c r="DV5" s="607" t="s">
        <v>1034</v>
      </c>
      <c r="DW5" s="607" t="s">
        <v>1035</v>
      </c>
      <c r="DX5" s="607" t="s">
        <v>1036</v>
      </c>
      <c r="DY5" s="607" t="s">
        <v>1039</v>
      </c>
      <c r="DZ5" s="607" t="s">
        <v>1037</v>
      </c>
      <c r="EA5" s="607"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98" t="s">
        <v>1072</v>
      </c>
      <c r="FK5" s="98" t="s">
        <v>1063</v>
      </c>
      <c r="FL5" s="286" t="s">
        <v>1053</v>
      </c>
      <c r="FM5" s="243" t="s">
        <v>1054</v>
      </c>
      <c r="FN5" s="243" t="s">
        <v>1055</v>
      </c>
      <c r="FO5" s="243" t="s">
        <v>1056</v>
      </c>
      <c r="FP5" s="243" t="s">
        <v>1057</v>
      </c>
      <c r="FQ5" s="243" t="s">
        <v>1060</v>
      </c>
      <c r="FR5" s="243" t="s">
        <v>1058</v>
      </c>
      <c r="FS5" s="243"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608" t="s">
        <v>1051</v>
      </c>
      <c r="GG5" s="1008"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893"/>
      <c r="AD6" s="894"/>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241"/>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 xml:space="preserve">X09. Chest Complete exam </v>
      </c>
      <c r="DC7" s="96" t="str">
        <f>CONCATENATE('Contact_Information '!$AO$5,$CW$4,"-",$B7)</f>
        <v>No entry-No entry-Hyyyy-Rzzzz-PRPxxxxa-X09-01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1268"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1212"/>
      <c r="GI8" s="1212"/>
      <c r="GJ8" s="1212"/>
      <c r="GK8" s="1212"/>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288</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K4:M4"/>
    <mergeCell ref="F2:H2"/>
  </mergeCells>
  <conditionalFormatting sqref="DE7:DE56">
    <cfRule type="containsText" dxfId="27" priority="1" stopIfTrue="1" operator="containsText" text="Required entry missing">
      <formula>NOT(ISERROR(SEARCH("Required entry missing",DE7)))</formula>
    </cfRule>
  </conditionalFormatting>
  <dataValidations count="19">
    <dataValidation type="list" allowBlank="1" showInputMessage="1" sqref="CC7:CC156 AV7:AV156 Z7:Z156 BR7:BR156 AK7:AK156 BG7:BG156" xr:uid="{00000000-0002-0000-0E00-000001000000}">
      <formula1>"Yes, No, Not known"</formula1>
    </dataValidation>
    <dataValidation type="decimal" operator="greaterThan" allowBlank="1" showInputMessage="1" showErrorMessage="1" error="Dose entries cannot be a negative number " sqref="E7:E156 O7:T156" xr:uid="{00000000-0002-0000-0E00-000002000000}">
      <formula1>0</formula1>
    </dataValidation>
    <dataValidation type="list" allowBlank="1" showInputMessage="1" sqref="BY7:BY156 BN7:BN156 BC7:BC156 AR7:AR156 AG7:AG156 V7:V156" xr:uid="{00000000-0002-0000-0E00-000003000000}">
      <formula1>$CV$13:$CV$22</formula1>
    </dataValidation>
    <dataValidation type="decimal" allowBlank="1" showInputMessage="1" showErrorMessage="1" sqref="X7:X156 CA7:CA156 AI7:AI156 AT7:AT156 BE7:BE156 BP7:BP156" xr:uid="{00000000-0002-0000-0E00-000005000000}">
      <formula1>0</formula1>
      <formula2>300</formula2>
    </dataValidation>
    <dataValidation type="decimal" allowBlank="1" showInputMessage="1" showErrorMessage="1" sqref="BF7:BF156 BQ7:BQ156 Y7:Y156 AJ7:AJ156 AU7:AU156 CB7:CB156" xr:uid="{00000000-0002-0000-0E00-000006000000}">
      <formula1>0</formula1>
      <formula2>1000</formula2>
    </dataValidation>
    <dataValidation type="decimal" allowBlank="1" showInputMessage="1" showErrorMessage="1" sqref="AA7:AA156 CD7:CD156 AL7:AL156 AW7:AW156 BH7:BH156 BS7:BS156" xr:uid="{00000000-0002-0000-0E00-000007000000}">
      <formula1>40</formula1>
      <formula2>200</formula2>
    </dataValidation>
    <dataValidation type="decimal" allowBlank="1" showInputMessage="1" showErrorMessage="1" sqref="AB7:AB156 CE7:CE156 AM7:AM156 AX7:AX156 BI7:BI156 BT7:BT156" xr:uid="{00000000-0002-0000-0E00-000008000000}">
      <formula1>0</formula1>
      <formula2>10000</formula2>
    </dataValidation>
    <dataValidation type="decimal" allowBlank="1" showInputMessage="1" showErrorMessage="1" sqref="K7:K156" xr:uid="{00000000-0002-0000-0E00-00000B000000}">
      <formula1>16</formula1>
      <formula2>120</formula2>
    </dataValidation>
    <dataValidation type="decimal" allowBlank="1" showInputMessage="1" showErrorMessage="1" sqref="H8:H156 H7" xr:uid="{00000000-0002-0000-0E00-00000C000000}">
      <formula1>30</formula1>
      <formula2>300</formula2>
    </dataValidation>
    <dataValidation type="decimal" allowBlank="1" showInputMessage="1" showErrorMessage="1" sqref="M7:M156" xr:uid="{00000000-0002-0000-0E00-00000D000000}">
      <formula1>0.5</formula1>
      <formula2>3</formula2>
    </dataValidation>
    <dataValidation type="list" allowBlank="1" showInputMessage="1" sqref="F7:F156" xr:uid="{00000000-0002-0000-0E00-000010000000}">
      <formula1>$CS$14:$CS$27</formula1>
    </dataValidation>
    <dataValidation type="date" allowBlank="1" showInputMessage="1" showErrorMessage="1" sqref="D7:D156" xr:uid="{00000000-0002-0000-0E00-000011000000}">
      <formula1>42370</formula1>
      <formula2>47484</formula2>
    </dataValidation>
    <dataValidation type="list" allowBlank="1" showInputMessage="1" sqref="N7:N156" xr:uid="{6E67B8E3-4D0D-43C6-931C-50A0A2A756F6}">
      <formula1>"1,2,3,4,5,6,7,8,9,10,11,12,13,14,15,16,17,18,19,20"</formula1>
    </dataValidation>
    <dataValidation type="list" allowBlank="1" showInputMessage="1" sqref="CG7:CG156 AD7:AD156 AO7:AO156 AZ7:AZ156 BK7:BK156 BV7:BV156" xr:uid="{00000000-0002-0000-0E00-00000A000000}">
      <formula1>$CU$46:$CU$51</formula1>
    </dataValidation>
    <dataValidation type="list" allowBlank="1" showInputMessage="1" sqref="CO7:CO156" xr:uid="{00000000-0002-0000-0E00-00000F000000}">
      <formula1>$CS$44:$CS$51</formula1>
    </dataValidation>
    <dataValidation type="list" allowBlank="1" showInputMessage="1" sqref="L7:L156" xr:uid="{00000000-0002-0000-0E00-00000E000000}">
      <formula1>$CS$34:$CS$37</formula1>
    </dataValidation>
    <dataValidation type="list" allowBlank="1" showInputMessage="1" sqref="CF7:CF156 AC7:AC156 AN7:AN156 AY7:AY156 BJ7:BJ156 BU7:BU156" xr:uid="{00000000-0002-0000-0E00-000009000000}">
      <formula1>$CU$32:$CU$40</formula1>
    </dataValidation>
    <dataValidation type="list" allowBlank="1" showInputMessage="1" sqref="U7:U156 BM7:BM156 BB7:BB156 AQ7:AQ156 AF7:AF156 BX7:BX156" xr:uid="{00000000-0002-0000-0E00-000004000000}">
      <formula1>$CU$13:$CU$25</formula1>
    </dataValidation>
    <dataValidation type="list" allowBlank="1" showInputMessage="1" sqref="W7:W156 AH7:AH156 AS7:AS156 BD7:BD156 BO7:BO156 BZ7:BZ156" xr:uid="{0984FD08-0501-4E29-95C4-F70D5A1E8D85}">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5.710937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9.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21"/>
      <c r="N1" s="1"/>
      <c r="O1" s="1"/>
      <c r="P1" s="379"/>
      <c r="Q1" s="1"/>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8.1" customHeight="1" thickBot="1" x14ac:dyDescent="0.5">
      <c r="A2" s="675" t="s">
        <v>839</v>
      </c>
      <c r="B2" s="1758" t="str">
        <f>'Info Exam and Projection List'!M13</f>
        <v>X10. Chest X-ray Mobile: AP (ward)</v>
      </c>
      <c r="C2" s="1759"/>
      <c r="D2" s="1760"/>
      <c r="E2" s="489" t="s">
        <v>1784</v>
      </c>
      <c r="F2" s="1775" t="str">
        <f>VLOOKUP($B$2,'Info Exam and Projection List'!M4:P33,2)</f>
        <v xml:space="preserve"> A requested projection to provide a clear bench mark dose. 
Trolley or ward based exposures. If possible exclude atypical exposures such as nasogastric tube positioning.</v>
      </c>
      <c r="G2" s="1762"/>
      <c r="H2" s="1763"/>
      <c r="I2" s="1221"/>
      <c r="J2" s="1221"/>
      <c r="K2" s="1188" t="s">
        <v>1785</v>
      </c>
      <c r="L2" s="192"/>
      <c r="M2" s="192"/>
      <c r="N2" s="411"/>
      <c r="O2" s="1177"/>
      <c r="P2" s="1177"/>
      <c r="Q2" s="1177"/>
      <c r="R2" s="1177"/>
      <c r="S2" s="1177"/>
      <c r="T2" s="1177"/>
      <c r="U2" s="779"/>
      <c r="V2" s="779"/>
      <c r="W2" s="779"/>
      <c r="X2" s="476"/>
      <c r="Y2" s="476"/>
      <c r="Z2" s="476"/>
      <c r="AA2" s="476"/>
      <c r="AB2" s="511" t="str">
        <f>VLOOKUP($B$2,'Info Exam and Projection List'!M4:P33,3)</f>
        <v>Plain chest X-ray (procedure) (399208008)</v>
      </c>
      <c r="AC2" s="512" t="str">
        <f>VLOOKUP($B$2,'Info Exam and Projection List'!M4:P33,4)</f>
        <v>XR Chest (XCHES)</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180" t="s">
        <v>844</v>
      </c>
      <c r="G3" s="1180"/>
      <c r="H3" s="1180"/>
      <c r="I3" s="1180"/>
      <c r="J3" s="1180"/>
      <c r="K3" s="575"/>
      <c r="L3" s="575"/>
      <c r="M3" s="575"/>
      <c r="N3" s="1215"/>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X10. Chest X-ray Mobile: AP (ward)</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1233</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1704</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1730</v>
      </c>
      <c r="R5" s="934" t="s">
        <v>744</v>
      </c>
      <c r="S5" s="955" t="s">
        <v>849</v>
      </c>
      <c r="T5" s="938" t="s">
        <v>2073</v>
      </c>
      <c r="U5" s="956" t="s">
        <v>1797</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X10. Chest X-ray Mobile: AP (ward)</v>
      </c>
      <c r="AR7" s="96" t="str">
        <f>CONCATENATE('Contact_Information '!$AO$5,$AL$4,"-",$B7)</f>
        <v>No entry-No entry-Hyyyy-Rzzzz-PRPxxxxa-X10-01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1293"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78"/>
      <c r="P8" s="149"/>
      <c r="Q8" s="149"/>
      <c r="R8" s="1078"/>
      <c r="S8" s="148"/>
      <c r="T8" s="148"/>
      <c r="U8" s="1081"/>
      <c r="V8" s="1081"/>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78"/>
      <c r="P9" s="149"/>
      <c r="Q9" s="149"/>
      <c r="R9" s="1078"/>
      <c r="S9" s="148"/>
      <c r="T9" s="148"/>
      <c r="U9" s="1081"/>
      <c r="V9" s="1081"/>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78"/>
      <c r="P10" s="149"/>
      <c r="Q10" s="149"/>
      <c r="R10" s="1078"/>
      <c r="S10" s="148"/>
      <c r="T10" s="148"/>
      <c r="U10" s="1081"/>
      <c r="V10" s="1081"/>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78"/>
      <c r="P11" s="149"/>
      <c r="Q11" s="149"/>
      <c r="R11" s="1078"/>
      <c r="S11" s="148"/>
      <c r="T11" s="148"/>
      <c r="U11" s="1081"/>
      <c r="V11" s="1081"/>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78"/>
      <c r="P12" s="149"/>
      <c r="Q12" s="149"/>
      <c r="R12" s="1078"/>
      <c r="S12" s="148"/>
      <c r="T12" s="148"/>
      <c r="U12" s="1081"/>
      <c r="V12" s="1081"/>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78"/>
      <c r="P13" s="149"/>
      <c r="Q13" s="149"/>
      <c r="R13" s="1078"/>
      <c r="S13" s="148"/>
      <c r="T13" s="148"/>
      <c r="U13" s="1081"/>
      <c r="V13" s="1081"/>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78"/>
      <c r="P14" s="149"/>
      <c r="Q14" s="149"/>
      <c r="R14" s="1078"/>
      <c r="S14" s="148"/>
      <c r="T14" s="148"/>
      <c r="U14" s="1081"/>
      <c r="V14" s="1081"/>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78"/>
      <c r="P15" s="149"/>
      <c r="Q15" s="149"/>
      <c r="R15" s="1078"/>
      <c r="S15" s="148"/>
      <c r="T15" s="148"/>
      <c r="U15" s="1081"/>
      <c r="V15" s="1081"/>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78"/>
      <c r="P16" s="149"/>
      <c r="Q16" s="149"/>
      <c r="R16" s="1078"/>
      <c r="S16" s="148"/>
      <c r="T16" s="148"/>
      <c r="U16" s="1081"/>
      <c r="V16" s="1081"/>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78"/>
      <c r="P17" s="149"/>
      <c r="Q17" s="149"/>
      <c r="R17" s="1078"/>
      <c r="S17" s="148"/>
      <c r="T17" s="148"/>
      <c r="U17" s="1081"/>
      <c r="V17" s="1081"/>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78"/>
      <c r="P18" s="149"/>
      <c r="Q18" s="149"/>
      <c r="R18" s="1078"/>
      <c r="S18" s="148"/>
      <c r="T18" s="148"/>
      <c r="U18" s="1081"/>
      <c r="V18" s="1081"/>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78"/>
      <c r="P19" s="149"/>
      <c r="Q19" s="149"/>
      <c r="R19" s="1078"/>
      <c r="S19" s="148"/>
      <c r="T19" s="148"/>
      <c r="U19" s="1081"/>
      <c r="V19" s="1081"/>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78"/>
      <c r="P20" s="149"/>
      <c r="Q20" s="149"/>
      <c r="R20" s="1078"/>
      <c r="S20" s="148"/>
      <c r="T20" s="148"/>
      <c r="U20" s="1081"/>
      <c r="V20" s="1081"/>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78"/>
      <c r="P21" s="149"/>
      <c r="Q21" s="149"/>
      <c r="R21" s="1078"/>
      <c r="S21" s="148"/>
      <c r="T21" s="148"/>
      <c r="U21" s="1081"/>
      <c r="V21" s="1081"/>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78"/>
      <c r="P22" s="149"/>
      <c r="Q22" s="149"/>
      <c r="R22" s="1078"/>
      <c r="S22" s="148"/>
      <c r="T22" s="148"/>
      <c r="U22" s="1081"/>
      <c r="V22" s="1081"/>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78"/>
      <c r="P23" s="149"/>
      <c r="Q23" s="149"/>
      <c r="R23" s="1078"/>
      <c r="S23" s="148"/>
      <c r="T23" s="148"/>
      <c r="U23" s="1081"/>
      <c r="V23" s="1081"/>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78"/>
      <c r="P24" s="149"/>
      <c r="Q24" s="149"/>
      <c r="R24" s="1078"/>
      <c r="S24" s="148"/>
      <c r="T24" s="148"/>
      <c r="U24" s="1081"/>
      <c r="V24" s="1081"/>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78"/>
      <c r="P25" s="149"/>
      <c r="Q25" s="149"/>
      <c r="R25" s="1078"/>
      <c r="S25" s="148"/>
      <c r="T25" s="148"/>
      <c r="U25" s="1081"/>
      <c r="V25" s="1081"/>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78"/>
      <c r="P26" s="149"/>
      <c r="Q26" s="149"/>
      <c r="R26" s="1078"/>
      <c r="S26" s="148"/>
      <c r="T26" s="148"/>
      <c r="U26" s="1081"/>
      <c r="V26" s="1081"/>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78"/>
      <c r="P27" s="149"/>
      <c r="Q27" s="149"/>
      <c r="R27" s="1078"/>
      <c r="S27" s="148"/>
      <c r="T27" s="148"/>
      <c r="U27" s="1081"/>
      <c r="V27" s="1081"/>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78"/>
      <c r="P28" s="149"/>
      <c r="Q28" s="149"/>
      <c r="R28" s="1078"/>
      <c r="S28" s="148"/>
      <c r="T28" s="148"/>
      <c r="U28" s="1081"/>
      <c r="V28" s="1081"/>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78"/>
      <c r="P29" s="149"/>
      <c r="Q29" s="149"/>
      <c r="R29" s="1078"/>
      <c r="S29" s="148"/>
      <c r="T29" s="148"/>
      <c r="U29" s="1081"/>
      <c r="V29" s="1081"/>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78"/>
      <c r="P30" s="149"/>
      <c r="Q30" s="149"/>
      <c r="R30" s="1078"/>
      <c r="S30" s="148"/>
      <c r="T30" s="148"/>
      <c r="U30" s="1081"/>
      <c r="V30" s="1081"/>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78"/>
      <c r="P31" s="149"/>
      <c r="Q31" s="149"/>
      <c r="R31" s="1078"/>
      <c r="S31" s="148"/>
      <c r="T31" s="148"/>
      <c r="U31" s="1081"/>
      <c r="V31" s="1081"/>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78"/>
      <c r="P32" s="149"/>
      <c r="Q32" s="149"/>
      <c r="R32" s="1078"/>
      <c r="S32" s="148"/>
      <c r="T32" s="148"/>
      <c r="U32" s="1081"/>
      <c r="V32" s="1081"/>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78"/>
      <c r="P33" s="149"/>
      <c r="Q33" s="149"/>
      <c r="R33" s="1078"/>
      <c r="S33" s="148"/>
      <c r="T33" s="148"/>
      <c r="U33" s="1081"/>
      <c r="V33" s="1081"/>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78"/>
      <c r="P34" s="149"/>
      <c r="Q34" s="149"/>
      <c r="R34" s="1078"/>
      <c r="S34" s="148"/>
      <c r="T34" s="148"/>
      <c r="U34" s="1081"/>
      <c r="V34" s="1081"/>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78"/>
      <c r="P35" s="149"/>
      <c r="Q35" s="149"/>
      <c r="R35" s="1078"/>
      <c r="S35" s="148"/>
      <c r="T35" s="148"/>
      <c r="U35" s="1081"/>
      <c r="V35" s="1081"/>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78"/>
      <c r="P36" s="149"/>
      <c r="Q36" s="149"/>
      <c r="R36" s="1078"/>
      <c r="S36" s="148"/>
      <c r="T36" s="148"/>
      <c r="U36" s="1081"/>
      <c r="V36" s="1081"/>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1"/>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78"/>
      <c r="P38" s="149"/>
      <c r="Q38" s="149"/>
      <c r="R38" s="1078"/>
      <c r="S38" s="148"/>
      <c r="T38" s="148"/>
      <c r="U38" s="1081"/>
      <c r="V38" s="1081"/>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78"/>
      <c r="P39" s="149"/>
      <c r="Q39" s="149"/>
      <c r="R39" s="1078"/>
      <c r="S39" s="148"/>
      <c r="T39" s="148"/>
      <c r="U39" s="1081"/>
      <c r="V39" s="1081"/>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78"/>
      <c r="P40" s="149"/>
      <c r="Q40" s="149"/>
      <c r="R40" s="1078"/>
      <c r="S40" s="148"/>
      <c r="T40" s="148"/>
      <c r="U40" s="1081"/>
      <c r="V40" s="1081"/>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78"/>
      <c r="P41" s="149"/>
      <c r="Q41" s="149"/>
      <c r="R41" s="1078"/>
      <c r="S41" s="148"/>
      <c r="T41" s="148"/>
      <c r="U41" s="1081"/>
      <c r="V41" s="1081"/>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78"/>
      <c r="P42" s="149"/>
      <c r="Q42" s="149"/>
      <c r="R42" s="1078"/>
      <c r="S42" s="148"/>
      <c r="T42" s="148"/>
      <c r="U42" s="1081"/>
      <c r="V42" s="1081"/>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78"/>
      <c r="P43" s="149"/>
      <c r="Q43" s="149"/>
      <c r="R43" s="1078"/>
      <c r="S43" s="148"/>
      <c r="T43" s="148"/>
      <c r="U43" s="1081"/>
      <c r="V43" s="1081"/>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78"/>
      <c r="P44" s="149"/>
      <c r="Q44" s="149"/>
      <c r="R44" s="1078"/>
      <c r="S44" s="148"/>
      <c r="T44" s="148"/>
      <c r="U44" s="1081"/>
      <c r="V44" s="1081"/>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78"/>
      <c r="P45" s="149"/>
      <c r="Q45" s="149"/>
      <c r="R45" s="1078"/>
      <c r="S45" s="148"/>
      <c r="T45" s="148"/>
      <c r="U45" s="1081"/>
      <c r="V45" s="1081"/>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78"/>
      <c r="P46" s="149"/>
      <c r="Q46" s="149"/>
      <c r="R46" s="1078"/>
      <c r="S46" s="148"/>
      <c r="T46" s="148"/>
      <c r="U46" s="1081"/>
      <c r="V46" s="1081"/>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1"/>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78"/>
      <c r="P48" s="149"/>
      <c r="Q48" s="149"/>
      <c r="R48" s="1078"/>
      <c r="S48" s="148"/>
      <c r="T48" s="148"/>
      <c r="U48" s="1081"/>
      <c r="V48" s="1081"/>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78"/>
      <c r="P49" s="149"/>
      <c r="Q49" s="149"/>
      <c r="R49" s="1078"/>
      <c r="S49" s="148"/>
      <c r="T49" s="148"/>
      <c r="U49" s="1081"/>
      <c r="V49" s="1081"/>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78"/>
      <c r="P50" s="149"/>
      <c r="Q50" s="149"/>
      <c r="R50" s="1078"/>
      <c r="S50" s="148"/>
      <c r="T50" s="148"/>
      <c r="U50" s="1081"/>
      <c r="V50" s="1081"/>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78"/>
      <c r="P51" s="149"/>
      <c r="Q51" s="149"/>
      <c r="R51" s="1078"/>
      <c r="S51" s="148"/>
      <c r="T51" s="148"/>
      <c r="U51" s="1081"/>
      <c r="V51" s="1081"/>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78"/>
      <c r="P52" s="149"/>
      <c r="Q52" s="149"/>
      <c r="R52" s="1078"/>
      <c r="S52" s="148"/>
      <c r="T52" s="148"/>
      <c r="U52" s="1081"/>
      <c r="V52" s="1081"/>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78"/>
      <c r="P53" s="149"/>
      <c r="Q53" s="149"/>
      <c r="R53" s="1078"/>
      <c r="S53" s="148"/>
      <c r="T53" s="148"/>
      <c r="U53" s="1081"/>
      <c r="V53" s="1081"/>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78"/>
      <c r="P54" s="149"/>
      <c r="Q54" s="149"/>
      <c r="R54" s="1078"/>
      <c r="S54" s="148"/>
      <c r="T54" s="148"/>
      <c r="U54" s="1081"/>
      <c r="V54" s="1081"/>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78"/>
      <c r="P55" s="149"/>
      <c r="Q55" s="149"/>
      <c r="R55" s="1078"/>
      <c r="S55" s="148"/>
      <c r="T55" s="148"/>
      <c r="U55" s="1081"/>
      <c r="V55" s="1081"/>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78"/>
      <c r="P56" s="149"/>
      <c r="Q56" s="149"/>
      <c r="R56" s="1078"/>
      <c r="S56" s="148"/>
      <c r="T56" s="148"/>
      <c r="U56" s="1081"/>
      <c r="V56" s="1081"/>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78"/>
      <c r="P57" s="149"/>
      <c r="Q57" s="149"/>
      <c r="R57" s="1078"/>
      <c r="S57" s="148"/>
      <c r="T57" s="148"/>
      <c r="U57" s="1081"/>
      <c r="V57" s="1081"/>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78"/>
      <c r="P58" s="149"/>
      <c r="Q58" s="149"/>
      <c r="R58" s="1078"/>
      <c r="S58" s="148"/>
      <c r="T58" s="148"/>
      <c r="U58" s="1081"/>
      <c r="V58" s="1081"/>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78"/>
      <c r="P59" s="149"/>
      <c r="Q59" s="149"/>
      <c r="R59" s="1078"/>
      <c r="S59" s="148"/>
      <c r="T59" s="148"/>
      <c r="U59" s="1081"/>
      <c r="V59" s="1081"/>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78"/>
      <c r="P60" s="149"/>
      <c r="Q60" s="149"/>
      <c r="R60" s="1078"/>
      <c r="S60" s="148"/>
      <c r="T60" s="148"/>
      <c r="U60" s="1081"/>
      <c r="V60" s="1081"/>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78"/>
      <c r="P61" s="149"/>
      <c r="Q61" s="149"/>
      <c r="R61" s="1078"/>
      <c r="S61" s="148"/>
      <c r="T61" s="148"/>
      <c r="U61" s="1081"/>
      <c r="V61" s="1081"/>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78"/>
      <c r="P62" s="149"/>
      <c r="Q62" s="149"/>
      <c r="R62" s="1078"/>
      <c r="S62" s="148"/>
      <c r="T62" s="148"/>
      <c r="U62" s="1081"/>
      <c r="V62" s="1081"/>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78"/>
      <c r="P63" s="149"/>
      <c r="Q63" s="149"/>
      <c r="R63" s="1078"/>
      <c r="S63" s="148"/>
      <c r="T63" s="148"/>
      <c r="U63" s="1081"/>
      <c r="V63" s="1081"/>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78"/>
      <c r="P64" s="149"/>
      <c r="Q64" s="149"/>
      <c r="R64" s="1078"/>
      <c r="S64" s="148"/>
      <c r="T64" s="148"/>
      <c r="U64" s="1081"/>
      <c r="V64" s="1081"/>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78"/>
      <c r="P65" s="149"/>
      <c r="Q65" s="149"/>
      <c r="R65" s="1078"/>
      <c r="S65" s="148"/>
      <c r="T65" s="148"/>
      <c r="U65" s="1081"/>
      <c r="V65" s="1081"/>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78"/>
      <c r="P66" s="149"/>
      <c r="Q66" s="149"/>
      <c r="R66" s="1078"/>
      <c r="S66" s="148"/>
      <c r="T66" s="148"/>
      <c r="U66" s="1081"/>
      <c r="V66" s="1081"/>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78"/>
      <c r="P67" s="149"/>
      <c r="Q67" s="149"/>
      <c r="R67" s="1078"/>
      <c r="S67" s="148"/>
      <c r="T67" s="148"/>
      <c r="U67" s="1081"/>
      <c r="V67" s="1081"/>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78"/>
      <c r="P68" s="149"/>
      <c r="Q68" s="149"/>
      <c r="R68" s="1078"/>
      <c r="S68" s="148"/>
      <c r="T68" s="148"/>
      <c r="U68" s="1081"/>
      <c r="V68" s="1081"/>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78"/>
      <c r="P69" s="149"/>
      <c r="Q69" s="149"/>
      <c r="R69" s="1078"/>
      <c r="S69" s="148"/>
      <c r="T69" s="148"/>
      <c r="U69" s="1081"/>
      <c r="V69" s="1081"/>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78"/>
      <c r="P70" s="149"/>
      <c r="Q70" s="149"/>
      <c r="R70" s="1078"/>
      <c r="S70" s="148"/>
      <c r="T70" s="148"/>
      <c r="U70" s="1081"/>
      <c r="V70" s="1081"/>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78"/>
      <c r="P71" s="149"/>
      <c r="Q71" s="149"/>
      <c r="R71" s="1078"/>
      <c r="S71" s="148"/>
      <c r="T71" s="148"/>
      <c r="U71" s="1081"/>
      <c r="V71" s="1081"/>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78"/>
      <c r="P72" s="149"/>
      <c r="Q72" s="149"/>
      <c r="R72" s="1078"/>
      <c r="S72" s="148"/>
      <c r="T72" s="148"/>
      <c r="U72" s="1081"/>
      <c r="V72" s="1081"/>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78"/>
      <c r="P73" s="149"/>
      <c r="Q73" s="149"/>
      <c r="R73" s="1078"/>
      <c r="S73" s="148"/>
      <c r="T73" s="148"/>
      <c r="U73" s="1081"/>
      <c r="V73" s="1081"/>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78"/>
      <c r="P74" s="149"/>
      <c r="Q74" s="149"/>
      <c r="R74" s="1078"/>
      <c r="S74" s="148"/>
      <c r="T74" s="148"/>
      <c r="U74" s="1081"/>
      <c r="V74" s="1081"/>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78"/>
      <c r="P75" s="149"/>
      <c r="Q75" s="149"/>
      <c r="R75" s="1078"/>
      <c r="S75" s="148"/>
      <c r="T75" s="148"/>
      <c r="U75" s="1081"/>
      <c r="V75" s="1081"/>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78"/>
      <c r="P76" s="149"/>
      <c r="Q76" s="149"/>
      <c r="R76" s="1078"/>
      <c r="S76" s="148"/>
      <c r="T76" s="148"/>
      <c r="U76" s="1081"/>
      <c r="V76" s="1081"/>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78"/>
      <c r="P77" s="149"/>
      <c r="Q77" s="149"/>
      <c r="R77" s="1078"/>
      <c r="S77" s="148"/>
      <c r="T77" s="148"/>
      <c r="U77" s="1081"/>
      <c r="V77" s="1081"/>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78"/>
      <c r="P78" s="149"/>
      <c r="Q78" s="149"/>
      <c r="R78" s="1078"/>
      <c r="S78" s="148"/>
      <c r="T78" s="148"/>
      <c r="U78" s="1081"/>
      <c r="V78" s="1081"/>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78"/>
      <c r="P79" s="149"/>
      <c r="Q79" s="149"/>
      <c r="R79" s="1078"/>
      <c r="S79" s="148"/>
      <c r="T79" s="148"/>
      <c r="U79" s="1081"/>
      <c r="V79" s="1081"/>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78"/>
      <c r="P80" s="149"/>
      <c r="Q80" s="149"/>
      <c r="R80" s="1078"/>
      <c r="S80" s="148"/>
      <c r="T80" s="148"/>
      <c r="U80" s="1081"/>
      <c r="V80" s="1081"/>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78"/>
      <c r="P81" s="149"/>
      <c r="Q81" s="149"/>
      <c r="R81" s="1078"/>
      <c r="S81" s="148"/>
      <c r="T81" s="148"/>
      <c r="U81" s="1081"/>
      <c r="V81" s="1081"/>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78"/>
      <c r="P82" s="149"/>
      <c r="Q82" s="149"/>
      <c r="R82" s="1078"/>
      <c r="S82" s="148"/>
      <c r="T82" s="148"/>
      <c r="U82" s="1081"/>
      <c r="V82" s="1081"/>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78"/>
      <c r="P83" s="149"/>
      <c r="Q83" s="149"/>
      <c r="R83" s="1078"/>
      <c r="S83" s="148"/>
      <c r="T83" s="148"/>
      <c r="U83" s="1081"/>
      <c r="V83" s="1081"/>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78"/>
      <c r="P84" s="149"/>
      <c r="Q84" s="149"/>
      <c r="R84" s="1078"/>
      <c r="S84" s="148"/>
      <c r="T84" s="148"/>
      <c r="U84" s="1081"/>
      <c r="V84" s="1081"/>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78"/>
      <c r="P85" s="149"/>
      <c r="Q85" s="149"/>
      <c r="R85" s="1078"/>
      <c r="S85" s="148"/>
      <c r="T85" s="148"/>
      <c r="U85" s="1081"/>
      <c r="V85" s="1081"/>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78"/>
      <c r="P86" s="149"/>
      <c r="Q86" s="149"/>
      <c r="R86" s="1078"/>
      <c r="S86" s="148"/>
      <c r="T86" s="148"/>
      <c r="U86" s="1081"/>
      <c r="V86" s="1081"/>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78"/>
      <c r="P87" s="149"/>
      <c r="Q87" s="149"/>
      <c r="R87" s="1078"/>
      <c r="S87" s="148"/>
      <c r="T87" s="148"/>
      <c r="U87" s="1081"/>
      <c r="V87" s="1081"/>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78"/>
      <c r="P88" s="149"/>
      <c r="Q88" s="149"/>
      <c r="R88" s="1078"/>
      <c r="S88" s="148"/>
      <c r="T88" s="148"/>
      <c r="U88" s="1081"/>
      <c r="V88" s="1081"/>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78"/>
      <c r="P89" s="149"/>
      <c r="Q89" s="149"/>
      <c r="R89" s="1078"/>
      <c r="S89" s="148"/>
      <c r="T89" s="148"/>
      <c r="U89" s="1081"/>
      <c r="V89" s="1081"/>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78"/>
      <c r="P90" s="149"/>
      <c r="Q90" s="149"/>
      <c r="R90" s="1078"/>
      <c r="S90" s="148"/>
      <c r="T90" s="148"/>
      <c r="U90" s="1081"/>
      <c r="V90" s="1081"/>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78"/>
      <c r="P91" s="149"/>
      <c r="Q91" s="149"/>
      <c r="R91" s="1078"/>
      <c r="S91" s="148"/>
      <c r="T91" s="148"/>
      <c r="U91" s="1081"/>
      <c r="V91" s="1081"/>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78"/>
      <c r="P92" s="149"/>
      <c r="Q92" s="149"/>
      <c r="R92" s="1078"/>
      <c r="S92" s="148"/>
      <c r="T92" s="148"/>
      <c r="U92" s="1081"/>
      <c r="V92" s="1081"/>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78"/>
      <c r="P93" s="149"/>
      <c r="Q93" s="149"/>
      <c r="R93" s="1078"/>
      <c r="S93" s="148"/>
      <c r="T93" s="148"/>
      <c r="U93" s="1081"/>
      <c r="V93" s="1081"/>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78"/>
      <c r="P94" s="149"/>
      <c r="Q94" s="149"/>
      <c r="R94" s="1078"/>
      <c r="S94" s="148"/>
      <c r="T94" s="148"/>
      <c r="U94" s="1081"/>
      <c r="V94" s="1081"/>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78"/>
      <c r="P95" s="149"/>
      <c r="Q95" s="149"/>
      <c r="R95" s="1078"/>
      <c r="S95" s="148"/>
      <c r="T95" s="148"/>
      <c r="U95" s="1081"/>
      <c r="V95" s="1081"/>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78"/>
      <c r="P96" s="149"/>
      <c r="Q96" s="149"/>
      <c r="R96" s="1078"/>
      <c r="S96" s="148"/>
      <c r="T96" s="148"/>
      <c r="U96" s="1081"/>
      <c r="V96" s="1081"/>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78"/>
      <c r="P97" s="149"/>
      <c r="Q97" s="149"/>
      <c r="R97" s="1078"/>
      <c r="S97" s="148"/>
      <c r="T97" s="148"/>
      <c r="U97" s="1081"/>
      <c r="V97" s="1081"/>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78"/>
      <c r="P98" s="149"/>
      <c r="Q98" s="149"/>
      <c r="R98" s="1078"/>
      <c r="S98" s="148"/>
      <c r="T98" s="148"/>
      <c r="U98" s="1081"/>
      <c r="V98" s="1081"/>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78"/>
      <c r="P99" s="149"/>
      <c r="Q99" s="149"/>
      <c r="R99" s="1078"/>
      <c r="S99" s="148"/>
      <c r="T99" s="148"/>
      <c r="U99" s="1081"/>
      <c r="V99" s="1081"/>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78"/>
      <c r="P100" s="149"/>
      <c r="Q100" s="149"/>
      <c r="R100" s="1078"/>
      <c r="S100" s="148"/>
      <c r="T100" s="148"/>
      <c r="U100" s="1081"/>
      <c r="V100" s="1081"/>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78"/>
      <c r="P101" s="149"/>
      <c r="Q101" s="149"/>
      <c r="R101" s="1078"/>
      <c r="S101" s="148"/>
      <c r="T101" s="148"/>
      <c r="U101" s="1081"/>
      <c r="V101" s="1081"/>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78"/>
      <c r="P102" s="149"/>
      <c r="Q102" s="149"/>
      <c r="R102" s="1078"/>
      <c r="S102" s="148"/>
      <c r="T102" s="148"/>
      <c r="U102" s="1081"/>
      <c r="V102" s="1081"/>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78"/>
      <c r="P103" s="149"/>
      <c r="Q103" s="149"/>
      <c r="R103" s="1078"/>
      <c r="S103" s="148"/>
      <c r="T103" s="148"/>
      <c r="U103" s="1081"/>
      <c r="V103" s="1081"/>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78"/>
      <c r="P104" s="149"/>
      <c r="Q104" s="149"/>
      <c r="R104" s="1078"/>
      <c r="S104" s="148"/>
      <c r="T104" s="148"/>
      <c r="U104" s="1081"/>
      <c r="V104" s="1081"/>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78"/>
      <c r="P105" s="149"/>
      <c r="Q105" s="149"/>
      <c r="R105" s="1078"/>
      <c r="S105" s="148"/>
      <c r="T105" s="148"/>
      <c r="U105" s="1081"/>
      <c r="V105" s="1081"/>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78"/>
      <c r="P106" s="149"/>
      <c r="Q106" s="149"/>
      <c r="R106" s="1078"/>
      <c r="S106" s="148"/>
      <c r="T106" s="148"/>
      <c r="U106" s="1081"/>
      <c r="V106" s="1081"/>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78"/>
      <c r="P107" s="149"/>
      <c r="Q107" s="149"/>
      <c r="R107" s="1078"/>
      <c r="S107" s="148"/>
      <c r="T107" s="148"/>
      <c r="U107" s="1081"/>
      <c r="V107" s="1081"/>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78"/>
      <c r="P108" s="149"/>
      <c r="Q108" s="149"/>
      <c r="R108" s="1078"/>
      <c r="S108" s="148"/>
      <c r="T108" s="148"/>
      <c r="U108" s="1081"/>
      <c r="V108" s="1081"/>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78"/>
      <c r="P109" s="149"/>
      <c r="Q109" s="149"/>
      <c r="R109" s="1078"/>
      <c r="S109" s="148"/>
      <c r="T109" s="148"/>
      <c r="U109" s="1081"/>
      <c r="V109" s="1081"/>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78"/>
      <c r="P110" s="149"/>
      <c r="Q110" s="149"/>
      <c r="R110" s="1078"/>
      <c r="S110" s="148"/>
      <c r="T110" s="148"/>
      <c r="U110" s="1081"/>
      <c r="V110" s="1081"/>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78"/>
      <c r="P111" s="149"/>
      <c r="Q111" s="149"/>
      <c r="R111" s="1078"/>
      <c r="S111" s="148"/>
      <c r="T111" s="148"/>
      <c r="U111" s="1081"/>
      <c r="V111" s="1081"/>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78"/>
      <c r="P112" s="149"/>
      <c r="Q112" s="149"/>
      <c r="R112" s="1078"/>
      <c r="S112" s="148"/>
      <c r="T112" s="148"/>
      <c r="U112" s="1081"/>
      <c r="V112" s="1081"/>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78"/>
      <c r="P113" s="149"/>
      <c r="Q113" s="149"/>
      <c r="R113" s="1078"/>
      <c r="S113" s="148"/>
      <c r="T113" s="148"/>
      <c r="U113" s="1081"/>
      <c r="V113" s="1081"/>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78"/>
      <c r="P114" s="149"/>
      <c r="Q114" s="149"/>
      <c r="R114" s="1078"/>
      <c r="S114" s="148"/>
      <c r="T114" s="148"/>
      <c r="U114" s="1081"/>
      <c r="V114" s="1081"/>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78"/>
      <c r="P115" s="149"/>
      <c r="Q115" s="149"/>
      <c r="R115" s="1078"/>
      <c r="S115" s="148"/>
      <c r="T115" s="148"/>
      <c r="U115" s="1081"/>
      <c r="V115" s="1081"/>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78"/>
      <c r="P116" s="149"/>
      <c r="Q116" s="149"/>
      <c r="R116" s="1078"/>
      <c r="S116" s="148"/>
      <c r="T116" s="148"/>
      <c r="U116" s="1081"/>
      <c r="V116" s="1081"/>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78"/>
      <c r="P117" s="149"/>
      <c r="Q117" s="149"/>
      <c r="R117" s="1078"/>
      <c r="S117" s="148"/>
      <c r="T117" s="148"/>
      <c r="U117" s="1081"/>
      <c r="V117" s="1081"/>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78"/>
      <c r="P118" s="149"/>
      <c r="Q118" s="149"/>
      <c r="R118" s="1078"/>
      <c r="S118" s="148"/>
      <c r="T118" s="148"/>
      <c r="U118" s="1081"/>
      <c r="V118" s="1081"/>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78"/>
      <c r="P119" s="149"/>
      <c r="Q119" s="149"/>
      <c r="R119" s="1078"/>
      <c r="S119" s="148"/>
      <c r="T119" s="148"/>
      <c r="U119" s="1081"/>
      <c r="V119" s="1081"/>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78"/>
      <c r="P120" s="149"/>
      <c r="Q120" s="149"/>
      <c r="R120" s="1078"/>
      <c r="S120" s="148"/>
      <c r="T120" s="148"/>
      <c r="U120" s="1081"/>
      <c r="V120" s="1081"/>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78"/>
      <c r="P121" s="149"/>
      <c r="Q121" s="149"/>
      <c r="R121" s="1078"/>
      <c r="S121" s="148"/>
      <c r="T121" s="148"/>
      <c r="U121" s="1081"/>
      <c r="V121" s="1081"/>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78"/>
      <c r="P122" s="149"/>
      <c r="Q122" s="149"/>
      <c r="R122" s="1078"/>
      <c r="S122" s="148"/>
      <c r="T122" s="148"/>
      <c r="U122" s="1081"/>
      <c r="V122" s="1081"/>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78"/>
      <c r="P123" s="149"/>
      <c r="Q123" s="149"/>
      <c r="R123" s="1078"/>
      <c r="S123" s="148"/>
      <c r="T123" s="148"/>
      <c r="U123" s="1081"/>
      <c r="V123" s="1081"/>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78"/>
      <c r="P124" s="149"/>
      <c r="Q124" s="149"/>
      <c r="R124" s="1078"/>
      <c r="S124" s="148"/>
      <c r="T124" s="148"/>
      <c r="U124" s="1081"/>
      <c r="V124" s="1081"/>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78"/>
      <c r="P125" s="149"/>
      <c r="Q125" s="149"/>
      <c r="R125" s="1078"/>
      <c r="S125" s="148"/>
      <c r="T125" s="148"/>
      <c r="U125" s="1081"/>
      <c r="V125" s="1081"/>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78"/>
      <c r="P126" s="149"/>
      <c r="Q126" s="149"/>
      <c r="R126" s="1078"/>
      <c r="S126" s="148"/>
      <c r="T126" s="148"/>
      <c r="U126" s="1081"/>
      <c r="V126" s="1081"/>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78"/>
      <c r="P127" s="149"/>
      <c r="Q127" s="149"/>
      <c r="R127" s="1078"/>
      <c r="S127" s="148"/>
      <c r="T127" s="148"/>
      <c r="U127" s="1081"/>
      <c r="V127" s="1081"/>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78"/>
      <c r="P128" s="149"/>
      <c r="Q128" s="149"/>
      <c r="R128" s="1078"/>
      <c r="S128" s="148"/>
      <c r="T128" s="148"/>
      <c r="U128" s="1081"/>
      <c r="V128" s="1081"/>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78"/>
      <c r="P129" s="149"/>
      <c r="Q129" s="149"/>
      <c r="R129" s="1078"/>
      <c r="S129" s="148"/>
      <c r="T129" s="148"/>
      <c r="U129" s="1081"/>
      <c r="V129" s="1081"/>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78"/>
      <c r="P130" s="149"/>
      <c r="Q130" s="149"/>
      <c r="R130" s="1078"/>
      <c r="S130" s="148"/>
      <c r="T130" s="148"/>
      <c r="U130" s="1081"/>
      <c r="V130" s="1081"/>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78"/>
      <c r="P131" s="149"/>
      <c r="Q131" s="149"/>
      <c r="R131" s="1078"/>
      <c r="S131" s="148"/>
      <c r="T131" s="148"/>
      <c r="U131" s="1081"/>
      <c r="V131" s="1081"/>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78"/>
      <c r="P132" s="149"/>
      <c r="Q132" s="149"/>
      <c r="R132" s="1078"/>
      <c r="S132" s="148"/>
      <c r="T132" s="148"/>
      <c r="U132" s="1081"/>
      <c r="V132" s="1081"/>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78"/>
      <c r="P133" s="149"/>
      <c r="Q133" s="149"/>
      <c r="R133" s="1078"/>
      <c r="S133" s="148"/>
      <c r="T133" s="148"/>
      <c r="U133" s="1081"/>
      <c r="V133" s="1081"/>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78"/>
      <c r="P134" s="149"/>
      <c r="Q134" s="149"/>
      <c r="R134" s="1078"/>
      <c r="S134" s="148"/>
      <c r="T134" s="148"/>
      <c r="U134" s="1081"/>
      <c r="V134" s="1081"/>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78"/>
      <c r="P135" s="149"/>
      <c r="Q135" s="149"/>
      <c r="R135" s="1078"/>
      <c r="S135" s="148"/>
      <c r="T135" s="148"/>
      <c r="U135" s="1081"/>
      <c r="V135" s="1081"/>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78"/>
      <c r="P136" s="149"/>
      <c r="Q136" s="149"/>
      <c r="R136" s="1078"/>
      <c r="S136" s="148"/>
      <c r="T136" s="148"/>
      <c r="U136" s="1081"/>
      <c r="V136" s="1081"/>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78"/>
      <c r="P137" s="149"/>
      <c r="Q137" s="149"/>
      <c r="R137" s="1078"/>
      <c r="S137" s="148"/>
      <c r="T137" s="148"/>
      <c r="U137" s="1081"/>
      <c r="V137" s="1081"/>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78"/>
      <c r="P138" s="149"/>
      <c r="Q138" s="149"/>
      <c r="R138" s="1078"/>
      <c r="S138" s="148"/>
      <c r="T138" s="148"/>
      <c r="U138" s="1081"/>
      <c r="V138" s="1081"/>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78"/>
      <c r="P139" s="149"/>
      <c r="Q139" s="149"/>
      <c r="R139" s="1078"/>
      <c r="S139" s="148"/>
      <c r="T139" s="148"/>
      <c r="U139" s="1081"/>
      <c r="V139" s="1081"/>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78"/>
      <c r="P140" s="149"/>
      <c r="Q140" s="149"/>
      <c r="R140" s="1078"/>
      <c r="S140" s="148"/>
      <c r="T140" s="148"/>
      <c r="U140" s="1081"/>
      <c r="V140" s="1081"/>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78"/>
      <c r="P141" s="149"/>
      <c r="Q141" s="149"/>
      <c r="R141" s="1078"/>
      <c r="S141" s="148"/>
      <c r="T141" s="148"/>
      <c r="U141" s="1081"/>
      <c r="V141" s="1081"/>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78"/>
      <c r="P142" s="149"/>
      <c r="Q142" s="149"/>
      <c r="R142" s="1078"/>
      <c r="S142" s="148"/>
      <c r="T142" s="148"/>
      <c r="U142" s="1081"/>
      <c r="V142" s="1081"/>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78"/>
      <c r="P143" s="149"/>
      <c r="Q143" s="149"/>
      <c r="R143" s="1078"/>
      <c r="S143" s="148"/>
      <c r="T143" s="148"/>
      <c r="U143" s="1081"/>
      <c r="V143" s="1081"/>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78"/>
      <c r="P144" s="149"/>
      <c r="Q144" s="149"/>
      <c r="R144" s="1078"/>
      <c r="S144" s="148"/>
      <c r="T144" s="148"/>
      <c r="U144" s="1081"/>
      <c r="V144" s="1081"/>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78"/>
      <c r="P145" s="149"/>
      <c r="Q145" s="149"/>
      <c r="R145" s="1078"/>
      <c r="S145" s="148"/>
      <c r="T145" s="148"/>
      <c r="U145" s="1081"/>
      <c r="V145" s="1081"/>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78"/>
      <c r="P146" s="149"/>
      <c r="Q146" s="149"/>
      <c r="R146" s="1078"/>
      <c r="S146" s="148"/>
      <c r="T146" s="148"/>
      <c r="U146" s="1081"/>
      <c r="V146" s="1081"/>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78"/>
      <c r="P147" s="149"/>
      <c r="Q147" s="149"/>
      <c r="R147" s="1078"/>
      <c r="S147" s="148"/>
      <c r="T147" s="148"/>
      <c r="U147" s="1081"/>
      <c r="V147" s="1081"/>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78"/>
      <c r="P148" s="149"/>
      <c r="Q148" s="149"/>
      <c r="R148" s="1078"/>
      <c r="S148" s="148"/>
      <c r="T148" s="148"/>
      <c r="U148" s="1081"/>
      <c r="V148" s="1081"/>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78"/>
      <c r="P149" s="149"/>
      <c r="Q149" s="149"/>
      <c r="R149" s="1078"/>
      <c r="S149" s="148"/>
      <c r="T149" s="148"/>
      <c r="U149" s="1081"/>
      <c r="V149" s="1081"/>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78"/>
      <c r="P150" s="149"/>
      <c r="Q150" s="149"/>
      <c r="R150" s="1078"/>
      <c r="S150" s="148"/>
      <c r="T150" s="148"/>
      <c r="U150" s="1081"/>
      <c r="V150" s="1081"/>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78"/>
      <c r="P151" s="149"/>
      <c r="Q151" s="149"/>
      <c r="R151" s="1078"/>
      <c r="S151" s="148"/>
      <c r="T151" s="148"/>
      <c r="U151" s="1081"/>
      <c r="V151" s="1081"/>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78"/>
      <c r="P152" s="149"/>
      <c r="Q152" s="149"/>
      <c r="R152" s="1078"/>
      <c r="S152" s="148"/>
      <c r="T152" s="148"/>
      <c r="U152" s="1081"/>
      <c r="V152" s="1081"/>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78"/>
      <c r="P153" s="149"/>
      <c r="Q153" s="149"/>
      <c r="R153" s="1078"/>
      <c r="S153" s="148"/>
      <c r="T153" s="148"/>
      <c r="U153" s="1081"/>
      <c r="V153" s="1081"/>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78"/>
      <c r="P154" s="149"/>
      <c r="Q154" s="149"/>
      <c r="R154" s="1078"/>
      <c r="S154" s="148"/>
      <c r="T154" s="148"/>
      <c r="U154" s="1081"/>
      <c r="V154" s="1081"/>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78"/>
      <c r="P155" s="149"/>
      <c r="Q155" s="149"/>
      <c r="R155" s="1078"/>
      <c r="S155" s="148"/>
      <c r="T155" s="148"/>
      <c r="U155" s="1081"/>
      <c r="V155" s="1081"/>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78"/>
      <c r="P156" s="149"/>
      <c r="Q156" s="149"/>
      <c r="R156" s="1078"/>
      <c r="S156" s="148"/>
      <c r="T156" s="148"/>
      <c r="U156" s="1081"/>
      <c r="V156" s="1081"/>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26" priority="1" stopIfTrue="1" operator="containsText" text="Required entry missing">
      <formula>NOT(ISERROR(SEARCH("Required entry missing",AT7)))</formula>
    </cfRule>
  </conditionalFormatting>
  <dataValidations count="17">
    <dataValidation type="list" allowBlank="1" showInputMessage="1" sqref="R7:R156" xr:uid="{00000000-0002-0000-0F00-000000000000}">
      <formula1>"Yes, No, Not known"</formula1>
    </dataValidation>
    <dataValidation type="decimal" operator="greaterThan" allowBlank="1" showInputMessage="1" showErrorMessage="1" error="Dose entries cannot be a negative number " sqref="E7:E156" xr:uid="{00000000-0002-0000-0F00-000001000000}">
      <formula1>0</formula1>
    </dataValidation>
    <dataValidation type="list" allowBlank="1" showInputMessage="1" sqref="N7:N156" xr:uid="{00000000-0002-0000-0F00-000002000000}">
      <formula1>$AK$13:$AK$22</formula1>
    </dataValidation>
    <dataValidation type="decimal" allowBlank="1" showInputMessage="1" showErrorMessage="1" sqref="P7:P156" xr:uid="{00000000-0002-0000-0F00-000003000000}">
      <formula1>0</formula1>
      <formula2>300</formula2>
    </dataValidation>
    <dataValidation type="decimal" allowBlank="1" showInputMessage="1" showErrorMessage="1" sqref="Q7:Q156" xr:uid="{00000000-0002-0000-0F00-000004000000}">
      <formula1>0</formula1>
      <formula2>1000</formula2>
    </dataValidation>
    <dataValidation type="decimal" allowBlank="1" showInputMessage="1" showErrorMessage="1" sqref="S7:S156" xr:uid="{00000000-0002-0000-0F00-000005000000}">
      <formula1>40</formula1>
      <formula2>200</formula2>
    </dataValidation>
    <dataValidation type="decimal" allowBlank="1" showInputMessage="1" showErrorMessage="1" sqref="T7:T156" xr:uid="{00000000-0002-0000-0F00-000006000000}">
      <formula1>0</formula1>
      <formula2>10000</formula2>
    </dataValidation>
    <dataValidation type="list" allowBlank="1" showInputMessage="1" sqref="V7:V156" xr:uid="{00000000-0002-0000-0F00-000008000000}">
      <formula1>$AJ$38:$AJ$43</formula1>
    </dataValidation>
    <dataValidation type="decimal" allowBlank="1" showInputMessage="1" showErrorMessage="1" sqref="K7:K156" xr:uid="{00000000-0002-0000-0F00-000009000000}">
      <formula1>16</formula1>
      <formula2>120</formula2>
    </dataValidation>
    <dataValidation type="decimal" allowBlank="1" showInputMessage="1" showErrorMessage="1" sqref="H7:H156" xr:uid="{00000000-0002-0000-0F00-00000A000000}">
      <formula1>30</formula1>
      <formula2>300</formula2>
    </dataValidation>
    <dataValidation type="decimal" allowBlank="1" showInputMessage="1" showErrorMessage="1" sqref="M7:M156" xr:uid="{00000000-0002-0000-0F00-00000B000000}">
      <formula1>0.5</formula1>
      <formula2>3</formula2>
    </dataValidation>
    <dataValidation type="list" allowBlank="1" showInputMessage="1" sqref="L7:L156" xr:uid="{00000000-0002-0000-0F00-00000C000000}">
      <formula1>$AH$29:$AH$32</formula1>
    </dataValidation>
    <dataValidation type="list" allowBlank="1" showInputMessage="1" sqref="AD7:AD156" xr:uid="{00000000-0002-0000-0F00-00000D000000}">
      <formula1>$AH$36:$AH$43</formula1>
    </dataValidation>
    <dataValidation type="list" allowBlank="1" showInputMessage="1" sqref="F7:F156" xr:uid="{00000000-0002-0000-0F00-00000E000000}">
      <formula1>$AH$14:$AH$27</formula1>
    </dataValidation>
    <dataValidation type="date" allowBlank="1" showInputMessage="1" showErrorMessage="1" sqref="D7:D156" xr:uid="{00000000-0002-0000-0F00-00000F000000}">
      <formula1>42370</formula1>
      <formula2>47484</formula2>
    </dataValidation>
    <dataValidation type="list" allowBlank="1" showInputMessage="1" sqref="U7:U156" xr:uid="{00000000-0002-0000-0F00-000007000000}">
      <formula1>$AJ$27:$AJ$35</formula1>
    </dataValidation>
    <dataValidation type="list" allowBlank="1" showInputMessage="1" sqref="O7:O156" xr:uid="{EEDF9633-ED27-4A01-89A7-1A1A383208D1}">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4" width="15.7109375" style="1" customWidth="1"/>
    <col min="15" max="20" width="19.7109375" style="6" customWidth="1"/>
    <col min="21" max="21" width="33" style="6" customWidth="1"/>
    <col min="22" max="27" width="14.7109375" style="6" customWidth="1"/>
    <col min="28" max="28" width="21.1406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4.1406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1.855468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1"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3.42578125" style="6" customWidth="1"/>
    <col min="84" max="84" width="26.85546875" style="6" bestFit="1" customWidth="1"/>
    <col min="85" max="85" width="26.5703125" style="6" bestFit="1" customWidth="1"/>
    <col min="86" max="86" width="36.42578125" style="6" customWidth="1"/>
    <col min="87" max="90" width="23.85546875" style="6" customWidth="1"/>
    <col min="91" max="91" width="60.710937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K1" s="1238"/>
      <c r="L1" s="1238"/>
      <c r="M1" s="1238"/>
      <c r="N1" s="1238"/>
      <c r="O1" s="1242"/>
      <c r="P1" s="1242"/>
      <c r="U1" s="1243"/>
      <c r="V1" s="1243"/>
      <c r="W1" s="124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58" t="str">
        <f>'Info Exam and Projection List'!M14</f>
        <v>X11. Facial Bones Exam</v>
      </c>
      <c r="C2" s="1759"/>
      <c r="D2" s="1760"/>
      <c r="E2" s="489" t="s">
        <v>1784</v>
      </c>
      <c r="F2" s="1761" t="str">
        <f>VLOOKUP($B$2,'Info Exam and Projection List'!M4:P33,2)</f>
        <v>If possible, list projections for complete exam in the projection name columns.</v>
      </c>
      <c r="G2" s="1762"/>
      <c r="H2" s="1763"/>
      <c r="I2" s="1239"/>
      <c r="J2" s="1239"/>
      <c r="K2" s="1188" t="s">
        <v>1785</v>
      </c>
      <c r="L2" s="1239"/>
      <c r="M2" s="1239"/>
      <c r="N2" s="1239"/>
      <c r="O2" s="813"/>
      <c r="P2" s="813"/>
      <c r="Q2" s="491"/>
      <c r="R2" s="491"/>
      <c r="S2" s="491"/>
      <c r="T2" s="491"/>
      <c r="U2" s="1178"/>
      <c r="V2" s="1178"/>
      <c r="W2" s="1178"/>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Diagnostic radiography of facial bones (procedure) (68306006)</v>
      </c>
      <c r="CN2" s="512" t="str">
        <f>VLOOKUP($B$2,'Info Exam and Projection List'!M4:P33,4)</f>
        <v>XR Facial bones (XFACI)</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1180"/>
      <c r="L3" s="1180"/>
      <c r="M3" s="1180"/>
      <c r="N3" s="1180"/>
      <c r="O3" s="447" t="s">
        <v>1787</v>
      </c>
      <c r="P3" s="1201"/>
      <c r="Q3" s="1201"/>
      <c r="R3" s="1201"/>
      <c r="S3" s="1201"/>
      <c r="T3" s="1202"/>
      <c r="U3" s="1219" t="s">
        <v>1804</v>
      </c>
      <c r="V3" s="192"/>
      <c r="W3" s="741"/>
      <c r="X3" s="192"/>
      <c r="Y3" s="192"/>
      <c r="Z3" s="843"/>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X11. Facial Bones Exam</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6"/>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1717</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687"/>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1218"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5"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1002" t="s">
        <v>1022</v>
      </c>
      <c r="DH5" s="1002" t="s">
        <v>1095</v>
      </c>
      <c r="DI5" s="1003" t="s">
        <v>850</v>
      </c>
      <c r="DJ5" s="1004" t="s">
        <v>1026</v>
      </c>
      <c r="DK5" s="1005" t="s">
        <v>1008</v>
      </c>
      <c r="DL5" s="1006" t="s">
        <v>1027</v>
      </c>
      <c r="DM5" s="607" t="str">
        <f>IF($O5&lt;&gt;"Enter name of projection or stiched image ",IF($O5&lt;&gt;"",$O5,"No entry"),"No title given")</f>
        <v xml:space="preserve">Projection 1 DAP </v>
      </c>
      <c r="DN5" s="607" t="str">
        <f>IF($P5&lt;&gt;"Enter name of projection or stiched image ",IF($P5&lt;&gt;"",$P5,"No entry"),"No title given")</f>
        <v>Projection 2 DAP</v>
      </c>
      <c r="DO5" s="607" t="str">
        <f>IF($Q5&lt;&gt;"Enter name of projection or stiched image ",IF($Q5&lt;&gt;"",$Q5,"No entry"),"No title given")</f>
        <v>Projection 3 DAP</v>
      </c>
      <c r="DP5" s="607" t="str">
        <f>IF($R5&lt;&gt;"Enter name of projection or stiched image ",IF($R5&lt;&gt;"",$R5,"No entry"),"No title given")</f>
        <v>Projection 4 DAP</v>
      </c>
      <c r="DQ5" s="607" t="str">
        <f>IF($S5&lt;&gt;"Enter name of projection or stiched image ",IF($S5&lt;&gt;"",$S5,"No entry"),"No title given")</f>
        <v>Projection 5 DAP</v>
      </c>
      <c r="DR5" s="607" t="str">
        <f>IF($T5&lt;&gt;"Enter name of projection or stiched image ",IF($T5&lt;&gt;"",$T5,"No entry"),"No title given")</f>
        <v>Projection 6 DAP</v>
      </c>
      <c r="DS5" s="879" t="s">
        <v>1032</v>
      </c>
      <c r="DT5" s="1007" t="s">
        <v>1033</v>
      </c>
      <c r="DU5" s="607" t="s">
        <v>1097</v>
      </c>
      <c r="DV5" s="607" t="s">
        <v>1034</v>
      </c>
      <c r="DW5" s="607" t="s">
        <v>1035</v>
      </c>
      <c r="DX5" s="607" t="s">
        <v>1036</v>
      </c>
      <c r="DY5" s="607" t="s">
        <v>1039</v>
      </c>
      <c r="DZ5" s="607" t="s">
        <v>1037</v>
      </c>
      <c r="EA5" s="607"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608" t="s">
        <v>1051</v>
      </c>
      <c r="GG5" s="1008"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1455"/>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454"/>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X11. Facial Bones Exam</v>
      </c>
      <c r="DC7" s="96" t="str">
        <f>CONCATENATE('Contact_Information '!$AO$5,$CW$4,"-",$B7)</f>
        <v>No entry-No entry-Hyyyy-Rzzzz-PRPxxxxa-X11-01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1212"/>
      <c r="GI8" s="1212"/>
      <c r="GJ8" s="1212"/>
      <c r="GK8" s="1212"/>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25" priority="1" stopIfTrue="1" operator="containsText" text="Required entry missing">
      <formula>NOT(ISERROR(SEARCH("Required entry missing",DE7)))</formula>
    </cfRule>
  </conditionalFormatting>
  <dataValidations count="20">
    <dataValidation type="date" allowBlank="1" showInputMessage="1" showErrorMessage="1" sqref="D7:D156" xr:uid="{00000000-0002-0000-1000-000000000000}">
      <formula1>42370</formula1>
      <formula2>47484</formula2>
    </dataValidation>
    <dataValidation type="list" allowBlank="1" showInputMessage="1" sqref="F7:F156" xr:uid="{00000000-0002-0000-1000-000001000000}">
      <formula1>$CS$14:$CS$27</formula1>
    </dataValidation>
    <dataValidation type="decimal" allowBlank="1" showInputMessage="1" showErrorMessage="1" sqref="M7:M156" xr:uid="{00000000-0002-0000-1000-000004000000}">
      <formula1>0.5</formula1>
      <formula2>3</formula2>
    </dataValidation>
    <dataValidation type="decimal" allowBlank="1" showInputMessage="1" showErrorMessage="1" sqref="H7:H156" xr:uid="{00000000-0002-0000-1000-000005000000}">
      <formula1>30</formula1>
      <formula2>300</formula2>
    </dataValidation>
    <dataValidation type="decimal" allowBlank="1" showInputMessage="1" showErrorMessage="1" sqref="K7:K156" xr:uid="{00000000-0002-0000-1000-000006000000}">
      <formula1>16</formula1>
      <formula2>120</formula2>
    </dataValidation>
    <dataValidation type="decimal" allowBlank="1" showInputMessage="1" showErrorMessage="1" sqref="AB7:AB156 CE7:CE156 AM7:AM156 AX7:AX156 BI7:BI156 BT7:BT156" xr:uid="{00000000-0002-0000-1000-000009000000}">
      <formula1>0</formula1>
      <formula2>10000</formula2>
    </dataValidation>
    <dataValidation type="decimal" allowBlank="1" showInputMessage="1" showErrorMessage="1" sqref="AA7:AA156 CD7:CD156 AL7:AL156 AW7:AW156 BH7:BH156 BS7:BS156" xr:uid="{00000000-0002-0000-1000-00000A000000}">
      <formula1>40</formula1>
      <formula2>200</formula2>
    </dataValidation>
    <dataValidation type="decimal" allowBlank="1" showInputMessage="1" showErrorMessage="1" sqref="BF7:BF156 BQ7:BQ156 Y7:Y156 AJ7:AJ156 AU7:AU156 CB7:CB156" xr:uid="{00000000-0002-0000-1000-00000B000000}">
      <formula1>0</formula1>
      <formula2>1000</formula2>
    </dataValidation>
    <dataValidation type="decimal" allowBlank="1" showInputMessage="1" showErrorMessage="1" sqref="X7:X156 CA7:CA156 AI7:AI156 AT7:AT156 BE7:BE156 BP7:BP156" xr:uid="{00000000-0002-0000-1000-00000C000000}">
      <formula1>0</formula1>
      <formula2>300</formula2>
    </dataValidation>
    <dataValidation type="list" allowBlank="1" showInputMessage="1" sqref="BY7:BY156 V7:V156 AG7:AG156 AR7:AR156 BC7:BC156 BN7:BN156" xr:uid="{00000000-0002-0000-1000-00000E000000}">
      <formula1>$CV$13:$CV$22</formula1>
    </dataValidation>
    <dataValidation type="decimal" operator="greaterThan" allowBlank="1" showInputMessage="1" showErrorMessage="1" error="Dose entries cannot be a negative number " sqref="E7:E156 O7:T156" xr:uid="{00000000-0002-0000-1000-00000F000000}">
      <formula1>0</formula1>
    </dataValidation>
    <dataValidation type="list" allowBlank="1" showInputMessage="1" showErrorMessage="1" sqref="CC156" xr:uid="{00000000-0002-0000-1000-000010000000}">
      <formula1>"Yes, No, Not known"</formula1>
    </dataValidation>
    <dataValidation type="list" allowBlank="1" showInputMessage="1" sqref="CC7:CC155 Z7:Z156 BG7:BG156 AK7:AK156 BR7:BR156 AV7:AV156" xr:uid="{00000000-0002-0000-1000-000012000000}">
      <formula1>"Yes, No, Not known"</formula1>
    </dataValidation>
    <dataValidation type="list" allowBlank="1" showInputMessage="1" sqref="N7:N156" xr:uid="{AC07C740-FAA9-4350-9D9C-0A7C7B766EA9}">
      <formula1>"1,2,3,4,5,6,7,8,9,10,11,12,13,14,15,16,17,18,19,20"</formula1>
    </dataValidation>
    <dataValidation type="list" allowBlank="1" showInputMessage="1" sqref="CO7:CO156" xr:uid="{00000000-0002-0000-1000-000002000000}">
      <formula1>$CS$44:$CS$51</formula1>
    </dataValidation>
    <dataValidation type="list" allowBlank="1" showInputMessage="1" sqref="CG7:CG156 BV7:BV156 BK7:BK156 AZ7:AZ156 AO7:AO156 AD7:AD156" xr:uid="{00000000-0002-0000-1000-000007000000}">
      <formula1>$CU$46:$CU$51</formula1>
    </dataValidation>
    <dataValidation type="list" allowBlank="1" showInputMessage="1" sqref="L7:L156" xr:uid="{00000000-0002-0000-1000-000003000000}">
      <formula1>$CS$34:$CS$37</formula1>
    </dataValidation>
    <dataValidation type="list" allowBlank="1" showInputMessage="1" sqref="CF7:CF156 BU7:BU156 BJ7:BJ156 AY7:AY156 AN7:AN156 AC7:AC156" xr:uid="{00000000-0002-0000-1000-000008000000}">
      <formula1>$CU$32:$CU$40</formula1>
    </dataValidation>
    <dataValidation type="list" allowBlank="1" showInputMessage="1" sqref="U7:U156 BX7:BX156 AF7:AF156 AQ7:AQ156 BB7:BB156 BM7:BM156" xr:uid="{00000000-0002-0000-1000-00000D000000}">
      <formula1>$CU$13:$CU$25</formula1>
    </dataValidation>
    <dataValidation type="list" allowBlank="1" showInputMessage="1" sqref="W7:W156 AH7:AH156 AS7:AS156 BD7:BD156 BO7:BO156 BZ7:BZ156" xr:uid="{CFF5A76E-F5D8-49DB-B7D3-F32B5DC2BD54}">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81" t="str">
        <f>'Info Exam and Projection List'!M15</f>
        <v>X12. Foot (single): Weight Bearing Dorsoplantar (DP) view</v>
      </c>
      <c r="C2" s="1782"/>
      <c r="D2" s="1783"/>
      <c r="E2" s="489" t="s">
        <v>1784</v>
      </c>
      <c r="F2" s="1761" t="str">
        <f>VLOOKUP($B$2,'Info Exam and Projection List'!M4:P33,2)</f>
        <v>A requested projection to provide a clear bench mark dose. 
Single projection only, right or left foot, not both.</v>
      </c>
      <c r="G2" s="1762"/>
      <c r="H2" s="1763"/>
      <c r="I2" s="1239"/>
      <c r="J2" s="1239"/>
      <c r="K2" s="1188" t="s">
        <v>1785</v>
      </c>
      <c r="L2" s="192"/>
      <c r="M2" s="192"/>
      <c r="N2" s="411"/>
      <c r="O2" s="1177"/>
      <c r="P2" s="1177"/>
      <c r="Q2" s="1177"/>
      <c r="R2" s="1177"/>
      <c r="S2" s="1177"/>
      <c r="T2" s="1177"/>
      <c r="U2" s="779"/>
      <c r="V2" s="779"/>
      <c r="W2" s="779"/>
      <c r="X2" s="476"/>
      <c r="Y2" s="476"/>
      <c r="Z2" s="476"/>
      <c r="AA2" s="476"/>
      <c r="AB2" s="511" t="str">
        <f>VLOOKUP($B$2,'Info Exam and Projection List'!M4:P33,3)</f>
        <v>Radiography of foot (procedure) (52221007)</v>
      </c>
      <c r="AC2" s="512" t="str">
        <f>VLOOKUP($B$2,'Info Exam and Projection List'!M4:P33,4)</f>
        <v>XR Foot Rt, XR Foot Lt (XFOOR, XFOOL)</v>
      </c>
      <c r="AD2" s="476"/>
      <c r="AE2" s="476"/>
      <c r="AF2" s="477"/>
      <c r="AG2" s="485"/>
      <c r="AH2" s="172"/>
      <c r="AI2" s="486"/>
      <c r="AJ2" s="161" t="s">
        <v>232</v>
      </c>
      <c r="AK2" s="46"/>
      <c r="AL2" s="47"/>
      <c r="AM2" s="172"/>
      <c r="AP2" s="902" t="s">
        <v>1422</v>
      </c>
      <c r="AQ2" s="907" t="s">
        <v>1018</v>
      </c>
      <c r="AR2" s="964" t="s">
        <v>1099</v>
      </c>
      <c r="AS2" s="709" t="s">
        <v>1736</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X12. Foot (single): Weight Bearing Dorsoplantar (DP) view</v>
      </c>
      <c r="AR3" s="919" t="s">
        <v>1025</v>
      </c>
      <c r="AS3" s="712" t="s">
        <v>1737</v>
      </c>
      <c r="AT3" s="85"/>
      <c r="AU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1234</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1705</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35"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951"/>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X12. Foot (single): Weight Bearing Dorsoplantar (DP) view</v>
      </c>
      <c r="AR7" s="96" t="str">
        <f>CONCATENATE('Contact_Information '!$AO$5,$AL$4,"-",$B7)</f>
        <v>No entry-No entry-Hyyyy-Rzzzz-PRPxxxxa-X12-01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24"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1100-000000000000}">
      <formula1>42370</formula1>
      <formula2>47484</formula2>
    </dataValidation>
    <dataValidation type="list" allowBlank="1" showInputMessage="1" sqref="F7:F156" xr:uid="{00000000-0002-0000-1100-000001000000}">
      <formula1>$AH$14:$AH$27</formula1>
    </dataValidation>
    <dataValidation type="list" allowBlank="1" showInputMessage="1" sqref="AD7:AD156" xr:uid="{00000000-0002-0000-1100-000002000000}">
      <formula1>$AH$36:$AH$43</formula1>
    </dataValidation>
    <dataValidation type="list" allowBlank="1" showInputMessage="1" sqref="L7:L156" xr:uid="{00000000-0002-0000-1100-000003000000}">
      <formula1>$AH$29:$AH$32</formula1>
    </dataValidation>
    <dataValidation type="decimal" allowBlank="1" showInputMessage="1" showErrorMessage="1" sqref="M7:M156" xr:uid="{00000000-0002-0000-1100-000004000000}">
      <formula1>0.5</formula1>
      <formula2>3</formula2>
    </dataValidation>
    <dataValidation type="decimal" allowBlank="1" showInputMessage="1" showErrorMessage="1" sqref="H7:H156" xr:uid="{00000000-0002-0000-1100-000005000000}">
      <formula1>30</formula1>
      <formula2>300</formula2>
    </dataValidation>
    <dataValidation type="decimal" allowBlank="1" showInputMessage="1" showErrorMessage="1" sqref="K7:K156" xr:uid="{00000000-0002-0000-1100-000006000000}">
      <formula1>16</formula1>
      <formula2>120</formula2>
    </dataValidation>
    <dataValidation type="list" allowBlank="1" showInputMessage="1" sqref="V7:V156" xr:uid="{00000000-0002-0000-1100-000007000000}">
      <formula1>$AJ$38:$AJ$43</formula1>
    </dataValidation>
    <dataValidation type="decimal" allowBlank="1" showInputMessage="1" showErrorMessage="1" sqref="T7:T156" xr:uid="{00000000-0002-0000-1100-000009000000}">
      <formula1>0</formula1>
      <formula2>10000</formula2>
    </dataValidation>
    <dataValidation type="decimal" allowBlank="1" showInputMessage="1" showErrorMessage="1" sqref="S7:S156" xr:uid="{00000000-0002-0000-1100-00000A000000}">
      <formula1>40</formula1>
      <formula2>200</formula2>
    </dataValidation>
    <dataValidation type="decimal" allowBlank="1" showInputMessage="1" showErrorMessage="1" sqref="Q7:Q156" xr:uid="{00000000-0002-0000-1100-00000B000000}">
      <formula1>0</formula1>
      <formula2>1000</formula2>
    </dataValidation>
    <dataValidation type="decimal" allowBlank="1" showInputMessage="1" sqref="P7:P156" xr:uid="{00000000-0002-0000-1100-00000C000000}">
      <formula1>0</formula1>
      <formula2>300</formula2>
    </dataValidation>
    <dataValidation type="list" allowBlank="1" showInputMessage="1" sqref="N7:N156" xr:uid="{00000000-0002-0000-1100-00000D000000}">
      <formula1>$AK$13:$AK$22</formula1>
    </dataValidation>
    <dataValidation type="decimal" operator="greaterThan" allowBlank="1" showInputMessage="1" showErrorMessage="1" error="Dose entries cannot be a negative number " sqref="E7:E156" xr:uid="{00000000-0002-0000-1100-00000E000000}">
      <formula1>0</formula1>
    </dataValidation>
    <dataValidation type="list" allowBlank="1" showInputMessage="1" sqref="R7:R156" xr:uid="{00000000-0002-0000-1100-00000F000000}">
      <formula1>"Yes, No, Not known"</formula1>
    </dataValidation>
    <dataValidation type="list" allowBlank="1" showInputMessage="1" sqref="U7:U156" xr:uid="{00000000-0002-0000-1100-000008000000}">
      <formula1>$AJ$27:$AJ$35</formula1>
    </dataValidation>
    <dataValidation type="list" allowBlank="1" showInputMessage="1" sqref="O7:O156" xr:uid="{67E65993-2D85-47EB-A1D4-3F0A7F98F161}">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2851562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List'!M16</f>
        <v>X13. Hand (single): PA view (palm on plate)</v>
      </c>
      <c r="C2" s="1759"/>
      <c r="D2" s="1760"/>
      <c r="E2" s="489" t="s">
        <v>1784</v>
      </c>
      <c r="F2" s="1761" t="str">
        <f>VLOOKUP($B$2,'Info Exam and Projection List'!M4:P33,2)</f>
        <v>A requested projection to provide a clear bench mark dose. 
Single projection only, right or left hand, not both</v>
      </c>
      <c r="G2" s="1762"/>
      <c r="H2" s="1763"/>
      <c r="I2" s="1239"/>
      <c r="J2" s="1239"/>
      <c r="K2" s="1188" t="s">
        <v>1785</v>
      </c>
      <c r="L2" s="192"/>
      <c r="M2" s="192"/>
      <c r="N2" s="411"/>
      <c r="O2" s="1177"/>
      <c r="P2" s="1177"/>
      <c r="Q2" s="1177"/>
      <c r="R2" s="1177"/>
      <c r="S2" s="1177"/>
      <c r="T2" s="1177"/>
      <c r="U2" s="1177"/>
      <c r="V2" s="779"/>
      <c r="W2" s="779"/>
      <c r="X2" s="476"/>
      <c r="Y2" s="476"/>
      <c r="Z2" s="476"/>
      <c r="AA2" s="476"/>
      <c r="AB2" s="511" t="str">
        <f>VLOOKUP($B$2,'Info Exam and Projection List'!M4:P33,3)</f>
        <v>Radiography of hand (procedure) (49345004)</v>
      </c>
      <c r="AC2" s="512" t="str">
        <f>VLOOKUP($B$2,'Info Exam and Projection List'!M4:P33,4)</f>
        <v>XR Hand Rt or  XR Hand Lt (XHANR, XHANL)</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3"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X13. Hand (single): PA view (palm on plate)</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1235</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1548</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1744</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X13. Hand (single): PA view (palm on plate)</v>
      </c>
      <c r="AR7" s="96" t="str">
        <f>CONCATENATE('Contact_Information '!$AO$5,$AL$4,"-",$B7)</f>
        <v>No entry-No entry-Hyyyy-Rzzzz-PRPxxxxa-X13-01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23" priority="1" stopIfTrue="1" operator="containsText" text="Required entry missing">
      <formula>NOT(ISERROR(SEARCH("Required entry missing",AT7)))</formula>
    </cfRule>
  </conditionalFormatting>
  <dataValidations count="17">
    <dataValidation type="list" allowBlank="1" showInputMessage="1" sqref="R7:R156" xr:uid="{00000000-0002-0000-1200-000000000000}">
      <formula1>"Yes, No, Not known"</formula1>
    </dataValidation>
    <dataValidation type="decimal" operator="greaterThan" allowBlank="1" showInputMessage="1" showErrorMessage="1" error="Dose entries cannot be a negative number " sqref="E7:E156" xr:uid="{00000000-0002-0000-1200-000001000000}">
      <formula1>0</formula1>
    </dataValidation>
    <dataValidation type="list" allowBlank="1" showInputMessage="1" sqref="N7:N156" xr:uid="{00000000-0002-0000-1200-000002000000}">
      <formula1>$AK$13:$AK$22</formula1>
    </dataValidation>
    <dataValidation type="decimal" allowBlank="1" showInputMessage="1" showErrorMessage="1" sqref="P7:P156" xr:uid="{00000000-0002-0000-1200-000003000000}">
      <formula1>0</formula1>
      <formula2>300</formula2>
    </dataValidation>
    <dataValidation type="decimal" allowBlank="1" showInputMessage="1" showErrorMessage="1" sqref="Q7:Q156" xr:uid="{00000000-0002-0000-1200-000004000000}">
      <formula1>0</formula1>
      <formula2>1000</formula2>
    </dataValidation>
    <dataValidation type="decimal" allowBlank="1" showInputMessage="1" showErrorMessage="1" sqref="S7:S156" xr:uid="{00000000-0002-0000-1200-000005000000}">
      <formula1>40</formula1>
      <formula2>200</formula2>
    </dataValidation>
    <dataValidation type="decimal" allowBlank="1" showInputMessage="1" showErrorMessage="1" sqref="T7:T156" xr:uid="{00000000-0002-0000-1200-000006000000}">
      <formula1>0</formula1>
      <formula2>10000</formula2>
    </dataValidation>
    <dataValidation type="list" allowBlank="1" showInputMessage="1" sqref="V7:V156" xr:uid="{00000000-0002-0000-1200-000008000000}">
      <formula1>$AJ$38:$AJ$43</formula1>
    </dataValidation>
    <dataValidation type="decimal" allowBlank="1" showInputMessage="1" showErrorMessage="1" sqref="K7:K156" xr:uid="{00000000-0002-0000-1200-000009000000}">
      <formula1>16</formula1>
      <formula2>120</formula2>
    </dataValidation>
    <dataValidation type="decimal" allowBlank="1" showInputMessage="1" showErrorMessage="1" sqref="H7:H156" xr:uid="{00000000-0002-0000-1200-00000A000000}">
      <formula1>30</formula1>
      <formula2>300</formula2>
    </dataValidation>
    <dataValidation type="decimal" allowBlank="1" showInputMessage="1" showErrorMessage="1" sqref="M7:M156" xr:uid="{00000000-0002-0000-1200-00000B000000}">
      <formula1>0.5</formula1>
      <formula2>3</formula2>
    </dataValidation>
    <dataValidation type="list" allowBlank="1" showInputMessage="1" sqref="L7:L156" xr:uid="{00000000-0002-0000-1200-00000C000000}">
      <formula1>$AH$29:$AH$32</formula1>
    </dataValidation>
    <dataValidation type="list" allowBlank="1" showInputMessage="1" sqref="AD7:AD156" xr:uid="{00000000-0002-0000-1200-00000D000000}">
      <formula1>$AH$36:$AH$43</formula1>
    </dataValidation>
    <dataValidation type="list" allowBlank="1" showInputMessage="1" sqref="F7:F156 I7:J156" xr:uid="{00000000-0002-0000-1200-00000E000000}">
      <formula1>$AH$14:$AH$27</formula1>
    </dataValidation>
    <dataValidation type="date" allowBlank="1" showInputMessage="1" showErrorMessage="1" sqref="D7:D156" xr:uid="{00000000-0002-0000-1200-00000F000000}">
      <formula1>42370</formula1>
      <formula2>47484</formula2>
    </dataValidation>
    <dataValidation type="list" allowBlank="1" showInputMessage="1" sqref="U7:U156" xr:uid="{00000000-0002-0000-1200-000007000000}">
      <formula1>$AJ$27:$AJ$35</formula1>
    </dataValidation>
    <dataValidation type="list" allowBlank="1" showInputMessage="1" sqref="O7:O156" xr:uid="{81C2EBA3-E8C2-47A7-95FD-2612C215B303}">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0"/>
    <pageSetUpPr fitToPage="1"/>
  </sheetPr>
  <dimension ref="A1:V111"/>
  <sheetViews>
    <sheetView workbookViewId="0"/>
  </sheetViews>
  <sheetFormatPr defaultColWidth="9.140625" defaultRowHeight="15" x14ac:dyDescent="0.25"/>
  <cols>
    <col min="1" max="1" width="11.42578125" style="6" customWidth="1"/>
    <col min="2" max="2" width="9.140625" style="6"/>
    <col min="3" max="3" width="46.7109375" style="6" customWidth="1"/>
    <col min="4" max="4" width="58.28515625" style="6" customWidth="1"/>
    <col min="5" max="6" width="50.7109375" style="1350" customWidth="1"/>
    <col min="7" max="12" width="13.28515625" style="6" customWidth="1"/>
    <col min="13" max="13" width="52.28515625" style="6" hidden="1" customWidth="1"/>
    <col min="14" max="14" width="75.42578125" style="6" hidden="1" customWidth="1"/>
    <col min="15" max="15" width="67.28515625" style="6" hidden="1" customWidth="1"/>
    <col min="16" max="16" width="49.140625" style="6" hidden="1" customWidth="1"/>
    <col min="17" max="17" width="68.7109375" style="6" hidden="1" customWidth="1"/>
    <col min="18" max="18" width="49.140625" style="6" hidden="1" customWidth="1"/>
    <col min="19" max="16384" width="9.140625" style="6"/>
  </cols>
  <sheetData>
    <row r="1" spans="1:22" ht="50.25" customHeight="1" x14ac:dyDescent="0.3">
      <c r="A1" s="1318" t="s">
        <v>878</v>
      </c>
      <c r="B1" s="1536" t="s">
        <v>1962</v>
      </c>
      <c r="C1" s="1537"/>
      <c r="D1" s="1537"/>
      <c r="E1" s="1538"/>
      <c r="F1" s="1538"/>
      <c r="M1" s="451" t="s">
        <v>758</v>
      </c>
    </row>
    <row r="2" spans="1:22" ht="21.75" thickBot="1" x14ac:dyDescent="0.3">
      <c r="A2" s="1320"/>
      <c r="B2" s="1351" t="s">
        <v>1959</v>
      </c>
    </row>
    <row r="3" spans="1:22" s="39" customFormat="1" ht="41.25" thickBot="1" x14ac:dyDescent="0.35">
      <c r="A3" s="1319"/>
      <c r="B3" s="429"/>
      <c r="C3" s="1150" t="s">
        <v>685</v>
      </c>
      <c r="D3" s="383" t="s">
        <v>688</v>
      </c>
      <c r="E3" s="1355" t="s">
        <v>336</v>
      </c>
      <c r="F3" s="1355" t="s">
        <v>337</v>
      </c>
      <c r="G3" s="384"/>
      <c r="H3" s="380"/>
      <c r="I3" s="380"/>
      <c r="J3" s="380"/>
      <c r="K3" s="380"/>
      <c r="L3" s="372"/>
      <c r="M3" s="307" t="s">
        <v>243</v>
      </c>
      <c r="N3" s="196" t="s">
        <v>632</v>
      </c>
      <c r="O3" s="196" t="s">
        <v>336</v>
      </c>
      <c r="P3" s="197" t="s">
        <v>337</v>
      </c>
      <c r="Q3" s="196" t="s">
        <v>336</v>
      </c>
      <c r="R3" s="197" t="s">
        <v>337</v>
      </c>
    </row>
    <row r="4" spans="1:22" s="39" customFormat="1" ht="50.1" customHeight="1" x14ac:dyDescent="0.25">
      <c r="A4" s="23"/>
      <c r="B4" s="1352" t="s">
        <v>689</v>
      </c>
      <c r="C4" s="1359" t="s">
        <v>660</v>
      </c>
      <c r="D4" s="1360" t="s">
        <v>1167</v>
      </c>
      <c r="E4" s="1356" t="s">
        <v>341</v>
      </c>
      <c r="F4" s="1361" t="s">
        <v>342</v>
      </c>
      <c r="G4" s="385"/>
      <c r="H4" s="368"/>
      <c r="I4" s="368"/>
      <c r="J4" s="368"/>
      <c r="K4" s="368"/>
      <c r="L4" s="368"/>
      <c r="M4" s="756" t="s">
        <v>754</v>
      </c>
      <c r="N4" s="760" t="s">
        <v>1167</v>
      </c>
      <c r="O4" s="757" t="s">
        <v>341</v>
      </c>
      <c r="P4" s="452" t="s">
        <v>342</v>
      </c>
      <c r="Q4" s="757" t="s">
        <v>341</v>
      </c>
      <c r="R4" s="452" t="s">
        <v>342</v>
      </c>
    </row>
    <row r="5" spans="1:22" s="39" customFormat="1" ht="50.1" customHeight="1" x14ac:dyDescent="0.25">
      <c r="B5" s="1353" t="s">
        <v>690</v>
      </c>
      <c r="C5" s="1362" t="s">
        <v>666</v>
      </c>
      <c r="D5" s="1363" t="s">
        <v>1168</v>
      </c>
      <c r="E5" s="1357" t="s">
        <v>341</v>
      </c>
      <c r="F5" s="1364" t="s">
        <v>342</v>
      </c>
      <c r="G5" s="385"/>
      <c r="H5" s="368"/>
      <c r="I5" s="368"/>
      <c r="J5" s="368"/>
      <c r="K5" s="368"/>
      <c r="L5" s="368"/>
      <c r="M5" s="756" t="s">
        <v>755</v>
      </c>
      <c r="N5" s="761" t="s">
        <v>1833</v>
      </c>
      <c r="O5" s="757" t="s">
        <v>341</v>
      </c>
      <c r="P5" s="452" t="s">
        <v>342</v>
      </c>
      <c r="Q5" s="757" t="s">
        <v>341</v>
      </c>
      <c r="R5" s="452" t="s">
        <v>342</v>
      </c>
    </row>
    <row r="6" spans="1:22" s="223" customFormat="1" ht="50.1" customHeight="1" x14ac:dyDescent="0.25">
      <c r="B6" s="1353" t="s">
        <v>691</v>
      </c>
      <c r="C6" s="1362" t="s">
        <v>681</v>
      </c>
      <c r="D6" s="1363" t="s">
        <v>1166</v>
      </c>
      <c r="E6" s="1357" t="s">
        <v>351</v>
      </c>
      <c r="F6" s="1364" t="s">
        <v>350</v>
      </c>
      <c r="G6" s="754"/>
      <c r="H6" s="339"/>
      <c r="I6" s="339"/>
      <c r="J6" s="339"/>
      <c r="K6" s="339"/>
      <c r="L6" s="339"/>
      <c r="M6" s="756" t="s">
        <v>759</v>
      </c>
      <c r="N6" s="761" t="s">
        <v>1166</v>
      </c>
      <c r="O6" s="757" t="s">
        <v>351</v>
      </c>
      <c r="P6" s="205" t="s">
        <v>350</v>
      </c>
      <c r="Q6" s="757" t="s">
        <v>351</v>
      </c>
      <c r="R6" s="205" t="s">
        <v>350</v>
      </c>
    </row>
    <row r="7" spans="1:22" s="223" customFormat="1" ht="50.1" customHeight="1" x14ac:dyDescent="0.25">
      <c r="B7" s="1353" t="s">
        <v>692</v>
      </c>
      <c r="C7" s="1362" t="s">
        <v>680</v>
      </c>
      <c r="D7" s="1363" t="s">
        <v>1166</v>
      </c>
      <c r="E7" s="1357" t="s">
        <v>351</v>
      </c>
      <c r="F7" s="1364" t="s">
        <v>350</v>
      </c>
      <c r="G7" s="754"/>
      <c r="H7" s="339"/>
      <c r="I7" s="339"/>
      <c r="J7" s="339"/>
      <c r="K7" s="339"/>
      <c r="L7" s="755"/>
      <c r="M7" s="756" t="s">
        <v>760</v>
      </c>
      <c r="N7" s="761" t="s">
        <v>1166</v>
      </c>
      <c r="O7" s="757" t="s">
        <v>351</v>
      </c>
      <c r="P7" s="205" t="s">
        <v>350</v>
      </c>
      <c r="Q7" s="757" t="s">
        <v>351</v>
      </c>
      <c r="R7" s="205" t="s">
        <v>350</v>
      </c>
    </row>
    <row r="8" spans="1:22" ht="50.1" customHeight="1" x14ac:dyDescent="0.25">
      <c r="B8" s="1353" t="s">
        <v>693</v>
      </c>
      <c r="C8" s="1362" t="s">
        <v>679</v>
      </c>
      <c r="D8" s="1363" t="s">
        <v>1169</v>
      </c>
      <c r="E8" s="1357" t="s">
        <v>351</v>
      </c>
      <c r="F8" s="1364" t="s">
        <v>350</v>
      </c>
      <c r="G8" s="337"/>
      <c r="H8" s="379"/>
      <c r="I8" s="379"/>
      <c r="J8" s="379"/>
      <c r="K8" s="379"/>
      <c r="L8" s="379"/>
      <c r="M8" s="756" t="s">
        <v>761</v>
      </c>
      <c r="N8" s="762" t="s">
        <v>1169</v>
      </c>
      <c r="O8" s="757" t="s">
        <v>351</v>
      </c>
      <c r="P8" s="205" t="s">
        <v>350</v>
      </c>
      <c r="Q8" s="757" t="s">
        <v>351</v>
      </c>
      <c r="R8" s="205" t="s">
        <v>350</v>
      </c>
    </row>
    <row r="9" spans="1:22" ht="50.1" customHeight="1" x14ac:dyDescent="0.25">
      <c r="B9" s="1353" t="s">
        <v>694</v>
      </c>
      <c r="C9" s="1362" t="s">
        <v>678</v>
      </c>
      <c r="D9" s="1363" t="s">
        <v>1961</v>
      </c>
      <c r="E9" s="1357" t="s">
        <v>307</v>
      </c>
      <c r="F9" s="1364" t="s">
        <v>306</v>
      </c>
      <c r="G9" s="337"/>
      <c r="H9" s="379"/>
      <c r="I9" s="379"/>
      <c r="J9" s="379"/>
      <c r="K9" s="379"/>
      <c r="L9" s="379"/>
      <c r="M9" s="756" t="s">
        <v>762</v>
      </c>
      <c r="N9" s="761" t="s">
        <v>1170</v>
      </c>
      <c r="O9" s="757" t="s">
        <v>307</v>
      </c>
      <c r="P9" s="452" t="s">
        <v>306</v>
      </c>
      <c r="Q9" s="757" t="s">
        <v>307</v>
      </c>
      <c r="R9" s="452" t="s">
        <v>306</v>
      </c>
    </row>
    <row r="10" spans="1:22" ht="50.1" customHeight="1" x14ac:dyDescent="0.25">
      <c r="B10" s="1353" t="s">
        <v>695</v>
      </c>
      <c r="C10" s="1362" t="s">
        <v>677</v>
      </c>
      <c r="D10" s="1363" t="s">
        <v>1171</v>
      </c>
      <c r="E10" s="1357" t="s">
        <v>307</v>
      </c>
      <c r="F10" s="1364" t="s">
        <v>306</v>
      </c>
      <c r="G10" s="337"/>
      <c r="H10" s="379"/>
      <c r="I10" s="379"/>
      <c r="J10" s="379"/>
      <c r="K10" s="379"/>
      <c r="L10" s="379"/>
      <c r="M10" s="756" t="s">
        <v>763</v>
      </c>
      <c r="N10" s="761" t="s">
        <v>1171</v>
      </c>
      <c r="O10" s="757" t="s">
        <v>307</v>
      </c>
      <c r="P10" s="452" t="s">
        <v>306</v>
      </c>
      <c r="Q10" s="757" t="s">
        <v>307</v>
      </c>
      <c r="R10" s="452" t="s">
        <v>306</v>
      </c>
      <c r="V10" s="371"/>
    </row>
    <row r="11" spans="1:22" ht="50.1" customHeight="1" x14ac:dyDescent="0.25">
      <c r="B11" s="1353" t="s">
        <v>696</v>
      </c>
      <c r="C11" s="1362" t="s">
        <v>676</v>
      </c>
      <c r="D11" s="1363" t="s">
        <v>1172</v>
      </c>
      <c r="E11" s="1357" t="s">
        <v>307</v>
      </c>
      <c r="F11" s="1364" t="s">
        <v>306</v>
      </c>
      <c r="G11" s="337"/>
      <c r="H11" s="379"/>
      <c r="I11" s="379"/>
      <c r="J11" s="379"/>
      <c r="K11" s="379"/>
      <c r="L11" s="379"/>
      <c r="M11" s="756" t="s">
        <v>764</v>
      </c>
      <c r="N11" s="761" t="s">
        <v>1172</v>
      </c>
      <c r="O11" s="757" t="s">
        <v>307</v>
      </c>
      <c r="P11" s="452" t="s">
        <v>306</v>
      </c>
      <c r="Q11" s="757" t="s">
        <v>307</v>
      </c>
      <c r="R11" s="452" t="s">
        <v>306</v>
      </c>
    </row>
    <row r="12" spans="1:22" ht="50.1" customHeight="1" x14ac:dyDescent="0.25">
      <c r="B12" s="1353" t="s">
        <v>697</v>
      </c>
      <c r="C12" s="1362" t="s">
        <v>675</v>
      </c>
      <c r="D12" s="1363" t="s">
        <v>1173</v>
      </c>
      <c r="E12" s="1357" t="s">
        <v>307</v>
      </c>
      <c r="F12" s="1364" t="s">
        <v>306</v>
      </c>
      <c r="G12" s="337"/>
      <c r="H12" s="379"/>
      <c r="I12" s="379"/>
      <c r="J12" s="379"/>
      <c r="K12" s="379"/>
      <c r="L12" s="379"/>
      <c r="M12" s="756" t="s">
        <v>756</v>
      </c>
      <c r="N12" s="761" t="s">
        <v>1173</v>
      </c>
      <c r="O12" s="757" t="s">
        <v>307</v>
      </c>
      <c r="P12" s="452" t="s">
        <v>306</v>
      </c>
      <c r="Q12" s="757" t="s">
        <v>307</v>
      </c>
      <c r="R12" s="452" t="s">
        <v>306</v>
      </c>
    </row>
    <row r="13" spans="1:22" s="223" customFormat="1" ht="50.1" customHeight="1" x14ac:dyDescent="0.25">
      <c r="B13" s="1353" t="s">
        <v>698</v>
      </c>
      <c r="C13" s="1362" t="s">
        <v>661</v>
      </c>
      <c r="D13" s="1363" t="s">
        <v>1174</v>
      </c>
      <c r="E13" s="1357" t="s">
        <v>307</v>
      </c>
      <c r="F13" s="1364" t="s">
        <v>306</v>
      </c>
      <c r="G13" s="754"/>
      <c r="H13" s="339"/>
      <c r="I13" s="339"/>
      <c r="J13" s="339"/>
      <c r="K13" s="339"/>
      <c r="L13" s="339"/>
      <c r="M13" s="756" t="s">
        <v>757</v>
      </c>
      <c r="N13" s="761" t="s">
        <v>1174</v>
      </c>
      <c r="O13" s="757" t="s">
        <v>307</v>
      </c>
      <c r="P13" s="452" t="s">
        <v>306</v>
      </c>
      <c r="Q13" s="757" t="s">
        <v>307</v>
      </c>
      <c r="R13" s="452" t="s">
        <v>306</v>
      </c>
    </row>
    <row r="14" spans="1:22" ht="50.1" customHeight="1" x14ac:dyDescent="0.25">
      <c r="B14" s="1353" t="s">
        <v>699</v>
      </c>
      <c r="C14" s="1362" t="s">
        <v>674</v>
      </c>
      <c r="D14" s="1363" t="s">
        <v>1175</v>
      </c>
      <c r="E14" s="1357" t="s">
        <v>409</v>
      </c>
      <c r="F14" s="1364" t="s">
        <v>349</v>
      </c>
      <c r="G14" s="337"/>
      <c r="H14" s="379"/>
      <c r="I14" s="379"/>
      <c r="J14" s="379"/>
      <c r="K14" s="379"/>
      <c r="L14" s="379"/>
      <c r="M14" s="756" t="s">
        <v>765</v>
      </c>
      <c r="N14" s="761" t="s">
        <v>1175</v>
      </c>
      <c r="O14" s="757" t="s">
        <v>409</v>
      </c>
      <c r="P14" s="452" t="s">
        <v>349</v>
      </c>
      <c r="Q14" s="757" t="s">
        <v>409</v>
      </c>
      <c r="R14" s="452" t="s">
        <v>349</v>
      </c>
    </row>
    <row r="15" spans="1:22" ht="50.1" customHeight="1" x14ac:dyDescent="0.25">
      <c r="B15" s="1353" t="s">
        <v>700</v>
      </c>
      <c r="C15" s="1365" t="s">
        <v>1960</v>
      </c>
      <c r="D15" s="1363" t="s">
        <v>1176</v>
      </c>
      <c r="E15" s="1357" t="s">
        <v>340</v>
      </c>
      <c r="F15" s="1364" t="s">
        <v>635</v>
      </c>
      <c r="G15" s="337"/>
      <c r="H15" s="379"/>
      <c r="I15" s="379"/>
      <c r="J15" s="379"/>
      <c r="K15" s="379"/>
      <c r="L15" s="379"/>
      <c r="M15" s="756" t="s">
        <v>1188</v>
      </c>
      <c r="N15" s="761" t="s">
        <v>1176</v>
      </c>
      <c r="O15" s="757" t="s">
        <v>340</v>
      </c>
      <c r="P15" s="452" t="s">
        <v>635</v>
      </c>
      <c r="Q15" s="757" t="s">
        <v>340</v>
      </c>
      <c r="R15" s="452" t="s">
        <v>635</v>
      </c>
    </row>
    <row r="16" spans="1:22" ht="50.1" customHeight="1" x14ac:dyDescent="0.25">
      <c r="B16" s="1353" t="s">
        <v>701</v>
      </c>
      <c r="C16" s="1362" t="s">
        <v>634</v>
      </c>
      <c r="D16" s="1363" t="s">
        <v>1177</v>
      </c>
      <c r="E16" s="1357" t="s">
        <v>630</v>
      </c>
      <c r="F16" s="1364" t="s">
        <v>631</v>
      </c>
      <c r="G16" s="337"/>
      <c r="H16" s="379"/>
      <c r="I16" s="379"/>
      <c r="J16" s="379"/>
      <c r="K16" s="379"/>
      <c r="L16" s="379"/>
      <c r="M16" s="756" t="s">
        <v>766</v>
      </c>
      <c r="N16" s="761" t="s">
        <v>1177</v>
      </c>
      <c r="O16" s="757" t="s">
        <v>630</v>
      </c>
      <c r="P16" s="205" t="s">
        <v>631</v>
      </c>
      <c r="Q16" s="757" t="s">
        <v>630</v>
      </c>
      <c r="R16" s="205" t="s">
        <v>631</v>
      </c>
    </row>
    <row r="17" spans="2:20" ht="50.1" customHeight="1" x14ac:dyDescent="0.25">
      <c r="B17" s="1353" t="s">
        <v>702</v>
      </c>
      <c r="C17" s="1362" t="s">
        <v>662</v>
      </c>
      <c r="D17" s="1363" t="s">
        <v>1178</v>
      </c>
      <c r="E17" s="1357" t="s">
        <v>345</v>
      </c>
      <c r="F17" s="1364" t="s">
        <v>636</v>
      </c>
      <c r="G17" s="337"/>
      <c r="H17" s="379"/>
      <c r="I17" s="379"/>
      <c r="J17" s="379"/>
      <c r="K17" s="379"/>
      <c r="L17" s="379"/>
      <c r="M17" s="756" t="s">
        <v>767</v>
      </c>
      <c r="N17" s="761" t="s">
        <v>1178</v>
      </c>
      <c r="O17" s="757" t="s">
        <v>345</v>
      </c>
      <c r="P17" s="452" t="s">
        <v>636</v>
      </c>
      <c r="Q17" s="757" t="s">
        <v>345</v>
      </c>
      <c r="R17" s="452" t="s">
        <v>636</v>
      </c>
    </row>
    <row r="18" spans="2:20" ht="50.1" customHeight="1" x14ac:dyDescent="0.25">
      <c r="B18" s="1353" t="s">
        <v>703</v>
      </c>
      <c r="C18" s="1362" t="s">
        <v>663</v>
      </c>
      <c r="D18" s="1363" t="s">
        <v>1179</v>
      </c>
      <c r="E18" s="1357" t="s">
        <v>345</v>
      </c>
      <c r="F18" s="1364" t="s">
        <v>636</v>
      </c>
      <c r="G18" s="337"/>
      <c r="H18" s="379"/>
      <c r="I18" s="379"/>
      <c r="J18" s="379"/>
      <c r="K18" s="379"/>
      <c r="L18" s="379"/>
      <c r="M18" s="756" t="s">
        <v>768</v>
      </c>
      <c r="N18" s="761" t="s">
        <v>1179</v>
      </c>
      <c r="O18" s="757" t="s">
        <v>345</v>
      </c>
      <c r="P18" s="452" t="s">
        <v>636</v>
      </c>
      <c r="Q18" s="757" t="s">
        <v>345</v>
      </c>
      <c r="R18" s="452" t="s">
        <v>636</v>
      </c>
    </row>
    <row r="19" spans="2:20" s="223" customFormat="1" ht="50.1" customHeight="1" x14ac:dyDescent="0.25">
      <c r="B19" s="1353" t="s">
        <v>704</v>
      </c>
      <c r="C19" s="1362" t="s">
        <v>664</v>
      </c>
      <c r="D19" s="1363" t="s">
        <v>1180</v>
      </c>
      <c r="E19" s="1357" t="s">
        <v>339</v>
      </c>
      <c r="F19" s="1364" t="s">
        <v>637</v>
      </c>
      <c r="G19" s="754"/>
      <c r="H19" s="339"/>
      <c r="I19" s="339"/>
      <c r="J19" s="339"/>
      <c r="K19" s="339"/>
      <c r="L19" s="339"/>
      <c r="M19" s="756" t="s">
        <v>769</v>
      </c>
      <c r="N19" s="761" t="s">
        <v>1180</v>
      </c>
      <c r="O19" s="757" t="s">
        <v>339</v>
      </c>
      <c r="P19" s="452" t="s">
        <v>637</v>
      </c>
      <c r="Q19" s="757" t="s">
        <v>339</v>
      </c>
      <c r="R19" s="452" t="s">
        <v>637</v>
      </c>
    </row>
    <row r="20" spans="2:20" s="223" customFormat="1" ht="50.1" customHeight="1" x14ac:dyDescent="0.25">
      <c r="B20" s="1353" t="s">
        <v>705</v>
      </c>
      <c r="C20" s="1362" t="s">
        <v>706</v>
      </c>
      <c r="D20" s="1363" t="s">
        <v>1180</v>
      </c>
      <c r="E20" s="1357" t="s">
        <v>339</v>
      </c>
      <c r="F20" s="1364" t="s">
        <v>637</v>
      </c>
      <c r="G20" s="754"/>
      <c r="H20" s="339"/>
      <c r="I20" s="339"/>
      <c r="J20" s="339"/>
      <c r="K20" s="339"/>
      <c r="L20" s="339"/>
      <c r="M20" s="756" t="s">
        <v>770</v>
      </c>
      <c r="N20" s="762" t="s">
        <v>1180</v>
      </c>
      <c r="O20" s="757" t="s">
        <v>339</v>
      </c>
      <c r="P20" s="452" t="s">
        <v>637</v>
      </c>
      <c r="Q20" s="757" t="s">
        <v>339</v>
      </c>
      <c r="R20" s="452" t="s">
        <v>637</v>
      </c>
    </row>
    <row r="21" spans="2:20" ht="50.1" customHeight="1" x14ac:dyDescent="0.25">
      <c r="B21" s="1353" t="s">
        <v>707</v>
      </c>
      <c r="C21" s="1362" t="s">
        <v>682</v>
      </c>
      <c r="D21" s="1363" t="s">
        <v>1181</v>
      </c>
      <c r="E21" s="1357" t="s">
        <v>339</v>
      </c>
      <c r="F21" s="1364" t="s">
        <v>637</v>
      </c>
      <c r="G21" s="337"/>
      <c r="H21" s="379"/>
      <c r="I21" s="379"/>
      <c r="J21" s="379"/>
      <c r="K21" s="379"/>
      <c r="L21" s="379"/>
      <c r="M21" s="756" t="s">
        <v>771</v>
      </c>
      <c r="N21" s="762" t="s">
        <v>1181</v>
      </c>
      <c r="O21" s="757" t="s">
        <v>339</v>
      </c>
      <c r="P21" s="452" t="s">
        <v>637</v>
      </c>
      <c r="Q21" s="757" t="s">
        <v>339</v>
      </c>
      <c r="R21" s="452" t="s">
        <v>637</v>
      </c>
    </row>
    <row r="22" spans="2:20" ht="50.1" customHeight="1" x14ac:dyDescent="0.25">
      <c r="B22" s="1353" t="s">
        <v>708</v>
      </c>
      <c r="C22" s="1362" t="s">
        <v>683</v>
      </c>
      <c r="D22" s="1363" t="s">
        <v>1182</v>
      </c>
      <c r="E22" s="1357" t="s">
        <v>647</v>
      </c>
      <c r="F22" s="1364" t="s">
        <v>648</v>
      </c>
      <c r="G22" s="337"/>
      <c r="H22" s="379"/>
      <c r="I22" s="379"/>
      <c r="J22" s="379"/>
      <c r="K22" s="379"/>
      <c r="L22" s="379"/>
      <c r="M22" s="754" t="s">
        <v>772</v>
      </c>
      <c r="N22" s="762" t="s">
        <v>1182</v>
      </c>
      <c r="O22" s="758" t="s">
        <v>647</v>
      </c>
      <c r="P22" s="706" t="s">
        <v>648</v>
      </c>
      <c r="Q22" s="758" t="s">
        <v>647</v>
      </c>
      <c r="R22" s="706" t="s">
        <v>648</v>
      </c>
    </row>
    <row r="23" spans="2:20" ht="50.1" customHeight="1" x14ac:dyDescent="0.25">
      <c r="B23" s="1353" t="s">
        <v>709</v>
      </c>
      <c r="C23" s="1362" t="s">
        <v>673</v>
      </c>
      <c r="D23" s="1363" t="s">
        <v>1166</v>
      </c>
      <c r="E23" s="1357" t="s">
        <v>346</v>
      </c>
      <c r="F23" s="1364" t="s">
        <v>347</v>
      </c>
      <c r="G23" s="337"/>
      <c r="H23" s="379"/>
      <c r="I23" s="379"/>
      <c r="J23" s="379"/>
      <c r="K23" s="379"/>
      <c r="L23" s="379"/>
      <c r="M23" s="756" t="s">
        <v>773</v>
      </c>
      <c r="N23" s="761" t="s">
        <v>1166</v>
      </c>
      <c r="O23" s="757" t="s">
        <v>346</v>
      </c>
      <c r="P23" s="205" t="s">
        <v>347</v>
      </c>
      <c r="Q23" s="757" t="s">
        <v>346</v>
      </c>
      <c r="R23" s="205" t="s">
        <v>347</v>
      </c>
      <c r="T23" s="371"/>
    </row>
    <row r="24" spans="2:20" ht="50.1" customHeight="1" x14ac:dyDescent="0.25">
      <c r="B24" s="1353" t="s">
        <v>710</v>
      </c>
      <c r="C24" s="1362" t="s">
        <v>672</v>
      </c>
      <c r="D24" s="1363" t="s">
        <v>1166</v>
      </c>
      <c r="E24" s="1357" t="s">
        <v>346</v>
      </c>
      <c r="F24" s="1364" t="s">
        <v>347</v>
      </c>
      <c r="G24" s="337"/>
      <c r="H24" s="379"/>
      <c r="I24" s="379"/>
      <c r="J24" s="379"/>
      <c r="K24" s="379"/>
      <c r="L24" s="379"/>
      <c r="M24" s="756" t="s">
        <v>774</v>
      </c>
      <c r="N24" s="761" t="s">
        <v>1166</v>
      </c>
      <c r="O24" s="757" t="s">
        <v>346</v>
      </c>
      <c r="P24" s="205" t="s">
        <v>347</v>
      </c>
      <c r="Q24" s="757" t="s">
        <v>346</v>
      </c>
      <c r="R24" s="205" t="s">
        <v>347</v>
      </c>
    </row>
    <row r="25" spans="2:20" ht="50.1" customHeight="1" x14ac:dyDescent="0.25">
      <c r="B25" s="1353" t="s">
        <v>711</v>
      </c>
      <c r="C25" s="1362" t="s">
        <v>665</v>
      </c>
      <c r="D25" s="1363" t="s">
        <v>1183</v>
      </c>
      <c r="E25" s="1357" t="s">
        <v>346</v>
      </c>
      <c r="F25" s="1364" t="s">
        <v>347</v>
      </c>
      <c r="G25" s="337"/>
      <c r="H25" s="379"/>
      <c r="I25" s="379"/>
      <c r="J25" s="379"/>
      <c r="K25" s="379"/>
      <c r="L25" s="379"/>
      <c r="M25" s="756" t="s">
        <v>775</v>
      </c>
      <c r="N25" s="762" t="s">
        <v>1183</v>
      </c>
      <c r="O25" s="757" t="s">
        <v>346</v>
      </c>
      <c r="P25" s="205" t="s">
        <v>347</v>
      </c>
      <c r="Q25" s="757" t="s">
        <v>346</v>
      </c>
      <c r="R25" s="205" t="s">
        <v>347</v>
      </c>
    </row>
    <row r="26" spans="2:20" ht="50.1" customHeight="1" x14ac:dyDescent="0.25">
      <c r="B26" s="1353" t="s">
        <v>712</v>
      </c>
      <c r="C26" s="1362" t="s">
        <v>667</v>
      </c>
      <c r="D26" s="1363" t="s">
        <v>1184</v>
      </c>
      <c r="E26" s="1357" t="s">
        <v>344</v>
      </c>
      <c r="F26" s="1364" t="s">
        <v>338</v>
      </c>
      <c r="G26" s="337"/>
      <c r="H26" s="379"/>
      <c r="I26" s="379"/>
      <c r="J26" s="379"/>
      <c r="K26" s="379"/>
      <c r="L26" s="379"/>
      <c r="M26" s="756" t="s">
        <v>776</v>
      </c>
      <c r="N26" s="762" t="s">
        <v>1184</v>
      </c>
      <c r="O26" s="757" t="s">
        <v>344</v>
      </c>
      <c r="P26" s="452" t="s">
        <v>338</v>
      </c>
      <c r="Q26" s="757" t="s">
        <v>344</v>
      </c>
      <c r="R26" s="452" t="s">
        <v>338</v>
      </c>
    </row>
    <row r="27" spans="2:20" ht="50.1" customHeight="1" x14ac:dyDescent="0.25">
      <c r="B27" s="1353" t="s">
        <v>713</v>
      </c>
      <c r="C27" s="1362" t="s">
        <v>668</v>
      </c>
      <c r="D27" s="1363" t="s">
        <v>1185</v>
      </c>
      <c r="E27" s="1357" t="s">
        <v>344</v>
      </c>
      <c r="F27" s="1364" t="s">
        <v>338</v>
      </c>
      <c r="G27" s="337"/>
      <c r="H27" s="379"/>
      <c r="I27" s="379"/>
      <c r="J27" s="379"/>
      <c r="K27" s="379"/>
      <c r="L27" s="379"/>
      <c r="M27" s="756" t="s">
        <v>777</v>
      </c>
      <c r="N27" s="762" t="s">
        <v>1185</v>
      </c>
      <c r="O27" s="757" t="s">
        <v>344</v>
      </c>
      <c r="P27" s="452" t="s">
        <v>338</v>
      </c>
      <c r="Q27" s="757" t="s">
        <v>344</v>
      </c>
      <c r="R27" s="452" t="s">
        <v>338</v>
      </c>
    </row>
    <row r="28" spans="2:20" ht="50.1" customHeight="1" x14ac:dyDescent="0.25">
      <c r="B28" s="1353" t="s">
        <v>714</v>
      </c>
      <c r="C28" s="1362" t="s">
        <v>633</v>
      </c>
      <c r="D28" s="1363" t="s">
        <v>1186</v>
      </c>
      <c r="E28" s="1357" t="s">
        <v>343</v>
      </c>
      <c r="F28" s="1364" t="s">
        <v>638</v>
      </c>
      <c r="G28" s="337"/>
      <c r="H28" s="379"/>
      <c r="I28" s="379"/>
      <c r="J28" s="379"/>
      <c r="K28" s="379"/>
      <c r="L28" s="379"/>
      <c r="M28" s="756" t="s">
        <v>778</v>
      </c>
      <c r="N28" s="762" t="s">
        <v>1186</v>
      </c>
      <c r="O28" s="757" t="s">
        <v>343</v>
      </c>
      <c r="P28" s="452" t="s">
        <v>638</v>
      </c>
      <c r="Q28" s="757" t="s">
        <v>343</v>
      </c>
      <c r="R28" s="452" t="s">
        <v>638</v>
      </c>
    </row>
    <row r="29" spans="2:20" ht="50.1" customHeight="1" x14ac:dyDescent="0.25">
      <c r="B29" s="1353" t="s">
        <v>715</v>
      </c>
      <c r="C29" s="1362" t="s">
        <v>684</v>
      </c>
      <c r="D29" s="1363" t="s">
        <v>2129</v>
      </c>
      <c r="E29" s="1357" t="s">
        <v>649</v>
      </c>
      <c r="F29" s="1364" t="s">
        <v>650</v>
      </c>
      <c r="G29" s="337"/>
      <c r="H29" s="379"/>
      <c r="I29" s="379"/>
      <c r="J29" s="379"/>
      <c r="K29" s="379"/>
      <c r="L29" s="379"/>
      <c r="M29" s="754" t="s">
        <v>779</v>
      </c>
      <c r="N29" s="762" t="s">
        <v>2130</v>
      </c>
      <c r="O29" s="707" t="s">
        <v>649</v>
      </c>
      <c r="P29" s="706" t="s">
        <v>650</v>
      </c>
      <c r="Q29" s="707" t="s">
        <v>649</v>
      </c>
      <c r="R29" s="706" t="s">
        <v>650</v>
      </c>
    </row>
    <row r="30" spans="2:20" ht="50.1" customHeight="1" x14ac:dyDescent="0.25">
      <c r="B30" s="1353" t="s">
        <v>716</v>
      </c>
      <c r="C30" s="1362" t="s">
        <v>669</v>
      </c>
      <c r="D30" s="1363" t="s">
        <v>1166</v>
      </c>
      <c r="E30" s="1357" t="s">
        <v>384</v>
      </c>
      <c r="F30" s="1364" t="s">
        <v>348</v>
      </c>
      <c r="G30" s="337"/>
      <c r="H30" s="379"/>
      <c r="I30" s="379"/>
      <c r="J30" s="379"/>
      <c r="K30" s="379"/>
      <c r="L30" s="379"/>
      <c r="M30" s="756" t="s">
        <v>780</v>
      </c>
      <c r="N30" s="761" t="s">
        <v>1166</v>
      </c>
      <c r="O30" s="759" t="s">
        <v>384</v>
      </c>
      <c r="P30" s="205" t="s">
        <v>348</v>
      </c>
      <c r="Q30" s="759" t="s">
        <v>384</v>
      </c>
      <c r="R30" s="205" t="s">
        <v>348</v>
      </c>
    </row>
    <row r="31" spans="2:20" ht="50.1" customHeight="1" x14ac:dyDescent="0.25">
      <c r="B31" s="1353" t="s">
        <v>717</v>
      </c>
      <c r="C31" s="1362" t="s">
        <v>670</v>
      </c>
      <c r="D31" s="1363" t="s">
        <v>1166</v>
      </c>
      <c r="E31" s="1357" t="s">
        <v>384</v>
      </c>
      <c r="F31" s="1364" t="s">
        <v>348</v>
      </c>
      <c r="G31" s="337"/>
      <c r="H31" s="379"/>
      <c r="I31" s="379"/>
      <c r="J31" s="379"/>
      <c r="K31" s="379"/>
      <c r="L31" s="379"/>
      <c r="M31" s="756" t="s">
        <v>781</v>
      </c>
      <c r="N31" s="761" t="s">
        <v>1166</v>
      </c>
      <c r="O31" s="759" t="s">
        <v>384</v>
      </c>
      <c r="P31" s="205" t="s">
        <v>348</v>
      </c>
      <c r="Q31" s="759" t="s">
        <v>384</v>
      </c>
      <c r="R31" s="205" t="s">
        <v>348</v>
      </c>
    </row>
    <row r="32" spans="2:20" ht="50.1" customHeight="1" thickBot="1" x14ac:dyDescent="0.3">
      <c r="B32" s="1354" t="s">
        <v>718</v>
      </c>
      <c r="C32" s="1366" t="s">
        <v>671</v>
      </c>
      <c r="D32" s="1367" t="s">
        <v>1187</v>
      </c>
      <c r="E32" s="1358" t="s">
        <v>384</v>
      </c>
      <c r="F32" s="1368" t="s">
        <v>348</v>
      </c>
      <c r="G32" s="337"/>
      <c r="H32" s="379"/>
      <c r="I32" s="379"/>
      <c r="J32" s="379"/>
      <c r="K32" s="379"/>
      <c r="L32" s="379"/>
      <c r="M32" s="756" t="s">
        <v>782</v>
      </c>
      <c r="N32" s="1096" t="s">
        <v>1187</v>
      </c>
      <c r="O32" s="759" t="s">
        <v>384</v>
      </c>
      <c r="P32" s="205" t="s">
        <v>348</v>
      </c>
      <c r="Q32" s="759" t="s">
        <v>384</v>
      </c>
      <c r="R32" s="205" t="s">
        <v>348</v>
      </c>
    </row>
    <row r="33" spans="4:18" ht="30" x14ac:dyDescent="0.25">
      <c r="D33" s="386"/>
      <c r="M33" s="1094" t="s">
        <v>1733</v>
      </c>
      <c r="N33" s="1097" t="s">
        <v>2516</v>
      </c>
      <c r="O33" s="1098" t="s">
        <v>1824</v>
      </c>
      <c r="P33" s="205" t="s">
        <v>1825</v>
      </c>
      <c r="Q33" s="1098" t="s">
        <v>1936</v>
      </c>
      <c r="R33" s="205" t="s">
        <v>1943</v>
      </c>
    </row>
    <row r="34" spans="4:18" ht="30.75" thickBot="1" x14ac:dyDescent="0.3">
      <c r="M34" s="1095" t="s">
        <v>1734</v>
      </c>
      <c r="N34" s="1099" t="s">
        <v>2517</v>
      </c>
      <c r="O34" s="1100" t="s">
        <v>1822</v>
      </c>
      <c r="P34" s="1101" t="s">
        <v>1823</v>
      </c>
      <c r="Q34" s="1100" t="s">
        <v>1936</v>
      </c>
      <c r="R34" s="1101" t="s">
        <v>1943</v>
      </c>
    </row>
    <row r="37" spans="4:18" ht="16.5" thickBot="1" x14ac:dyDescent="0.3">
      <c r="M37" s="1347" t="s">
        <v>1952</v>
      </c>
    </row>
    <row r="38" spans="4:18" ht="15.75" thickBot="1" x14ac:dyDescent="0.3">
      <c r="M38" s="1321" t="s">
        <v>243</v>
      </c>
      <c r="N38" s="1322" t="s">
        <v>632</v>
      </c>
      <c r="O38" s="1322" t="s">
        <v>336</v>
      </c>
      <c r="P38" s="1323" t="s">
        <v>337</v>
      </c>
      <c r="Q38" s="1322" t="s">
        <v>336</v>
      </c>
      <c r="R38" s="1323" t="s">
        <v>337</v>
      </c>
    </row>
    <row r="39" spans="4:18" ht="25.5" x14ac:dyDescent="0.25">
      <c r="M39" s="1324" t="s">
        <v>754</v>
      </c>
      <c r="N39" s="1325" t="s">
        <v>1167</v>
      </c>
      <c r="O39" s="1326" t="s">
        <v>341</v>
      </c>
      <c r="P39" s="1327" t="s">
        <v>342</v>
      </c>
      <c r="Q39" s="1326" t="s">
        <v>341</v>
      </c>
      <c r="R39" s="1327" t="s">
        <v>342</v>
      </c>
    </row>
    <row r="40" spans="4:18" ht="25.5" x14ac:dyDescent="0.25">
      <c r="M40" s="1324" t="s">
        <v>755</v>
      </c>
      <c r="N40" s="1328" t="s">
        <v>1833</v>
      </c>
      <c r="O40" s="1326" t="s">
        <v>341</v>
      </c>
      <c r="P40" s="1327" t="s">
        <v>342</v>
      </c>
      <c r="Q40" s="1326" t="s">
        <v>341</v>
      </c>
      <c r="R40" s="1327" t="s">
        <v>342</v>
      </c>
    </row>
    <row r="41" spans="4:18" x14ac:dyDescent="0.25">
      <c r="M41" s="1324" t="s">
        <v>759</v>
      </c>
      <c r="N41" s="1328" t="s">
        <v>1166</v>
      </c>
      <c r="O41" s="1326" t="s">
        <v>351</v>
      </c>
      <c r="P41" s="1329" t="s">
        <v>350</v>
      </c>
      <c r="Q41" s="1326" t="s">
        <v>351</v>
      </c>
      <c r="R41" s="1329" t="s">
        <v>350</v>
      </c>
    </row>
    <row r="42" spans="4:18" x14ac:dyDescent="0.25">
      <c r="M42" s="1324" t="s">
        <v>760</v>
      </c>
      <c r="N42" s="1328" t="s">
        <v>1166</v>
      </c>
      <c r="O42" s="1326" t="s">
        <v>351</v>
      </c>
      <c r="P42" s="1329" t="s">
        <v>350</v>
      </c>
      <c r="Q42" s="1326" t="s">
        <v>351</v>
      </c>
      <c r="R42" s="1329" t="s">
        <v>350</v>
      </c>
    </row>
    <row r="43" spans="4:18" ht="30" x14ac:dyDescent="0.25">
      <c r="M43" s="1324" t="s">
        <v>761</v>
      </c>
      <c r="N43" s="1330" t="s">
        <v>1169</v>
      </c>
      <c r="O43" s="1326" t="s">
        <v>351</v>
      </c>
      <c r="P43" s="1329" t="s">
        <v>350</v>
      </c>
      <c r="Q43" s="1326" t="s">
        <v>351</v>
      </c>
      <c r="R43" s="1329" t="s">
        <v>350</v>
      </c>
    </row>
    <row r="44" spans="4:18" ht="38.25" x14ac:dyDescent="0.25">
      <c r="M44" s="1324" t="s">
        <v>762</v>
      </c>
      <c r="N44" s="1328" t="s">
        <v>1170</v>
      </c>
      <c r="O44" s="1326" t="s">
        <v>307</v>
      </c>
      <c r="P44" s="1327" t="s">
        <v>306</v>
      </c>
      <c r="Q44" s="1326" t="s">
        <v>307</v>
      </c>
      <c r="R44" s="1327" t="s">
        <v>306</v>
      </c>
    </row>
    <row r="45" spans="4:18" ht="38.25" x14ac:dyDescent="0.25">
      <c r="M45" s="1324" t="s">
        <v>763</v>
      </c>
      <c r="N45" s="1328" t="s">
        <v>1171</v>
      </c>
      <c r="O45" s="1326" t="s">
        <v>307</v>
      </c>
      <c r="P45" s="1327" t="s">
        <v>306</v>
      </c>
      <c r="Q45" s="1326" t="s">
        <v>307</v>
      </c>
      <c r="R45" s="1327" t="s">
        <v>306</v>
      </c>
    </row>
    <row r="46" spans="4:18" ht="38.25" x14ac:dyDescent="0.25">
      <c r="M46" s="1324" t="s">
        <v>764</v>
      </c>
      <c r="N46" s="1328" t="s">
        <v>1172</v>
      </c>
      <c r="O46" s="1326" t="s">
        <v>307</v>
      </c>
      <c r="P46" s="1327" t="s">
        <v>306</v>
      </c>
      <c r="Q46" s="1326" t="s">
        <v>307</v>
      </c>
      <c r="R46" s="1327" t="s">
        <v>306</v>
      </c>
    </row>
    <row r="47" spans="4:18" ht="38.25" x14ac:dyDescent="0.25">
      <c r="M47" s="1324" t="s">
        <v>756</v>
      </c>
      <c r="N47" s="1328" t="s">
        <v>1173</v>
      </c>
      <c r="O47" s="1326" t="s">
        <v>307</v>
      </c>
      <c r="P47" s="1327" t="s">
        <v>306</v>
      </c>
      <c r="Q47" s="1326" t="s">
        <v>307</v>
      </c>
      <c r="R47" s="1327" t="s">
        <v>306</v>
      </c>
    </row>
    <row r="48" spans="4:18" ht="38.25" x14ac:dyDescent="0.25">
      <c r="M48" s="1324" t="s">
        <v>757</v>
      </c>
      <c r="N48" s="1328" t="s">
        <v>1174</v>
      </c>
      <c r="O48" s="1326" t="s">
        <v>307</v>
      </c>
      <c r="P48" s="1327" t="s">
        <v>306</v>
      </c>
      <c r="Q48" s="1326" t="s">
        <v>307</v>
      </c>
      <c r="R48" s="1327" t="s">
        <v>306</v>
      </c>
    </row>
    <row r="49" spans="13:18" x14ac:dyDescent="0.25">
      <c r="M49" s="1324" t="s">
        <v>765</v>
      </c>
      <c r="N49" s="1328" t="s">
        <v>1175</v>
      </c>
      <c r="O49" s="1326" t="s">
        <v>409</v>
      </c>
      <c r="P49" s="1327" t="s">
        <v>349</v>
      </c>
      <c r="Q49" s="1326" t="s">
        <v>409</v>
      </c>
      <c r="R49" s="1327" t="s">
        <v>349</v>
      </c>
    </row>
    <row r="50" spans="13:18" ht="25.5" x14ac:dyDescent="0.25">
      <c r="M50" s="1324" t="s">
        <v>1188</v>
      </c>
      <c r="N50" s="1328" t="s">
        <v>1176</v>
      </c>
      <c r="O50" s="1326" t="s">
        <v>340</v>
      </c>
      <c r="P50" s="1327" t="s">
        <v>635</v>
      </c>
      <c r="Q50" s="1326" t="s">
        <v>340</v>
      </c>
      <c r="R50" s="1327" t="s">
        <v>635</v>
      </c>
    </row>
    <row r="51" spans="13:18" ht="25.5" x14ac:dyDescent="0.25">
      <c r="M51" s="1324" t="s">
        <v>766</v>
      </c>
      <c r="N51" s="1328" t="s">
        <v>1177</v>
      </c>
      <c r="O51" s="1326" t="s">
        <v>630</v>
      </c>
      <c r="P51" s="1329" t="s">
        <v>631</v>
      </c>
      <c r="Q51" s="1326" t="s">
        <v>630</v>
      </c>
      <c r="R51" s="1329" t="s">
        <v>631</v>
      </c>
    </row>
    <row r="52" spans="13:18" ht="25.5" x14ac:dyDescent="0.25">
      <c r="M52" s="1324" t="s">
        <v>767</v>
      </c>
      <c r="N52" s="1328" t="s">
        <v>1178</v>
      </c>
      <c r="O52" s="1326" t="s">
        <v>345</v>
      </c>
      <c r="P52" s="1327" t="s">
        <v>636</v>
      </c>
      <c r="Q52" s="1326" t="s">
        <v>345</v>
      </c>
      <c r="R52" s="1327" t="s">
        <v>636</v>
      </c>
    </row>
    <row r="53" spans="13:18" ht="25.5" x14ac:dyDescent="0.25">
      <c r="M53" s="1324" t="s">
        <v>768</v>
      </c>
      <c r="N53" s="1328" t="s">
        <v>1179</v>
      </c>
      <c r="O53" s="1326" t="s">
        <v>345</v>
      </c>
      <c r="P53" s="1327" t="s">
        <v>636</v>
      </c>
      <c r="Q53" s="1326" t="s">
        <v>345</v>
      </c>
      <c r="R53" s="1327" t="s">
        <v>636</v>
      </c>
    </row>
    <row r="54" spans="13:18" ht="25.5" x14ac:dyDescent="0.25">
      <c r="M54" s="1324" t="s">
        <v>769</v>
      </c>
      <c r="N54" s="1328" t="s">
        <v>1180</v>
      </c>
      <c r="O54" s="1326" t="s">
        <v>339</v>
      </c>
      <c r="P54" s="1327" t="s">
        <v>637</v>
      </c>
      <c r="Q54" s="1326" t="s">
        <v>339</v>
      </c>
      <c r="R54" s="1327" t="s">
        <v>637</v>
      </c>
    </row>
    <row r="55" spans="13:18" ht="30" x14ac:dyDescent="0.25">
      <c r="M55" s="1324" t="s">
        <v>770</v>
      </c>
      <c r="N55" s="1330" t="s">
        <v>1180</v>
      </c>
      <c r="O55" s="1326" t="s">
        <v>339</v>
      </c>
      <c r="P55" s="1327" t="s">
        <v>637</v>
      </c>
      <c r="Q55" s="1326" t="s">
        <v>339</v>
      </c>
      <c r="R55" s="1327" t="s">
        <v>637</v>
      </c>
    </row>
    <row r="56" spans="13:18" ht="45" x14ac:dyDescent="0.25">
      <c r="M56" s="1324" t="s">
        <v>771</v>
      </c>
      <c r="N56" s="1330" t="s">
        <v>1181</v>
      </c>
      <c r="O56" s="1326" t="s">
        <v>339</v>
      </c>
      <c r="P56" s="1327" t="s">
        <v>637</v>
      </c>
      <c r="Q56" s="1326" t="s">
        <v>339</v>
      </c>
      <c r="R56" s="1327" t="s">
        <v>637</v>
      </c>
    </row>
    <row r="57" spans="13:18" ht="30" x14ac:dyDescent="0.25">
      <c r="M57" s="1324" t="s">
        <v>772</v>
      </c>
      <c r="N57" s="1330" t="s">
        <v>1182</v>
      </c>
      <c r="O57" s="1326" t="s">
        <v>647</v>
      </c>
      <c r="P57" s="1327" t="s">
        <v>648</v>
      </c>
      <c r="Q57" s="1326" t="s">
        <v>647</v>
      </c>
      <c r="R57" s="1327" t="s">
        <v>648</v>
      </c>
    </row>
    <row r="58" spans="13:18" x14ac:dyDescent="0.25">
      <c r="M58" s="1324" t="s">
        <v>773</v>
      </c>
      <c r="N58" s="1328" t="s">
        <v>1166</v>
      </c>
      <c r="O58" s="1326" t="s">
        <v>346</v>
      </c>
      <c r="P58" s="1329" t="s">
        <v>347</v>
      </c>
      <c r="Q58" s="1326" t="s">
        <v>346</v>
      </c>
      <c r="R58" s="1329" t="s">
        <v>347</v>
      </c>
    </row>
    <row r="59" spans="13:18" x14ac:dyDescent="0.25">
      <c r="M59" s="1324" t="s">
        <v>774</v>
      </c>
      <c r="N59" s="1328" t="s">
        <v>1166</v>
      </c>
      <c r="O59" s="1326" t="s">
        <v>346</v>
      </c>
      <c r="P59" s="1329" t="s">
        <v>347</v>
      </c>
      <c r="Q59" s="1326" t="s">
        <v>346</v>
      </c>
      <c r="R59" s="1329" t="s">
        <v>347</v>
      </c>
    </row>
    <row r="60" spans="13:18" ht="30" x14ac:dyDescent="0.25">
      <c r="M60" s="1324" t="s">
        <v>775</v>
      </c>
      <c r="N60" s="1330" t="s">
        <v>1183</v>
      </c>
      <c r="O60" s="1326" t="s">
        <v>346</v>
      </c>
      <c r="P60" s="1329" t="s">
        <v>347</v>
      </c>
      <c r="Q60" s="1326" t="s">
        <v>346</v>
      </c>
      <c r="R60" s="1329" t="s">
        <v>347</v>
      </c>
    </row>
    <row r="61" spans="13:18" ht="30" x14ac:dyDescent="0.25">
      <c r="M61" s="1324" t="s">
        <v>776</v>
      </c>
      <c r="N61" s="1330" t="s">
        <v>1184</v>
      </c>
      <c r="O61" s="1326" t="s">
        <v>344</v>
      </c>
      <c r="P61" s="1327" t="s">
        <v>338</v>
      </c>
      <c r="Q61" s="1326" t="s">
        <v>344</v>
      </c>
      <c r="R61" s="1327" t="s">
        <v>338</v>
      </c>
    </row>
    <row r="62" spans="13:18" ht="30" x14ac:dyDescent="0.25">
      <c r="M62" s="1324" t="s">
        <v>777</v>
      </c>
      <c r="N62" s="1330" t="s">
        <v>1185</v>
      </c>
      <c r="O62" s="1326" t="s">
        <v>344</v>
      </c>
      <c r="P62" s="1327" t="s">
        <v>338</v>
      </c>
      <c r="Q62" s="1326" t="s">
        <v>344</v>
      </c>
      <c r="R62" s="1327" t="s">
        <v>338</v>
      </c>
    </row>
    <row r="63" spans="13:18" ht="30" x14ac:dyDescent="0.25">
      <c r="M63" s="1324" t="s">
        <v>778</v>
      </c>
      <c r="N63" s="1330" t="s">
        <v>1186</v>
      </c>
      <c r="O63" s="1326" t="s">
        <v>343</v>
      </c>
      <c r="P63" s="1327" t="s">
        <v>638</v>
      </c>
      <c r="Q63" s="1326" t="s">
        <v>343</v>
      </c>
      <c r="R63" s="1327" t="s">
        <v>638</v>
      </c>
    </row>
    <row r="64" spans="13:18" ht="45" x14ac:dyDescent="0.25">
      <c r="M64" s="1324" t="s">
        <v>779</v>
      </c>
      <c r="N64" s="1330" t="s">
        <v>2131</v>
      </c>
      <c r="O64" s="1331" t="s">
        <v>649</v>
      </c>
      <c r="P64" s="1327" t="s">
        <v>650</v>
      </c>
      <c r="Q64" s="1331" t="s">
        <v>649</v>
      </c>
      <c r="R64" s="1327" t="s">
        <v>650</v>
      </c>
    </row>
    <row r="65" spans="13:18" x14ac:dyDescent="0.25">
      <c r="M65" s="1324" t="s">
        <v>780</v>
      </c>
      <c r="N65" s="1328" t="s">
        <v>1166</v>
      </c>
      <c r="O65" s="1332" t="s">
        <v>384</v>
      </c>
      <c r="P65" s="1329" t="s">
        <v>348</v>
      </c>
      <c r="Q65" s="1332" t="s">
        <v>384</v>
      </c>
      <c r="R65" s="1329" t="s">
        <v>348</v>
      </c>
    </row>
    <row r="66" spans="13:18" x14ac:dyDescent="0.25">
      <c r="M66" s="1324" t="s">
        <v>781</v>
      </c>
      <c r="N66" s="1328" t="s">
        <v>1166</v>
      </c>
      <c r="O66" s="1332" t="s">
        <v>384</v>
      </c>
      <c r="P66" s="1329" t="s">
        <v>348</v>
      </c>
      <c r="Q66" s="1332" t="s">
        <v>384</v>
      </c>
      <c r="R66" s="1329" t="s">
        <v>348</v>
      </c>
    </row>
    <row r="67" spans="13:18" ht="30.75" thickBot="1" x14ac:dyDescent="0.3">
      <c r="M67" s="1324" t="s">
        <v>782</v>
      </c>
      <c r="N67" s="1333" t="s">
        <v>1187</v>
      </c>
      <c r="O67" s="1332" t="s">
        <v>384</v>
      </c>
      <c r="P67" s="1329" t="s">
        <v>348</v>
      </c>
      <c r="Q67" s="1332" t="s">
        <v>384</v>
      </c>
      <c r="R67" s="1329" t="s">
        <v>348</v>
      </c>
    </row>
    <row r="68" spans="13:18" x14ac:dyDescent="0.25">
      <c r="M68" s="1341"/>
      <c r="N68" s="1346"/>
      <c r="O68" s="1342"/>
      <c r="P68" s="1342"/>
      <c r="Q68" s="1342"/>
      <c r="R68" s="1343"/>
    </row>
    <row r="69" spans="13:18" x14ac:dyDescent="0.25">
      <c r="M69" s="1344"/>
      <c r="N69" s="319"/>
      <c r="O69" s="357"/>
      <c r="P69" s="357"/>
      <c r="Q69" s="357"/>
      <c r="R69" s="1345"/>
    </row>
    <row r="70" spans="13:18" x14ac:dyDescent="0.25">
      <c r="M70" s="1344"/>
      <c r="N70" s="319"/>
      <c r="O70" s="357"/>
      <c r="P70" s="357"/>
      <c r="Q70" s="357"/>
      <c r="R70" s="1345"/>
    </row>
    <row r="71" spans="13:18" x14ac:dyDescent="0.25">
      <c r="M71" s="1344"/>
      <c r="N71" s="319"/>
      <c r="O71" s="357"/>
      <c r="P71" s="357"/>
      <c r="Q71" s="357"/>
      <c r="R71" s="1345"/>
    </row>
    <row r="72" spans="13:18" x14ac:dyDescent="0.25">
      <c r="M72" s="1344"/>
      <c r="N72" s="319"/>
      <c r="O72" s="357"/>
      <c r="P72" s="357"/>
      <c r="Q72" s="357"/>
      <c r="R72" s="1345"/>
    </row>
    <row r="73" spans="13:18" x14ac:dyDescent="0.25">
      <c r="M73" s="1344"/>
      <c r="N73" s="319"/>
      <c r="O73" s="357"/>
      <c r="P73" s="357"/>
      <c r="Q73" s="357"/>
      <c r="R73" s="1345"/>
    </row>
    <row r="74" spans="13:18" x14ac:dyDescent="0.25">
      <c r="M74" s="1344"/>
      <c r="N74" s="319"/>
      <c r="O74" s="357"/>
      <c r="P74" s="357"/>
      <c r="Q74" s="357"/>
      <c r="R74" s="1345"/>
    </row>
    <row r="75" spans="13:18" x14ac:dyDescent="0.25">
      <c r="M75" s="1344"/>
      <c r="N75" s="319"/>
      <c r="O75" s="357"/>
      <c r="P75" s="357"/>
      <c r="Q75" s="357"/>
      <c r="R75" s="1345"/>
    </row>
    <row r="76" spans="13:18" x14ac:dyDescent="0.25">
      <c r="M76" s="1344"/>
      <c r="N76" s="319"/>
      <c r="O76" s="357"/>
      <c r="P76" s="357"/>
      <c r="Q76" s="357"/>
      <c r="R76" s="1345"/>
    </row>
    <row r="77" spans="13:18" x14ac:dyDescent="0.25">
      <c r="M77" s="1344"/>
      <c r="N77" s="319"/>
      <c r="O77" s="357"/>
      <c r="P77" s="357"/>
      <c r="Q77" s="357"/>
      <c r="R77" s="1345"/>
    </row>
    <row r="78" spans="13:18" x14ac:dyDescent="0.25">
      <c r="M78" s="1344"/>
      <c r="N78" s="319"/>
      <c r="O78" s="357"/>
      <c r="P78" s="357"/>
      <c r="Q78" s="357"/>
      <c r="R78" s="1345"/>
    </row>
    <row r="79" spans="13:18" x14ac:dyDescent="0.25">
      <c r="M79" s="1344"/>
      <c r="N79" s="319"/>
      <c r="O79" s="357"/>
      <c r="P79" s="357"/>
      <c r="Q79" s="357"/>
      <c r="R79" s="1345"/>
    </row>
    <row r="80" spans="13:18" x14ac:dyDescent="0.25">
      <c r="M80" s="1344"/>
      <c r="N80" s="319"/>
      <c r="O80" s="357"/>
      <c r="P80" s="357"/>
      <c r="Q80" s="357"/>
      <c r="R80" s="1345"/>
    </row>
    <row r="81" spans="13:18" x14ac:dyDescent="0.25">
      <c r="M81" s="1344"/>
      <c r="N81" s="319"/>
      <c r="O81" s="357"/>
      <c r="P81" s="357"/>
      <c r="Q81" s="357"/>
      <c r="R81" s="1345"/>
    </row>
    <row r="82" spans="13:18" x14ac:dyDescent="0.25">
      <c r="M82" s="1344"/>
      <c r="N82" s="319"/>
      <c r="O82" s="357"/>
      <c r="P82" s="357"/>
      <c r="Q82" s="357"/>
      <c r="R82" s="1345"/>
    </row>
    <row r="83" spans="13:18" x14ac:dyDescent="0.25">
      <c r="M83" s="1344"/>
      <c r="N83" s="319"/>
      <c r="O83" s="357"/>
      <c r="P83" s="357"/>
      <c r="Q83" s="357"/>
      <c r="R83" s="1345"/>
    </row>
    <row r="84" spans="13:18" x14ac:dyDescent="0.25">
      <c r="M84" s="1344"/>
      <c r="N84" s="319"/>
      <c r="O84" s="357"/>
      <c r="P84" s="357"/>
      <c r="Q84" s="357"/>
      <c r="R84" s="1345"/>
    </row>
    <row r="85" spans="13:18" x14ac:dyDescent="0.25">
      <c r="M85" s="1344"/>
      <c r="N85" s="319"/>
      <c r="O85" s="357"/>
      <c r="P85" s="357"/>
      <c r="Q85" s="357"/>
      <c r="R85" s="1345"/>
    </row>
    <row r="86" spans="13:18" x14ac:dyDescent="0.25">
      <c r="M86" s="1344"/>
      <c r="N86" s="319"/>
      <c r="O86" s="357"/>
      <c r="P86" s="357"/>
      <c r="Q86" s="357"/>
      <c r="R86" s="1345"/>
    </row>
    <row r="87" spans="13:18" x14ac:dyDescent="0.25">
      <c r="M87" s="1344"/>
      <c r="N87" s="319"/>
      <c r="O87" s="357"/>
      <c r="P87" s="357"/>
      <c r="Q87" s="357"/>
      <c r="R87" s="1345"/>
    </row>
    <row r="88" spans="13:18" x14ac:dyDescent="0.25">
      <c r="M88" s="1344"/>
      <c r="N88" s="319"/>
      <c r="O88" s="357"/>
      <c r="P88" s="357"/>
      <c r="Q88" s="357"/>
      <c r="R88" s="1345"/>
    </row>
    <row r="89" spans="13:18" x14ac:dyDescent="0.25">
      <c r="M89" s="1344"/>
      <c r="N89" s="319"/>
      <c r="O89" s="357"/>
      <c r="P89" s="357"/>
      <c r="Q89" s="357"/>
      <c r="R89" s="1345"/>
    </row>
    <row r="90" spans="13:18" x14ac:dyDescent="0.25">
      <c r="M90" s="1344"/>
      <c r="N90" s="319"/>
      <c r="O90" s="357"/>
      <c r="P90" s="357"/>
      <c r="Q90" s="357"/>
      <c r="R90" s="1345"/>
    </row>
    <row r="91" spans="13:18" x14ac:dyDescent="0.25">
      <c r="M91" s="1344"/>
      <c r="N91" s="319"/>
      <c r="O91" s="357"/>
      <c r="P91" s="357"/>
      <c r="Q91" s="357"/>
      <c r="R91" s="1345"/>
    </row>
    <row r="92" spans="13:18" x14ac:dyDescent="0.25">
      <c r="M92" s="1344"/>
      <c r="N92" s="319"/>
      <c r="O92" s="357"/>
      <c r="P92" s="357"/>
      <c r="Q92" s="357"/>
      <c r="R92" s="1345"/>
    </row>
    <row r="93" spans="13:18" x14ac:dyDescent="0.25">
      <c r="M93" s="1344"/>
      <c r="N93" s="319"/>
      <c r="O93" s="357"/>
      <c r="P93" s="357"/>
      <c r="Q93" s="357"/>
      <c r="R93" s="1345"/>
    </row>
    <row r="94" spans="13:18" x14ac:dyDescent="0.25">
      <c r="M94" s="1344"/>
      <c r="N94" s="319"/>
      <c r="O94" s="357"/>
      <c r="P94" s="357"/>
      <c r="Q94" s="357"/>
      <c r="R94" s="1345"/>
    </row>
    <row r="95" spans="13:18" x14ac:dyDescent="0.25">
      <c r="M95" s="1344"/>
      <c r="N95" s="319"/>
      <c r="O95" s="357"/>
      <c r="P95" s="357"/>
      <c r="Q95" s="357"/>
      <c r="R95" s="1345"/>
    </row>
    <row r="96" spans="13:18" x14ac:dyDescent="0.25">
      <c r="M96" s="1344"/>
      <c r="N96" s="319"/>
      <c r="O96" s="357"/>
      <c r="P96" s="357"/>
      <c r="Q96" s="357"/>
      <c r="R96" s="1345"/>
    </row>
    <row r="97" spans="13:18" x14ac:dyDescent="0.25">
      <c r="M97" s="1344"/>
      <c r="N97" s="319"/>
      <c r="O97" s="357"/>
      <c r="P97" s="357"/>
      <c r="Q97" s="357"/>
      <c r="R97" s="1345"/>
    </row>
    <row r="98" spans="13:18" x14ac:dyDescent="0.25">
      <c r="M98" s="1344"/>
      <c r="N98" s="319"/>
      <c r="O98" s="357"/>
      <c r="P98" s="357"/>
      <c r="Q98" s="357"/>
      <c r="R98" s="1345"/>
    </row>
    <row r="99" spans="13:18" x14ac:dyDescent="0.25">
      <c r="M99" s="1344"/>
      <c r="N99" s="319"/>
      <c r="O99" s="357"/>
      <c r="P99" s="357"/>
      <c r="Q99" s="357"/>
      <c r="R99" s="1345"/>
    </row>
    <row r="100" spans="13:18" x14ac:dyDescent="0.25">
      <c r="M100" s="1344"/>
      <c r="N100" s="319"/>
      <c r="O100" s="357"/>
      <c r="P100" s="357"/>
      <c r="Q100" s="357"/>
      <c r="R100" s="1345"/>
    </row>
    <row r="101" spans="13:18" x14ac:dyDescent="0.25">
      <c r="M101" s="1344"/>
      <c r="N101" s="319"/>
      <c r="O101" s="357"/>
      <c r="P101" s="357"/>
      <c r="Q101" s="357"/>
      <c r="R101" s="1345"/>
    </row>
    <row r="102" spans="13:18" x14ac:dyDescent="0.25">
      <c r="M102" s="1344"/>
      <c r="N102" s="319"/>
      <c r="O102" s="357"/>
      <c r="P102" s="357"/>
      <c r="Q102" s="357"/>
      <c r="R102" s="1345"/>
    </row>
    <row r="103" spans="13:18" x14ac:dyDescent="0.25">
      <c r="M103" s="1344"/>
      <c r="N103" s="319"/>
      <c r="O103" s="357"/>
      <c r="P103" s="357"/>
      <c r="Q103" s="357"/>
      <c r="R103" s="1345"/>
    </row>
    <row r="104" spans="13:18" x14ac:dyDescent="0.25">
      <c r="M104" s="1344"/>
      <c r="N104" s="319"/>
      <c r="O104" s="357"/>
      <c r="P104" s="357"/>
      <c r="Q104" s="357"/>
      <c r="R104" s="1345"/>
    </row>
    <row r="105" spans="13:18" x14ac:dyDescent="0.25">
      <c r="M105" s="1344"/>
      <c r="N105" s="319"/>
      <c r="O105" s="357"/>
      <c r="P105" s="357"/>
      <c r="Q105" s="357"/>
      <c r="R105" s="1345"/>
    </row>
    <row r="106" spans="13:18" x14ac:dyDescent="0.25">
      <c r="M106" s="1344"/>
      <c r="N106" s="319"/>
      <c r="O106" s="357"/>
      <c r="P106" s="357"/>
      <c r="Q106" s="357"/>
      <c r="R106" s="1345"/>
    </row>
    <row r="107" spans="13:18" x14ac:dyDescent="0.25">
      <c r="M107" s="1344"/>
      <c r="N107" s="319"/>
      <c r="O107" s="357"/>
      <c r="P107" s="357"/>
      <c r="Q107" s="357"/>
      <c r="R107" s="1345"/>
    </row>
    <row r="108" spans="13:18" x14ac:dyDescent="0.25">
      <c r="M108" s="1344"/>
      <c r="N108" s="319"/>
      <c r="O108" s="357"/>
      <c r="P108" s="357"/>
      <c r="Q108" s="357"/>
      <c r="R108" s="1345"/>
    </row>
    <row r="109" spans="13:18" x14ac:dyDescent="0.25">
      <c r="M109" s="1344"/>
      <c r="N109" s="319"/>
      <c r="O109" s="357"/>
      <c r="P109" s="357"/>
      <c r="Q109" s="357"/>
      <c r="R109" s="1345"/>
    </row>
    <row r="110" spans="13:18" ht="30" x14ac:dyDescent="0.25">
      <c r="M110" s="1334" t="s">
        <v>1733</v>
      </c>
      <c r="N110" s="1335" t="s">
        <v>1834</v>
      </c>
      <c r="O110" s="1336" t="s">
        <v>1824</v>
      </c>
      <c r="P110" s="1336" t="s">
        <v>1825</v>
      </c>
      <c r="Q110" s="1336" t="s">
        <v>1936</v>
      </c>
      <c r="R110" s="1329" t="s">
        <v>1943</v>
      </c>
    </row>
    <row r="111" spans="13:18" ht="30.75" thickBot="1" x14ac:dyDescent="0.3">
      <c r="M111" s="1337" t="s">
        <v>1734</v>
      </c>
      <c r="N111" s="1338" t="s">
        <v>1835</v>
      </c>
      <c r="O111" s="1339" t="s">
        <v>1822</v>
      </c>
      <c r="P111" s="1340" t="s">
        <v>1823</v>
      </c>
      <c r="Q111" s="1339" t="s">
        <v>1936</v>
      </c>
      <c r="R111" s="1340" t="s">
        <v>1943</v>
      </c>
    </row>
  </sheetData>
  <mergeCells count="1">
    <mergeCell ref="B1:F1"/>
  </mergeCells>
  <pageMargins left="0.19685039370078741" right="0.19685039370078741" top="0.74803149606299213" bottom="0.74803149606299213" header="0.31496062992125984" footer="0.31496062992125984"/>
  <pageSetup paperSize="9" scale="63" fitToHeight="2" orientation="landscape" r:id="rId1"/>
  <headerFooter>
    <oddHeader>&amp;L&amp;F  &amp;KFF0000&amp;A&amp;R&amp;D  &amp;T</oddHeader>
    <oddFooter>&amp;C&amp;P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14062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O1" s="1"/>
      <c r="P1" s="379"/>
      <c r="Q1" s="1"/>
      <c r="R1" s="841"/>
      <c r="S1" s="1"/>
      <c r="T1" s="802"/>
      <c r="U1" s="215"/>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List'!M17</f>
        <v>X14. Hip (single) frog leg lateral view</v>
      </c>
      <c r="C2" s="1759"/>
      <c r="D2" s="1760"/>
      <c r="E2" s="489" t="s">
        <v>1784</v>
      </c>
      <c r="F2" s="1761" t="str">
        <f>VLOOKUP($B$2,'Info Exam and Projection List'!M4:P33,2)</f>
        <v xml:space="preserve">A requested projection to provide a clear bench mark dose. 
Post-operative hip replacement imaging only. Single hips only, right or left, not both. </v>
      </c>
      <c r="G2" s="1762"/>
      <c r="H2" s="1763"/>
      <c r="I2" s="1239"/>
      <c r="J2" s="1239"/>
      <c r="K2" s="1188" t="s">
        <v>1785</v>
      </c>
      <c r="L2" s="192"/>
      <c r="M2" s="192"/>
      <c r="N2" s="411"/>
      <c r="O2" s="379"/>
      <c r="P2" s="379"/>
      <c r="Q2" s="379"/>
      <c r="R2" s="379"/>
      <c r="S2" s="379"/>
      <c r="T2" s="379"/>
      <c r="U2" s="379"/>
      <c r="V2" s="779"/>
      <c r="W2" s="779"/>
      <c r="X2" s="476"/>
      <c r="Y2" s="476"/>
      <c r="Z2" s="476"/>
      <c r="AA2" s="476"/>
      <c r="AB2" s="511" t="str">
        <f>VLOOKUP($B$2,'Info Exam and Projection List'!M4:P33,3)</f>
        <v>Radiography of hip (procedure) (408740001)</v>
      </c>
      <c r="AC2" s="512" t="str">
        <f>VLOOKUP($B$2,'Info Exam and Projection List'!M4:P33,4)</f>
        <v>XR Hip Rt, XR Hip Lt (XHIPR, XHIPL)</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215"/>
      <c r="O3" s="1187"/>
      <c r="P3" s="1187"/>
      <c r="Q3" s="1187"/>
      <c r="R3" s="1187"/>
      <c r="S3" s="1187"/>
      <c r="T3" s="1187"/>
      <c r="U3" s="1244"/>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X14. Hip (single) frog leg lateral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1236</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1706</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1746</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X14. Hip (single) frog leg lateral view</v>
      </c>
      <c r="AR7" s="96" t="str">
        <f>CONCATENATE('Contact_Information '!$AO$5,$AL$4,"-",$B7)</f>
        <v>No entry-No entry-Hyyyy-Rzzzz-PRPxxxxa-X14-01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22"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1300-000000000000}">
      <formula1>42370</formula1>
      <formula2>47484</formula2>
    </dataValidation>
    <dataValidation type="list" allowBlank="1" showInputMessage="1" sqref="F7:F156" xr:uid="{00000000-0002-0000-1300-000001000000}">
      <formula1>$AH$14:$AH$27</formula1>
    </dataValidation>
    <dataValidation type="list" allowBlank="1" showInputMessage="1" sqref="AD7:AD156" xr:uid="{00000000-0002-0000-1300-000002000000}">
      <formula1>$AH$36:$AH$43</formula1>
    </dataValidation>
    <dataValidation type="list" allowBlank="1" showInputMessage="1" sqref="L7:L156" xr:uid="{00000000-0002-0000-1300-000003000000}">
      <formula1>$AH$29:$AH$32</formula1>
    </dataValidation>
    <dataValidation type="decimal" allowBlank="1" showInputMessage="1" showErrorMessage="1" sqref="M7:M156" xr:uid="{00000000-0002-0000-1300-000004000000}">
      <formula1>0.5</formula1>
      <formula2>3</formula2>
    </dataValidation>
    <dataValidation type="decimal" allowBlank="1" showInputMessage="1" showErrorMessage="1" sqref="H7:H156" xr:uid="{00000000-0002-0000-1300-000005000000}">
      <formula1>30</formula1>
      <formula2>300</formula2>
    </dataValidation>
    <dataValidation type="decimal" allowBlank="1" showInputMessage="1" showErrorMessage="1" sqref="K7:K156" xr:uid="{00000000-0002-0000-1300-000006000000}">
      <formula1>16</formula1>
      <formula2>120</formula2>
    </dataValidation>
    <dataValidation type="list" allowBlank="1" showInputMessage="1" sqref="V7:V156" xr:uid="{00000000-0002-0000-1300-000007000000}">
      <formula1>$AJ$38:$AJ$43</formula1>
    </dataValidation>
    <dataValidation type="decimal" allowBlank="1" showInputMessage="1" showErrorMessage="1" sqref="T7:T156" xr:uid="{00000000-0002-0000-1300-000009000000}">
      <formula1>0</formula1>
      <formula2>10000</formula2>
    </dataValidation>
    <dataValidation type="decimal" allowBlank="1" showInputMessage="1" showErrorMessage="1" sqref="S7:S156" xr:uid="{00000000-0002-0000-1300-00000A000000}">
      <formula1>40</formula1>
      <formula2>200</formula2>
    </dataValidation>
    <dataValidation type="decimal" allowBlank="1" showInputMessage="1" showErrorMessage="1" sqref="Q7:Q156" xr:uid="{00000000-0002-0000-1300-00000B000000}">
      <formula1>0</formula1>
      <formula2>1000</formula2>
    </dataValidation>
    <dataValidation type="decimal" allowBlank="1" showInputMessage="1" showErrorMessage="1" sqref="P7:P156" xr:uid="{00000000-0002-0000-1300-00000C000000}">
      <formula1>0</formula1>
      <formula2>300</formula2>
    </dataValidation>
    <dataValidation type="list" allowBlank="1" showInputMessage="1" sqref="N7:N156" xr:uid="{00000000-0002-0000-1300-00000D000000}">
      <formula1>$AK$13:$AK$22</formula1>
    </dataValidation>
    <dataValidation type="decimal" operator="greaterThan" allowBlank="1" showInputMessage="1" showErrorMessage="1" error="Dose entries cannot be a negative number " sqref="E7:E156" xr:uid="{00000000-0002-0000-1300-00000E000000}">
      <formula1>0</formula1>
    </dataValidation>
    <dataValidation type="list" allowBlank="1" showInputMessage="1" sqref="R7:R156" xr:uid="{00000000-0002-0000-1300-00000F000000}">
      <formula1>"Yes, No, Not known"</formula1>
    </dataValidation>
    <dataValidation type="list" allowBlank="1" showInputMessage="1" sqref="U7:U156" xr:uid="{00000000-0002-0000-1300-000008000000}">
      <formula1>$AJ$27:$AJ$35</formula1>
    </dataValidation>
    <dataValidation type="list" allowBlank="1" showInputMessage="1" sqref="O7:O156" xr:uid="{A7E03A4A-09E8-4757-98CB-72D2364F8285}">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4" width="15.7109375" style="1" customWidth="1"/>
    <col min="15" max="20" width="19.7109375" style="6" customWidth="1"/>
    <col min="21" max="21" width="33" style="6" customWidth="1"/>
    <col min="22" max="27" width="14.7109375" style="6" customWidth="1"/>
    <col min="28" max="28" width="23.285156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285156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3"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2"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3.14062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K1" s="1242"/>
      <c r="L1" s="1242"/>
      <c r="M1" s="1242"/>
      <c r="N1" s="1242"/>
      <c r="O1" s="1242"/>
      <c r="P1" s="1242"/>
      <c r="U1" s="1243"/>
      <c r="V1" s="1243"/>
      <c r="W1" s="124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58" t="str">
        <f>'Info Exam and Projection List'!M18</f>
        <v>X15. Hip (single) Exam</v>
      </c>
      <c r="C2" s="1759"/>
      <c r="D2" s="1760"/>
      <c r="E2" s="489" t="s">
        <v>1784</v>
      </c>
      <c r="F2" s="1761" t="str">
        <f>VLOOKUP($B$2,'Info Exam and Projection List'!M4:P33,2)</f>
        <v>Post-operative hip replacement imaging only. Single hips only, right or left, not both. If possible list projections used for complete exam in the projection name columns.</v>
      </c>
      <c r="G2" s="1762"/>
      <c r="H2" s="1763"/>
      <c r="I2" s="1239"/>
      <c r="J2" s="1239"/>
      <c r="K2" s="1188" t="s">
        <v>1785</v>
      </c>
      <c r="L2" s="1239"/>
      <c r="M2" s="1239"/>
      <c r="N2" s="1239"/>
      <c r="O2" s="813"/>
      <c r="P2" s="813"/>
      <c r="Q2" s="491"/>
      <c r="R2" s="491"/>
      <c r="S2" s="491"/>
      <c r="T2" s="491"/>
      <c r="U2" s="1178"/>
      <c r="V2" s="1178"/>
      <c r="W2" s="1178"/>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Radiography of hip (procedure) (408740001)</v>
      </c>
      <c r="CN2" s="512" t="str">
        <f>VLOOKUP($B$2,'Info Exam and Projection List'!M4:P33,4)</f>
        <v>XR Hip Rt, XR Hip Lt (XHIPR, XHIPL)</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1180"/>
      <c r="L3" s="1180"/>
      <c r="M3" s="1180"/>
      <c r="N3" s="1180"/>
      <c r="O3" s="447" t="s">
        <v>1787</v>
      </c>
      <c r="P3" s="1201"/>
      <c r="Q3" s="1201"/>
      <c r="R3" s="1201"/>
      <c r="S3" s="1201"/>
      <c r="T3" s="1202"/>
      <c r="U3" s="1219" t="s">
        <v>1804</v>
      </c>
      <c r="V3" s="192"/>
      <c r="W3" s="741"/>
      <c r="X3" s="192"/>
      <c r="Y3" s="192"/>
      <c r="Z3" s="845"/>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X15. Hip (single) Exam</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179"/>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1718</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1107" t="s">
        <v>462</v>
      </c>
      <c r="GI4" s="342"/>
      <c r="GJ4" s="342"/>
      <c r="GK4" s="342"/>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1231"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241"/>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X15. Hip (single) Exam</v>
      </c>
      <c r="DC7" s="96" t="str">
        <f>CONCATENATE('Contact_Information '!$AO$5,$CW$4,"-",$B7)</f>
        <v>No entry-No entry-Hyyyy-Rzzzz-PRPxxxxa-X15-01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1"/>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1"/>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1"/>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1"/>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1"/>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1"/>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1"/>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1"/>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1"/>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1"/>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1"/>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1"/>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1"/>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1"/>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1"/>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1"/>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1"/>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1"/>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1"/>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1"/>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1"/>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1"/>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1"/>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1"/>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1"/>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1"/>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1"/>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1"/>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1"/>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1"/>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1"/>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1"/>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1"/>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1"/>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1"/>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1"/>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1"/>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1"/>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1"/>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1"/>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1"/>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1"/>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1"/>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1"/>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1"/>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1"/>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1"/>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1"/>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1"/>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1"/>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1"/>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1"/>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1"/>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1"/>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1"/>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1"/>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1"/>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1"/>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1"/>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1"/>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1"/>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1"/>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1"/>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1"/>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1"/>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1"/>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1"/>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1"/>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1"/>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1"/>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1"/>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1"/>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1"/>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1"/>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1"/>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1"/>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1"/>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1"/>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1"/>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1"/>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1"/>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1"/>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1"/>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1"/>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1"/>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1"/>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1"/>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1"/>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1"/>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1"/>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1"/>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1"/>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1"/>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1"/>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1"/>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1"/>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1"/>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1"/>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1"/>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1"/>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1"/>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1"/>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1"/>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1"/>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1"/>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1"/>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1"/>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1"/>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1"/>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1"/>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1"/>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1"/>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1"/>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1"/>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1"/>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1"/>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1"/>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1"/>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1"/>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1"/>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1"/>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1"/>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1"/>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1"/>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1"/>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1"/>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1"/>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1"/>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1"/>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1"/>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1"/>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1"/>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1"/>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1"/>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1"/>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1"/>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1"/>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1"/>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1"/>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1"/>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1"/>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1"/>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1"/>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1"/>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1"/>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1"/>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1"/>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1"/>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1"/>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K4:M4"/>
    <mergeCell ref="F2:H2"/>
  </mergeCells>
  <conditionalFormatting sqref="DE7:DE56">
    <cfRule type="containsText" dxfId="21" priority="1" stopIfTrue="1" operator="containsText" text="Required entry missing">
      <formula>NOT(ISERROR(SEARCH("Required entry missing",DE7)))</formula>
    </cfRule>
  </conditionalFormatting>
  <dataValidations count="24">
    <dataValidation type="list" allowBlank="1" showInputMessage="1" showErrorMessage="1" sqref="AK7:AK156" xr:uid="{00000000-0002-0000-1400-000001000000}">
      <formula1>"Yes, No, Not known"</formula1>
    </dataValidation>
    <dataValidation type="decimal" operator="greaterThan" allowBlank="1" showInputMessage="1" showErrorMessage="1" error="Dose entries cannot be a negative number " sqref="E7:E156 O7:T156" xr:uid="{00000000-0002-0000-1400-000002000000}">
      <formula1>0</formula1>
    </dataValidation>
    <dataValidation type="list" allowBlank="1" showInputMessage="1" showErrorMessage="1" sqref="AG7:AG156" xr:uid="{00000000-0002-0000-1400-000003000000}">
      <formula1>$CV$13:$CV$22</formula1>
    </dataValidation>
    <dataValidation type="decimal" allowBlank="1" showInputMessage="1" showErrorMessage="1" sqref="X7:X156 CA7:CA156 AI7:AI156 AT7:AT156 BE7:BE156 BP7:BP156" xr:uid="{00000000-0002-0000-1400-000005000000}">
      <formula1>0</formula1>
      <formula2>300</formula2>
    </dataValidation>
    <dataValidation type="decimal" allowBlank="1" showInputMessage="1" showErrorMessage="1" sqref="BF7:BF156 BQ7:BQ156 Y7:Y156 AJ7:AJ156 AU7:AU156 CB7:CB156" xr:uid="{00000000-0002-0000-1400-000006000000}">
      <formula1>0</formula1>
      <formula2>1000</formula2>
    </dataValidation>
    <dataValidation type="decimal" allowBlank="1" showInputMessage="1" showErrorMessage="1" sqref="AA7:AA156 CD7:CD156 AL7:AL156 AW7:AW156 BH7:BH156 BS7:BS156" xr:uid="{00000000-0002-0000-1400-000007000000}">
      <formula1>40</formula1>
      <formula2>200</formula2>
    </dataValidation>
    <dataValidation type="decimal" allowBlank="1" showInputMessage="1" showErrorMessage="1" sqref="AB7:AB156 CE7:CE156 AM7:AM156 AX7:AX156 BI7:BI156 BT7:BT156" xr:uid="{00000000-0002-0000-1400-000008000000}">
      <formula1>0</formula1>
      <formula2>10000</formula2>
    </dataValidation>
    <dataValidation type="decimal" allowBlank="1" showInputMessage="1" showErrorMessage="1" sqref="K7:K156" xr:uid="{00000000-0002-0000-1400-00000B000000}">
      <formula1>16</formula1>
      <formula2>120</formula2>
    </dataValidation>
    <dataValidation type="decimal" allowBlank="1" showInputMessage="1" showErrorMessage="1" sqref="H7:H156" xr:uid="{00000000-0002-0000-1400-00000C000000}">
      <formula1>30</formula1>
      <formula2>300</formula2>
    </dataValidation>
    <dataValidation type="decimal" allowBlank="1" showInputMessage="1" showErrorMessage="1" sqref="M7:M156" xr:uid="{00000000-0002-0000-1400-00000D000000}">
      <formula1>0.5</formula1>
      <formula2>3</formula2>
    </dataValidation>
    <dataValidation type="list" allowBlank="1" showInputMessage="1" sqref="F7:F156" xr:uid="{00000000-0002-0000-1400-000010000000}">
      <formula1>$CS$14:$CS$27</formula1>
    </dataValidation>
    <dataValidation type="date" allowBlank="1" showInputMessage="1" showErrorMessage="1" sqref="D7:D156" xr:uid="{00000000-0002-0000-1400-000011000000}">
      <formula1>42370</formula1>
      <formula2>47484</formula2>
    </dataValidation>
    <dataValidation type="list" allowBlank="1" showInputMessage="1" sqref="V7:V156 BY7:BY156 BN7:BN156 BC7:BC156 AR7:AR156" xr:uid="{00000000-0002-0000-1400-000012000000}">
      <formula1>$CV$13:$CV$22</formula1>
    </dataValidation>
    <dataValidation type="list" allowBlank="1" showInputMessage="1" sqref="CC7:CC156 Z7:Z156 BG7:BG156 AV7:AV156 BR7:BR156" xr:uid="{00000000-0002-0000-1400-000013000000}">
      <formula1>"Yes, No, Not known"</formula1>
    </dataValidation>
    <dataValidation type="list" allowBlank="1" showInputMessage="1" sqref="N7:N156" xr:uid="{DCBC7FB6-9315-477D-B751-51569BAE3418}">
      <formula1>"1,2,3,4,5,6,7,8,9,10,11,12,13,14,15,16,17,18,19,20"</formula1>
    </dataValidation>
    <dataValidation type="list" allowBlank="1" showInputMessage="1" showErrorMessage="1" sqref="AO7:AO156" xr:uid="{00000000-0002-0000-1400-00000A000000}">
      <formula1>$CU$46:$CU$51</formula1>
    </dataValidation>
    <dataValidation type="list" allowBlank="1" showInputMessage="1" sqref="CO7:CO156" xr:uid="{00000000-0002-0000-1400-00000F000000}">
      <formula1>$CS$44:$CS$51</formula1>
    </dataValidation>
    <dataValidation type="list" allowBlank="1" showInputMessage="1" sqref="AD7:AD156 AZ7:AZ156 BK7:BK156 BV7:BV156 CG7:CG156" xr:uid="{00000000-0002-0000-1400-000015000000}">
      <formula1>$CU$46:$CU$51</formula1>
    </dataValidation>
    <dataValidation type="list" allowBlank="1" showInputMessage="1" sqref="L7:L156" xr:uid="{00000000-0002-0000-1400-00000E000000}">
      <formula1>$CS$34:$CS$37</formula1>
    </dataValidation>
    <dataValidation type="list" allowBlank="1" showInputMessage="1" showErrorMessage="1" sqref="AN7:AN156" xr:uid="{00000000-0002-0000-1400-000009000000}">
      <formula1>$CU$32:$CU$40</formula1>
    </dataValidation>
    <dataValidation type="list" allowBlank="1" showInputMessage="1" sqref="AC7:AC156 AY7:AY156 BJ7:BJ156 BU7:BU156 CF7:CF156" xr:uid="{00000000-0002-0000-1400-000014000000}">
      <formula1>$CU$32:$CU$40</formula1>
    </dataValidation>
    <dataValidation type="list" allowBlank="1" showInputMessage="1" sqref="U7:U156 BM7:BM156 BB7:BB156 AQ7:AQ156 AF7:AF156 BX7:BX156" xr:uid="{00000000-0002-0000-1400-000004000000}">
      <formula1>$CU$13:$CU$27</formula1>
    </dataValidation>
    <dataValidation type="list" allowBlank="1" showInputMessage="1" sqref="W7:W156 AS7:AS156 BD7:BD156 BO7:BO156 BZ7:BZ156" xr:uid="{8CAFC7E2-0828-449B-8D5A-0B0B9C4F75AF}">
      <formula1>"Yes, Yes: Virtual grid, No, Not known"</formula1>
    </dataValidation>
    <dataValidation type="list" allowBlank="1" showInputMessage="1" showErrorMessage="1" sqref="AH7:AH156" xr:uid="{DE403A8C-6494-44E4-AE2B-05965FCC9399}">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42578125" style="6" customWidth="1"/>
    <col min="21" max="21" width="33" style="6" customWidth="1"/>
    <col min="22" max="22" width="14.7109375" style="6" customWidth="1"/>
    <col min="23" max="23" width="30.28515625" style="6" customWidth="1"/>
    <col min="24" max="27" width="23.85546875" style="6" customWidth="1"/>
    <col min="28" max="28" width="60.7109375"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List'!M19</f>
        <v>X16. Knee (single) AP view</v>
      </c>
      <c r="C2" s="1759"/>
      <c r="D2" s="1760"/>
      <c r="E2" s="489" t="s">
        <v>1784</v>
      </c>
      <c r="F2" s="1761" t="str">
        <f>VLOOKUP($B$2,'Info Exam and Projection List'!M4:P33,2)</f>
        <v>A requested projection to provide a clear bench mark dose. 
Single projection only, right or left knee, not both.</v>
      </c>
      <c r="G2" s="1762"/>
      <c r="H2" s="1763"/>
      <c r="I2" s="1239"/>
      <c r="J2" s="1239"/>
      <c r="K2" s="1188" t="s">
        <v>1785</v>
      </c>
      <c r="L2" s="192"/>
      <c r="M2" s="192"/>
      <c r="N2" s="411"/>
      <c r="O2" s="1177"/>
      <c r="P2" s="1177"/>
      <c r="Q2" s="1177"/>
      <c r="R2" s="1177"/>
      <c r="S2" s="1177"/>
      <c r="T2" s="1177"/>
      <c r="U2" s="779"/>
      <c r="V2" s="779"/>
      <c r="W2" s="779"/>
      <c r="X2" s="476"/>
      <c r="Y2" s="476"/>
      <c r="Z2" s="476"/>
      <c r="AA2" s="476"/>
      <c r="AB2" s="511" t="str">
        <f>VLOOKUP($B$2,'Info Exam and Projection List'!M4:P33,3)</f>
        <v>Radiologic examination of knee (procedure) (74016001)</v>
      </c>
      <c r="AC2" s="512" t="str">
        <f>VLOOKUP($B$2,'Info Exam and Projection List'!M4:P33,4)</f>
        <v>XR Knee Rt, XR Knee Lt (XKNER, XKNEL)</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215"/>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X16. Knee (single) AP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1237</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1707</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247"/>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245"/>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X16. Knee (single) AP view</v>
      </c>
      <c r="AR7" s="96" t="str">
        <f>CONCATENATE('Contact_Information '!$AO$5,$AL$4,"-",$B7)</f>
        <v>No entry-No entry-Hyyyy-Rzzzz-PRPxxxxa-X16-01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246"/>
      <c r="H8" s="226"/>
      <c r="I8" s="184"/>
      <c r="J8" s="184"/>
      <c r="K8" s="1197"/>
      <c r="L8" s="382"/>
      <c r="M8" s="31"/>
      <c r="N8" s="1077"/>
      <c r="O8" s="1078"/>
      <c r="P8" s="148"/>
      <c r="Q8" s="149"/>
      <c r="R8" s="1078"/>
      <c r="S8" s="148"/>
      <c r="T8" s="148"/>
      <c r="U8" s="1081"/>
      <c r="V8" s="1081"/>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246"/>
      <c r="H9" s="226"/>
      <c r="I9" s="184"/>
      <c r="J9" s="184"/>
      <c r="K9" s="1197"/>
      <c r="L9" s="382"/>
      <c r="M9" s="31"/>
      <c r="N9" s="1077"/>
      <c r="O9" s="1078"/>
      <c r="P9" s="148"/>
      <c r="Q9" s="149"/>
      <c r="R9" s="1078"/>
      <c r="S9" s="148"/>
      <c r="T9" s="148"/>
      <c r="U9" s="1081"/>
      <c r="V9" s="1081"/>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246"/>
      <c r="H10" s="226"/>
      <c r="I10" s="184"/>
      <c r="J10" s="184"/>
      <c r="K10" s="1197"/>
      <c r="L10" s="382"/>
      <c r="M10" s="31"/>
      <c r="N10" s="1077"/>
      <c r="O10" s="1078"/>
      <c r="P10" s="148"/>
      <c r="Q10" s="149"/>
      <c r="R10" s="1078"/>
      <c r="S10" s="148"/>
      <c r="T10" s="148"/>
      <c r="U10" s="1081"/>
      <c r="V10" s="1081"/>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246"/>
      <c r="H11" s="226"/>
      <c r="I11" s="184"/>
      <c r="J11" s="184"/>
      <c r="K11" s="1197"/>
      <c r="L11" s="382"/>
      <c r="M11" s="31"/>
      <c r="N11" s="1077"/>
      <c r="O11" s="1078"/>
      <c r="P11" s="148"/>
      <c r="Q11" s="149"/>
      <c r="R11" s="1078"/>
      <c r="S11" s="148"/>
      <c r="T11" s="148"/>
      <c r="U11" s="1081"/>
      <c r="V11" s="1081"/>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246"/>
      <c r="H12" s="226"/>
      <c r="I12" s="184"/>
      <c r="J12" s="184"/>
      <c r="K12" s="1197"/>
      <c r="L12" s="382"/>
      <c r="M12" s="31"/>
      <c r="N12" s="1077"/>
      <c r="O12" s="1078"/>
      <c r="P12" s="148"/>
      <c r="Q12" s="149"/>
      <c r="R12" s="1078"/>
      <c r="S12" s="148"/>
      <c r="T12" s="148"/>
      <c r="U12" s="1081"/>
      <c r="V12" s="1081"/>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246"/>
      <c r="H13" s="226"/>
      <c r="I13" s="184"/>
      <c r="J13" s="184"/>
      <c r="K13" s="1197"/>
      <c r="L13" s="382"/>
      <c r="M13" s="31"/>
      <c r="N13" s="1077"/>
      <c r="O13" s="1078"/>
      <c r="P13" s="148"/>
      <c r="Q13" s="149"/>
      <c r="R13" s="1078"/>
      <c r="S13" s="148"/>
      <c r="T13" s="148"/>
      <c r="U13" s="1081"/>
      <c r="V13" s="1081"/>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246"/>
      <c r="H14" s="226"/>
      <c r="I14" s="184"/>
      <c r="J14" s="184"/>
      <c r="K14" s="1197"/>
      <c r="L14" s="382"/>
      <c r="M14" s="31"/>
      <c r="N14" s="1077"/>
      <c r="O14" s="1078"/>
      <c r="P14" s="148"/>
      <c r="Q14" s="149"/>
      <c r="R14" s="1078"/>
      <c r="S14" s="148"/>
      <c r="T14" s="148"/>
      <c r="U14" s="1081"/>
      <c r="V14" s="1081"/>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246"/>
      <c r="H15" s="226"/>
      <c r="I15" s="184"/>
      <c r="J15" s="184"/>
      <c r="K15" s="1197"/>
      <c r="L15" s="382"/>
      <c r="M15" s="31"/>
      <c r="N15" s="1077"/>
      <c r="O15" s="1078"/>
      <c r="P15" s="148"/>
      <c r="Q15" s="149"/>
      <c r="R15" s="1078"/>
      <c r="S15" s="148"/>
      <c r="T15" s="148"/>
      <c r="U15" s="1081"/>
      <c r="V15" s="1081"/>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246"/>
      <c r="H16" s="226"/>
      <c r="I16" s="184"/>
      <c r="J16" s="184"/>
      <c r="K16" s="1197"/>
      <c r="L16" s="382"/>
      <c r="M16" s="31"/>
      <c r="N16" s="1077"/>
      <c r="O16" s="1078"/>
      <c r="P16" s="148"/>
      <c r="Q16" s="149"/>
      <c r="R16" s="1078"/>
      <c r="S16" s="148"/>
      <c r="T16" s="148"/>
      <c r="U16" s="1081"/>
      <c r="V16" s="1081"/>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246"/>
      <c r="H17" s="226"/>
      <c r="I17" s="184"/>
      <c r="J17" s="184"/>
      <c r="K17" s="1197"/>
      <c r="L17" s="382"/>
      <c r="M17" s="31"/>
      <c r="N17" s="1077"/>
      <c r="O17" s="1078"/>
      <c r="P17" s="148"/>
      <c r="Q17" s="149"/>
      <c r="R17" s="1078"/>
      <c r="S17" s="148"/>
      <c r="T17" s="148"/>
      <c r="U17" s="1081"/>
      <c r="V17" s="1081"/>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246"/>
      <c r="H18" s="226"/>
      <c r="I18" s="184"/>
      <c r="J18" s="184"/>
      <c r="K18" s="1197"/>
      <c r="L18" s="382"/>
      <c r="M18" s="31"/>
      <c r="N18" s="1077"/>
      <c r="O18" s="1078"/>
      <c r="P18" s="148"/>
      <c r="Q18" s="149"/>
      <c r="R18" s="1078"/>
      <c r="S18" s="148"/>
      <c r="T18" s="148"/>
      <c r="U18" s="1081"/>
      <c r="V18" s="1081"/>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246"/>
      <c r="H19" s="226"/>
      <c r="I19" s="184"/>
      <c r="J19" s="184"/>
      <c r="K19" s="1197"/>
      <c r="L19" s="382"/>
      <c r="M19" s="31"/>
      <c r="N19" s="1077"/>
      <c r="O19" s="1078"/>
      <c r="P19" s="148"/>
      <c r="Q19" s="149"/>
      <c r="R19" s="1078"/>
      <c r="S19" s="148"/>
      <c r="T19" s="148"/>
      <c r="U19" s="1081"/>
      <c r="V19" s="1081"/>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246"/>
      <c r="H20" s="226"/>
      <c r="I20" s="184"/>
      <c r="J20" s="184"/>
      <c r="K20" s="1197"/>
      <c r="L20" s="382"/>
      <c r="M20" s="31"/>
      <c r="N20" s="1077"/>
      <c r="O20" s="1078"/>
      <c r="P20" s="148"/>
      <c r="Q20" s="149"/>
      <c r="R20" s="1078"/>
      <c r="S20" s="148"/>
      <c r="T20" s="148"/>
      <c r="U20" s="1081"/>
      <c r="V20" s="1081"/>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246"/>
      <c r="H21" s="226"/>
      <c r="I21" s="184"/>
      <c r="J21" s="184"/>
      <c r="K21" s="1197"/>
      <c r="L21" s="382"/>
      <c r="M21" s="31"/>
      <c r="N21" s="1077"/>
      <c r="O21" s="1078"/>
      <c r="P21" s="148"/>
      <c r="Q21" s="149"/>
      <c r="R21" s="1078"/>
      <c r="S21" s="148"/>
      <c r="T21" s="148"/>
      <c r="U21" s="1081"/>
      <c r="V21" s="1081"/>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246"/>
      <c r="H22" s="226"/>
      <c r="I22" s="184"/>
      <c r="J22" s="184"/>
      <c r="K22" s="1197"/>
      <c r="L22" s="382"/>
      <c r="M22" s="31"/>
      <c r="N22" s="1077"/>
      <c r="O22" s="1078"/>
      <c r="P22" s="148"/>
      <c r="Q22" s="149"/>
      <c r="R22" s="1078"/>
      <c r="S22" s="148"/>
      <c r="T22" s="148"/>
      <c r="U22" s="1081"/>
      <c r="V22" s="1081"/>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246"/>
      <c r="H23" s="226"/>
      <c r="I23" s="184"/>
      <c r="J23" s="184"/>
      <c r="K23" s="1197"/>
      <c r="L23" s="382"/>
      <c r="M23" s="31"/>
      <c r="N23" s="1077"/>
      <c r="O23" s="1078"/>
      <c r="P23" s="148"/>
      <c r="Q23" s="149"/>
      <c r="R23" s="1078"/>
      <c r="S23" s="148"/>
      <c r="T23" s="148"/>
      <c r="U23" s="1081"/>
      <c r="V23" s="1081"/>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246"/>
      <c r="H24" s="226"/>
      <c r="I24" s="184"/>
      <c r="J24" s="184"/>
      <c r="K24" s="1197"/>
      <c r="L24" s="382"/>
      <c r="M24" s="31"/>
      <c r="N24" s="1077"/>
      <c r="O24" s="1078"/>
      <c r="P24" s="148"/>
      <c r="Q24" s="149"/>
      <c r="R24" s="1078"/>
      <c r="S24" s="148"/>
      <c r="T24" s="148"/>
      <c r="U24" s="1081"/>
      <c r="V24" s="1081"/>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246"/>
      <c r="H25" s="226"/>
      <c r="I25" s="184"/>
      <c r="J25" s="184"/>
      <c r="K25" s="1197"/>
      <c r="L25" s="382"/>
      <c r="M25" s="31"/>
      <c r="N25" s="1077"/>
      <c r="O25" s="1078"/>
      <c r="P25" s="148"/>
      <c r="Q25" s="149"/>
      <c r="R25" s="1078"/>
      <c r="S25" s="148"/>
      <c r="T25" s="148"/>
      <c r="U25" s="1081"/>
      <c r="V25" s="1081"/>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246"/>
      <c r="H26" s="226"/>
      <c r="I26" s="184"/>
      <c r="J26" s="184"/>
      <c r="K26" s="1197"/>
      <c r="L26" s="382"/>
      <c r="M26" s="31"/>
      <c r="N26" s="1077"/>
      <c r="O26" s="1078"/>
      <c r="P26" s="148"/>
      <c r="Q26" s="149"/>
      <c r="R26" s="1078"/>
      <c r="S26" s="148"/>
      <c r="T26" s="148"/>
      <c r="U26" s="1081"/>
      <c r="V26" s="1081"/>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246"/>
      <c r="H27" s="226"/>
      <c r="I27" s="184"/>
      <c r="J27" s="184"/>
      <c r="K27" s="1197"/>
      <c r="L27" s="382"/>
      <c r="M27" s="31"/>
      <c r="N27" s="1077"/>
      <c r="O27" s="1078"/>
      <c r="P27" s="148"/>
      <c r="Q27" s="149"/>
      <c r="R27" s="1078"/>
      <c r="S27" s="148"/>
      <c r="T27" s="148"/>
      <c r="U27" s="1081"/>
      <c r="V27" s="1081"/>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246"/>
      <c r="H28" s="226"/>
      <c r="I28" s="184"/>
      <c r="J28" s="184"/>
      <c r="K28" s="1197"/>
      <c r="L28" s="382"/>
      <c r="M28" s="31"/>
      <c r="N28" s="1077"/>
      <c r="O28" s="1078"/>
      <c r="P28" s="148"/>
      <c r="Q28" s="149"/>
      <c r="R28" s="1078"/>
      <c r="S28" s="148"/>
      <c r="T28" s="148"/>
      <c r="U28" s="1081"/>
      <c r="V28" s="1081"/>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246"/>
      <c r="H29" s="226"/>
      <c r="I29" s="184"/>
      <c r="J29" s="184"/>
      <c r="K29" s="1197"/>
      <c r="L29" s="382"/>
      <c r="M29" s="31"/>
      <c r="N29" s="1077"/>
      <c r="O29" s="1078"/>
      <c r="P29" s="148"/>
      <c r="Q29" s="149"/>
      <c r="R29" s="1078"/>
      <c r="S29" s="148"/>
      <c r="T29" s="148"/>
      <c r="U29" s="1081"/>
      <c r="V29" s="1081"/>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246"/>
      <c r="H30" s="226"/>
      <c r="I30" s="184"/>
      <c r="J30" s="184"/>
      <c r="K30" s="1197"/>
      <c r="L30" s="382"/>
      <c r="M30" s="31"/>
      <c r="N30" s="1077"/>
      <c r="O30" s="1078"/>
      <c r="P30" s="148"/>
      <c r="Q30" s="149"/>
      <c r="R30" s="1078"/>
      <c r="S30" s="148"/>
      <c r="T30" s="148"/>
      <c r="U30" s="1081"/>
      <c r="V30" s="1081"/>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246"/>
      <c r="H31" s="226"/>
      <c r="I31" s="184"/>
      <c r="J31" s="184"/>
      <c r="K31" s="1197"/>
      <c r="L31" s="382"/>
      <c r="M31" s="31"/>
      <c r="N31" s="1077"/>
      <c r="O31" s="1078"/>
      <c r="P31" s="148"/>
      <c r="Q31" s="149"/>
      <c r="R31" s="1078"/>
      <c r="S31" s="148"/>
      <c r="T31" s="148"/>
      <c r="U31" s="1081"/>
      <c r="V31" s="1081"/>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246"/>
      <c r="H32" s="226"/>
      <c r="I32" s="184"/>
      <c r="J32" s="184"/>
      <c r="K32" s="1197"/>
      <c r="L32" s="382"/>
      <c r="M32" s="31"/>
      <c r="N32" s="1077"/>
      <c r="O32" s="1078"/>
      <c r="P32" s="148"/>
      <c r="Q32" s="149"/>
      <c r="R32" s="1078"/>
      <c r="S32" s="148"/>
      <c r="T32" s="148"/>
      <c r="U32" s="1081"/>
      <c r="V32" s="1081"/>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246"/>
      <c r="H33" s="226"/>
      <c r="I33" s="184"/>
      <c r="J33" s="184"/>
      <c r="K33" s="1197"/>
      <c r="L33" s="382"/>
      <c r="M33" s="31"/>
      <c r="N33" s="1077"/>
      <c r="O33" s="1078"/>
      <c r="P33" s="148"/>
      <c r="Q33" s="149"/>
      <c r="R33" s="1078"/>
      <c r="S33" s="148"/>
      <c r="T33" s="148"/>
      <c r="U33" s="1081"/>
      <c r="V33" s="1081"/>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246"/>
      <c r="H34" s="226"/>
      <c r="I34" s="184"/>
      <c r="J34" s="184"/>
      <c r="K34" s="1197"/>
      <c r="L34" s="382"/>
      <c r="M34" s="31"/>
      <c r="N34" s="1077"/>
      <c r="O34" s="1078"/>
      <c r="P34" s="148"/>
      <c r="Q34" s="149"/>
      <c r="R34" s="1078"/>
      <c r="S34" s="148"/>
      <c r="T34" s="148"/>
      <c r="U34" s="1081"/>
      <c r="V34" s="1081"/>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246"/>
      <c r="H35" s="226"/>
      <c r="I35" s="184"/>
      <c r="J35" s="184"/>
      <c r="K35" s="1197"/>
      <c r="L35" s="382"/>
      <c r="M35" s="31"/>
      <c r="N35" s="1077"/>
      <c r="O35" s="1078"/>
      <c r="P35" s="148"/>
      <c r="Q35" s="149"/>
      <c r="R35" s="1078"/>
      <c r="S35" s="148"/>
      <c r="T35" s="148"/>
      <c r="U35" s="1081"/>
      <c r="V35" s="1081"/>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246"/>
      <c r="H36" s="226"/>
      <c r="I36" s="184"/>
      <c r="J36" s="184"/>
      <c r="K36" s="1197"/>
      <c r="L36" s="382"/>
      <c r="M36" s="31"/>
      <c r="N36" s="1077"/>
      <c r="O36" s="1078"/>
      <c r="P36" s="148"/>
      <c r="Q36" s="149"/>
      <c r="R36" s="1078"/>
      <c r="S36" s="148"/>
      <c r="T36" s="148"/>
      <c r="U36" s="1081"/>
      <c r="V36" s="1081"/>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246"/>
      <c r="H37" s="226"/>
      <c r="I37" s="184"/>
      <c r="J37" s="184"/>
      <c r="K37" s="1197"/>
      <c r="L37" s="156"/>
      <c r="M37" s="29"/>
      <c r="N37" s="1077"/>
      <c r="O37" s="1078"/>
      <c r="P37" s="148"/>
      <c r="Q37" s="148"/>
      <c r="R37" s="1078"/>
      <c r="S37" s="148"/>
      <c r="T37" s="148"/>
      <c r="U37" s="1081"/>
      <c r="V37" s="1081"/>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245"/>
      <c r="H38" s="226"/>
      <c r="I38" s="184"/>
      <c r="J38" s="184"/>
      <c r="K38" s="1197"/>
      <c r="L38" s="382"/>
      <c r="M38" s="31"/>
      <c r="N38" s="1077"/>
      <c r="O38" s="1078"/>
      <c r="P38" s="148"/>
      <c r="Q38" s="149"/>
      <c r="R38" s="1078"/>
      <c r="S38" s="148"/>
      <c r="T38" s="148"/>
      <c r="U38" s="1081"/>
      <c r="V38" s="1081"/>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246"/>
      <c r="H39" s="226"/>
      <c r="I39" s="184"/>
      <c r="J39" s="184"/>
      <c r="K39" s="1197"/>
      <c r="L39" s="382"/>
      <c r="M39" s="31"/>
      <c r="N39" s="1077"/>
      <c r="O39" s="1078"/>
      <c r="P39" s="148"/>
      <c r="Q39" s="149"/>
      <c r="R39" s="1078"/>
      <c r="S39" s="148"/>
      <c r="T39" s="148"/>
      <c r="U39" s="1081"/>
      <c r="V39" s="1081"/>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246"/>
      <c r="H40" s="226"/>
      <c r="I40" s="184"/>
      <c r="J40" s="184"/>
      <c r="K40" s="1197"/>
      <c r="L40" s="382"/>
      <c r="M40" s="31"/>
      <c r="N40" s="1077"/>
      <c r="O40" s="1078"/>
      <c r="P40" s="148"/>
      <c r="Q40" s="149"/>
      <c r="R40" s="1078"/>
      <c r="S40" s="148"/>
      <c r="T40" s="148"/>
      <c r="U40" s="1081"/>
      <c r="V40" s="1081"/>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246"/>
      <c r="H41" s="226"/>
      <c r="I41" s="184"/>
      <c r="J41" s="184"/>
      <c r="K41" s="1197"/>
      <c r="L41" s="382"/>
      <c r="M41" s="31"/>
      <c r="N41" s="1077"/>
      <c r="O41" s="1078"/>
      <c r="P41" s="148"/>
      <c r="Q41" s="149"/>
      <c r="R41" s="1078"/>
      <c r="S41" s="148"/>
      <c r="T41" s="148"/>
      <c r="U41" s="1081"/>
      <c r="V41" s="1081"/>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246"/>
      <c r="H42" s="226"/>
      <c r="I42" s="184"/>
      <c r="J42" s="184"/>
      <c r="K42" s="1197"/>
      <c r="L42" s="382"/>
      <c r="M42" s="31"/>
      <c r="N42" s="1077"/>
      <c r="O42" s="1078"/>
      <c r="P42" s="148"/>
      <c r="Q42" s="149"/>
      <c r="R42" s="1078"/>
      <c r="S42" s="148"/>
      <c r="T42" s="148"/>
      <c r="U42" s="1081"/>
      <c r="V42" s="1081"/>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246"/>
      <c r="H43" s="226"/>
      <c r="I43" s="184"/>
      <c r="J43" s="184"/>
      <c r="K43" s="1197"/>
      <c r="L43" s="382"/>
      <c r="M43" s="31"/>
      <c r="N43" s="1077"/>
      <c r="O43" s="1078"/>
      <c r="P43" s="148"/>
      <c r="Q43" s="149"/>
      <c r="R43" s="1078"/>
      <c r="S43" s="148"/>
      <c r="T43" s="148"/>
      <c r="U43" s="1081"/>
      <c r="V43" s="1081"/>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246"/>
      <c r="H44" s="226"/>
      <c r="I44" s="184"/>
      <c r="J44" s="184"/>
      <c r="K44" s="1197"/>
      <c r="L44" s="382"/>
      <c r="M44" s="31"/>
      <c r="N44" s="1077"/>
      <c r="O44" s="1078"/>
      <c r="P44" s="148"/>
      <c r="Q44" s="149"/>
      <c r="R44" s="1078"/>
      <c r="S44" s="148"/>
      <c r="T44" s="148"/>
      <c r="U44" s="1081"/>
      <c r="V44" s="1081"/>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246"/>
      <c r="H45" s="226"/>
      <c r="I45" s="184"/>
      <c r="J45" s="184"/>
      <c r="K45" s="1197"/>
      <c r="L45" s="382"/>
      <c r="M45" s="31"/>
      <c r="N45" s="1077"/>
      <c r="O45" s="1078"/>
      <c r="P45" s="148"/>
      <c r="Q45" s="149"/>
      <c r="R45" s="1078"/>
      <c r="S45" s="148"/>
      <c r="T45" s="148"/>
      <c r="U45" s="1081"/>
      <c r="V45" s="1081"/>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246"/>
      <c r="H46" s="226"/>
      <c r="I46" s="184"/>
      <c r="J46" s="184"/>
      <c r="K46" s="1197"/>
      <c r="L46" s="382"/>
      <c r="M46" s="31"/>
      <c r="N46" s="1077"/>
      <c r="O46" s="1078"/>
      <c r="P46" s="148"/>
      <c r="Q46" s="149"/>
      <c r="R46" s="1078"/>
      <c r="S46" s="148"/>
      <c r="T46" s="148"/>
      <c r="U46" s="1081"/>
      <c r="V46" s="1081"/>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245"/>
      <c r="H47" s="226"/>
      <c r="I47" s="184"/>
      <c r="J47" s="184"/>
      <c r="K47" s="1197"/>
      <c r="L47" s="156"/>
      <c r="M47" s="29"/>
      <c r="N47" s="1077"/>
      <c r="O47" s="1078"/>
      <c r="P47" s="148"/>
      <c r="Q47" s="148"/>
      <c r="R47" s="1078"/>
      <c r="S47" s="148"/>
      <c r="T47" s="148"/>
      <c r="U47" s="1081"/>
      <c r="V47" s="1081"/>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246"/>
      <c r="H48" s="226"/>
      <c r="I48" s="184"/>
      <c r="J48" s="184"/>
      <c r="K48" s="1197"/>
      <c r="L48" s="382"/>
      <c r="M48" s="31"/>
      <c r="N48" s="1077"/>
      <c r="O48" s="1078"/>
      <c r="P48" s="148"/>
      <c r="Q48" s="149"/>
      <c r="R48" s="1078"/>
      <c r="S48" s="148"/>
      <c r="T48" s="148"/>
      <c r="U48" s="1081"/>
      <c r="V48" s="1081"/>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246"/>
      <c r="H49" s="226"/>
      <c r="I49" s="184"/>
      <c r="J49" s="184"/>
      <c r="K49" s="1197"/>
      <c r="L49" s="382"/>
      <c r="M49" s="31"/>
      <c r="N49" s="1077"/>
      <c r="O49" s="1078"/>
      <c r="P49" s="148"/>
      <c r="Q49" s="149"/>
      <c r="R49" s="1078"/>
      <c r="S49" s="148"/>
      <c r="T49" s="148"/>
      <c r="U49" s="1081"/>
      <c r="V49" s="1081"/>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246"/>
      <c r="H50" s="226"/>
      <c r="I50" s="184"/>
      <c r="J50" s="184"/>
      <c r="K50" s="1197"/>
      <c r="L50" s="382"/>
      <c r="M50" s="31"/>
      <c r="N50" s="1077"/>
      <c r="O50" s="1078"/>
      <c r="P50" s="148"/>
      <c r="Q50" s="149"/>
      <c r="R50" s="1078"/>
      <c r="S50" s="148"/>
      <c r="T50" s="148"/>
      <c r="U50" s="1081"/>
      <c r="V50" s="1081"/>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246"/>
      <c r="H51" s="226"/>
      <c r="I51" s="184"/>
      <c r="J51" s="184"/>
      <c r="K51" s="1197"/>
      <c r="L51" s="382"/>
      <c r="M51" s="31"/>
      <c r="N51" s="1077"/>
      <c r="O51" s="1078"/>
      <c r="P51" s="148"/>
      <c r="Q51" s="149"/>
      <c r="R51" s="1078"/>
      <c r="S51" s="148"/>
      <c r="T51" s="148"/>
      <c r="U51" s="1081"/>
      <c r="V51" s="1081"/>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246"/>
      <c r="H52" s="226"/>
      <c r="I52" s="184"/>
      <c r="J52" s="184"/>
      <c r="K52" s="1197"/>
      <c r="L52" s="382"/>
      <c r="M52" s="31"/>
      <c r="N52" s="1077"/>
      <c r="O52" s="1078"/>
      <c r="P52" s="148"/>
      <c r="Q52" s="149"/>
      <c r="R52" s="1078"/>
      <c r="S52" s="148"/>
      <c r="T52" s="148"/>
      <c r="U52" s="1081"/>
      <c r="V52" s="1081"/>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246"/>
      <c r="H53" s="226"/>
      <c r="I53" s="184"/>
      <c r="J53" s="184"/>
      <c r="K53" s="1197"/>
      <c r="L53" s="382"/>
      <c r="M53" s="31"/>
      <c r="N53" s="1077"/>
      <c r="O53" s="1078"/>
      <c r="P53" s="148"/>
      <c r="Q53" s="149"/>
      <c r="R53" s="1078"/>
      <c r="S53" s="148"/>
      <c r="T53" s="148"/>
      <c r="U53" s="1081"/>
      <c r="V53" s="1081"/>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246"/>
      <c r="H54" s="226"/>
      <c r="I54" s="184"/>
      <c r="J54" s="184"/>
      <c r="K54" s="1197"/>
      <c r="L54" s="382"/>
      <c r="M54" s="31"/>
      <c r="N54" s="1077"/>
      <c r="O54" s="1078"/>
      <c r="P54" s="148"/>
      <c r="Q54" s="149"/>
      <c r="R54" s="1078"/>
      <c r="S54" s="148"/>
      <c r="T54" s="148"/>
      <c r="U54" s="1081"/>
      <c r="V54" s="1081"/>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246"/>
      <c r="H55" s="226"/>
      <c r="I55" s="184"/>
      <c r="J55" s="184"/>
      <c r="K55" s="1197"/>
      <c r="L55" s="382"/>
      <c r="M55" s="31"/>
      <c r="N55" s="1077"/>
      <c r="O55" s="1078"/>
      <c r="P55" s="148"/>
      <c r="Q55" s="149"/>
      <c r="R55" s="1078"/>
      <c r="S55" s="148"/>
      <c r="T55" s="148"/>
      <c r="U55" s="1081"/>
      <c r="V55" s="1081"/>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246"/>
      <c r="H56" s="226"/>
      <c r="I56" s="184"/>
      <c r="J56" s="184"/>
      <c r="K56" s="1197"/>
      <c r="L56" s="382"/>
      <c r="M56" s="31"/>
      <c r="N56" s="1077"/>
      <c r="O56" s="1078"/>
      <c r="P56" s="148"/>
      <c r="Q56" s="149"/>
      <c r="R56" s="1078"/>
      <c r="S56" s="148"/>
      <c r="T56" s="148"/>
      <c r="U56" s="1081"/>
      <c r="V56" s="1081"/>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246"/>
      <c r="H57" s="226"/>
      <c r="I57" s="184"/>
      <c r="J57" s="184"/>
      <c r="K57" s="1197"/>
      <c r="L57" s="382"/>
      <c r="M57" s="31"/>
      <c r="N57" s="1077"/>
      <c r="O57" s="1078"/>
      <c r="P57" s="148"/>
      <c r="Q57" s="149"/>
      <c r="R57" s="1078"/>
      <c r="S57" s="148"/>
      <c r="T57" s="148"/>
      <c r="U57" s="1081"/>
      <c r="V57" s="1081"/>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246"/>
      <c r="H58" s="226"/>
      <c r="I58" s="184"/>
      <c r="J58" s="184"/>
      <c r="K58" s="1197"/>
      <c r="L58" s="382"/>
      <c r="M58" s="31"/>
      <c r="N58" s="1077"/>
      <c r="O58" s="1078"/>
      <c r="P58" s="148"/>
      <c r="Q58" s="149"/>
      <c r="R58" s="1078"/>
      <c r="S58" s="148"/>
      <c r="T58" s="148"/>
      <c r="U58" s="1081"/>
      <c r="V58" s="1081"/>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246"/>
      <c r="H59" s="226"/>
      <c r="I59" s="184"/>
      <c r="J59" s="184"/>
      <c r="K59" s="1197"/>
      <c r="L59" s="382"/>
      <c r="M59" s="31"/>
      <c r="N59" s="1077"/>
      <c r="O59" s="1078"/>
      <c r="P59" s="148"/>
      <c r="Q59" s="149"/>
      <c r="R59" s="1078"/>
      <c r="S59" s="148"/>
      <c r="T59" s="148"/>
      <c r="U59" s="1081"/>
      <c r="V59" s="1081"/>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246"/>
      <c r="H60" s="226"/>
      <c r="I60" s="184"/>
      <c r="J60" s="184"/>
      <c r="K60" s="1197"/>
      <c r="L60" s="382"/>
      <c r="M60" s="31"/>
      <c r="N60" s="1077"/>
      <c r="O60" s="1078"/>
      <c r="P60" s="148"/>
      <c r="Q60" s="149"/>
      <c r="R60" s="1078"/>
      <c r="S60" s="148"/>
      <c r="T60" s="148"/>
      <c r="U60" s="1081"/>
      <c r="V60" s="1081"/>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246"/>
      <c r="H61" s="226"/>
      <c r="I61" s="184"/>
      <c r="J61" s="184"/>
      <c r="K61" s="1197"/>
      <c r="L61" s="382"/>
      <c r="M61" s="31"/>
      <c r="N61" s="1077"/>
      <c r="O61" s="1078"/>
      <c r="P61" s="148"/>
      <c r="Q61" s="149"/>
      <c r="R61" s="1078"/>
      <c r="S61" s="148"/>
      <c r="T61" s="148"/>
      <c r="U61" s="1081"/>
      <c r="V61" s="1081"/>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246"/>
      <c r="H62" s="226"/>
      <c r="I62" s="184"/>
      <c r="J62" s="184"/>
      <c r="K62" s="1197"/>
      <c r="L62" s="382"/>
      <c r="M62" s="31"/>
      <c r="N62" s="1077"/>
      <c r="O62" s="1078"/>
      <c r="P62" s="148"/>
      <c r="Q62" s="149"/>
      <c r="R62" s="1078"/>
      <c r="S62" s="148"/>
      <c r="T62" s="148"/>
      <c r="U62" s="1081"/>
      <c r="V62" s="1081"/>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246"/>
      <c r="H63" s="226"/>
      <c r="I63" s="184"/>
      <c r="J63" s="184"/>
      <c r="K63" s="1197"/>
      <c r="L63" s="382"/>
      <c r="M63" s="31"/>
      <c r="N63" s="1077"/>
      <c r="O63" s="1078"/>
      <c r="P63" s="148"/>
      <c r="Q63" s="149"/>
      <c r="R63" s="1078"/>
      <c r="S63" s="148"/>
      <c r="T63" s="148"/>
      <c r="U63" s="1081"/>
      <c r="V63" s="1081"/>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246"/>
      <c r="H64" s="226"/>
      <c r="I64" s="184"/>
      <c r="J64" s="184"/>
      <c r="K64" s="1197"/>
      <c r="L64" s="382"/>
      <c r="M64" s="31"/>
      <c r="N64" s="1077"/>
      <c r="O64" s="1078"/>
      <c r="P64" s="148"/>
      <c r="Q64" s="149"/>
      <c r="R64" s="1078"/>
      <c r="S64" s="148"/>
      <c r="T64" s="148"/>
      <c r="U64" s="1081"/>
      <c r="V64" s="1081"/>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246"/>
      <c r="H65" s="226"/>
      <c r="I65" s="184"/>
      <c r="J65" s="184"/>
      <c r="K65" s="1197"/>
      <c r="L65" s="382"/>
      <c r="M65" s="31"/>
      <c r="N65" s="1077"/>
      <c r="O65" s="1078"/>
      <c r="P65" s="148"/>
      <c r="Q65" s="149"/>
      <c r="R65" s="1078"/>
      <c r="S65" s="148"/>
      <c r="T65" s="148"/>
      <c r="U65" s="1081"/>
      <c r="V65" s="1081"/>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246"/>
      <c r="H66" s="226"/>
      <c r="I66" s="184"/>
      <c r="J66" s="184"/>
      <c r="K66" s="1197"/>
      <c r="L66" s="382"/>
      <c r="M66" s="31"/>
      <c r="N66" s="1077"/>
      <c r="O66" s="1078"/>
      <c r="P66" s="148"/>
      <c r="Q66" s="149"/>
      <c r="R66" s="1078"/>
      <c r="S66" s="148"/>
      <c r="T66" s="148"/>
      <c r="U66" s="1081"/>
      <c r="V66" s="1081"/>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246"/>
      <c r="H67" s="226"/>
      <c r="I67" s="184"/>
      <c r="J67" s="184"/>
      <c r="K67" s="1197"/>
      <c r="L67" s="382"/>
      <c r="M67" s="31"/>
      <c r="N67" s="1077"/>
      <c r="O67" s="1078"/>
      <c r="P67" s="148"/>
      <c r="Q67" s="149"/>
      <c r="R67" s="1078"/>
      <c r="S67" s="148"/>
      <c r="T67" s="148"/>
      <c r="U67" s="1081"/>
      <c r="V67" s="1081"/>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246"/>
      <c r="H68" s="226"/>
      <c r="I68" s="184"/>
      <c r="J68" s="184"/>
      <c r="K68" s="1197"/>
      <c r="L68" s="382"/>
      <c r="M68" s="31"/>
      <c r="N68" s="1077"/>
      <c r="O68" s="1078"/>
      <c r="P68" s="148"/>
      <c r="Q68" s="149"/>
      <c r="R68" s="1078"/>
      <c r="S68" s="148"/>
      <c r="T68" s="148"/>
      <c r="U68" s="1081"/>
      <c r="V68" s="1081"/>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246"/>
      <c r="H69" s="226"/>
      <c r="I69" s="184"/>
      <c r="J69" s="184"/>
      <c r="K69" s="1197"/>
      <c r="L69" s="382"/>
      <c r="M69" s="31"/>
      <c r="N69" s="1077"/>
      <c r="O69" s="1078"/>
      <c r="P69" s="148"/>
      <c r="Q69" s="149"/>
      <c r="R69" s="1078"/>
      <c r="S69" s="148"/>
      <c r="T69" s="148"/>
      <c r="U69" s="1081"/>
      <c r="V69" s="1081"/>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246"/>
      <c r="H70" s="226"/>
      <c r="I70" s="184"/>
      <c r="J70" s="184"/>
      <c r="K70" s="1197"/>
      <c r="L70" s="382"/>
      <c r="M70" s="31"/>
      <c r="N70" s="1077"/>
      <c r="O70" s="1078"/>
      <c r="P70" s="148"/>
      <c r="Q70" s="149"/>
      <c r="R70" s="1078"/>
      <c r="S70" s="148"/>
      <c r="T70" s="148"/>
      <c r="U70" s="1081"/>
      <c r="V70" s="1081"/>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246"/>
      <c r="H71" s="226"/>
      <c r="I71" s="184"/>
      <c r="J71" s="184"/>
      <c r="K71" s="1197"/>
      <c r="L71" s="382"/>
      <c r="M71" s="31"/>
      <c r="N71" s="1077"/>
      <c r="O71" s="1078"/>
      <c r="P71" s="148"/>
      <c r="Q71" s="149"/>
      <c r="R71" s="1078"/>
      <c r="S71" s="148"/>
      <c r="T71" s="148"/>
      <c r="U71" s="1081"/>
      <c r="V71" s="1081"/>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246"/>
      <c r="H72" s="226"/>
      <c r="I72" s="184"/>
      <c r="J72" s="184"/>
      <c r="K72" s="1197"/>
      <c r="L72" s="382"/>
      <c r="M72" s="31"/>
      <c r="N72" s="1077"/>
      <c r="O72" s="1078"/>
      <c r="P72" s="148"/>
      <c r="Q72" s="149"/>
      <c r="R72" s="1078"/>
      <c r="S72" s="148"/>
      <c r="T72" s="148"/>
      <c r="U72" s="1081"/>
      <c r="V72" s="1081"/>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246"/>
      <c r="H73" s="226"/>
      <c r="I73" s="184"/>
      <c r="J73" s="184"/>
      <c r="K73" s="1197"/>
      <c r="L73" s="382"/>
      <c r="M73" s="31"/>
      <c r="N73" s="1077"/>
      <c r="O73" s="1078"/>
      <c r="P73" s="148"/>
      <c r="Q73" s="149"/>
      <c r="R73" s="1078"/>
      <c r="S73" s="148"/>
      <c r="T73" s="148"/>
      <c r="U73" s="1081"/>
      <c r="V73" s="1081"/>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246"/>
      <c r="H74" s="226"/>
      <c r="I74" s="184"/>
      <c r="J74" s="184"/>
      <c r="K74" s="1197"/>
      <c r="L74" s="382"/>
      <c r="M74" s="31"/>
      <c r="N74" s="1077"/>
      <c r="O74" s="1078"/>
      <c r="P74" s="148"/>
      <c r="Q74" s="149"/>
      <c r="R74" s="1078"/>
      <c r="S74" s="148"/>
      <c r="T74" s="148"/>
      <c r="U74" s="1081"/>
      <c r="V74" s="1081"/>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246"/>
      <c r="H75" s="226"/>
      <c r="I75" s="184"/>
      <c r="J75" s="184"/>
      <c r="K75" s="1197"/>
      <c r="L75" s="382"/>
      <c r="M75" s="31"/>
      <c r="N75" s="1077"/>
      <c r="O75" s="1078"/>
      <c r="P75" s="148"/>
      <c r="Q75" s="149"/>
      <c r="R75" s="1078"/>
      <c r="S75" s="148"/>
      <c r="T75" s="148"/>
      <c r="U75" s="1081"/>
      <c r="V75" s="1081"/>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246"/>
      <c r="H76" s="226"/>
      <c r="I76" s="184"/>
      <c r="J76" s="184"/>
      <c r="K76" s="1197"/>
      <c r="L76" s="382"/>
      <c r="M76" s="31"/>
      <c r="N76" s="1077"/>
      <c r="O76" s="1078"/>
      <c r="P76" s="148"/>
      <c r="Q76" s="149"/>
      <c r="R76" s="1078"/>
      <c r="S76" s="148"/>
      <c r="T76" s="148"/>
      <c r="U76" s="1081"/>
      <c r="V76" s="1081"/>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246"/>
      <c r="H77" s="226"/>
      <c r="I77" s="184"/>
      <c r="J77" s="184"/>
      <c r="K77" s="1197"/>
      <c r="L77" s="382"/>
      <c r="M77" s="31"/>
      <c r="N77" s="1077"/>
      <c r="O77" s="1078"/>
      <c r="P77" s="148"/>
      <c r="Q77" s="149"/>
      <c r="R77" s="1078"/>
      <c r="S77" s="148"/>
      <c r="T77" s="148"/>
      <c r="U77" s="1081"/>
      <c r="V77" s="1081"/>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246"/>
      <c r="H78" s="226"/>
      <c r="I78" s="184"/>
      <c r="J78" s="184"/>
      <c r="K78" s="1197"/>
      <c r="L78" s="382"/>
      <c r="M78" s="31"/>
      <c r="N78" s="1077"/>
      <c r="O78" s="1078"/>
      <c r="P78" s="148"/>
      <c r="Q78" s="149"/>
      <c r="R78" s="1078"/>
      <c r="S78" s="148"/>
      <c r="T78" s="148"/>
      <c r="U78" s="1081"/>
      <c r="V78" s="1081"/>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246"/>
      <c r="H79" s="226"/>
      <c r="I79" s="184"/>
      <c r="J79" s="184"/>
      <c r="K79" s="1197"/>
      <c r="L79" s="382"/>
      <c r="M79" s="31"/>
      <c r="N79" s="1077"/>
      <c r="O79" s="1078"/>
      <c r="P79" s="148"/>
      <c r="Q79" s="149"/>
      <c r="R79" s="1078"/>
      <c r="S79" s="148"/>
      <c r="T79" s="148"/>
      <c r="U79" s="1081"/>
      <c r="V79" s="1081"/>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246"/>
      <c r="H80" s="226"/>
      <c r="I80" s="184"/>
      <c r="J80" s="184"/>
      <c r="K80" s="1197"/>
      <c r="L80" s="382"/>
      <c r="M80" s="31"/>
      <c r="N80" s="1077"/>
      <c r="O80" s="1078"/>
      <c r="P80" s="148"/>
      <c r="Q80" s="149"/>
      <c r="R80" s="1078"/>
      <c r="S80" s="148"/>
      <c r="T80" s="148"/>
      <c r="U80" s="1081"/>
      <c r="V80" s="1081"/>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246"/>
      <c r="H81" s="226"/>
      <c r="I81" s="184"/>
      <c r="J81" s="184"/>
      <c r="K81" s="1197"/>
      <c r="L81" s="382"/>
      <c r="M81" s="31"/>
      <c r="N81" s="1077"/>
      <c r="O81" s="1078"/>
      <c r="P81" s="148"/>
      <c r="Q81" s="149"/>
      <c r="R81" s="1078"/>
      <c r="S81" s="148"/>
      <c r="T81" s="148"/>
      <c r="U81" s="1081"/>
      <c r="V81" s="1081"/>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246"/>
      <c r="H82" s="226"/>
      <c r="I82" s="184"/>
      <c r="J82" s="184"/>
      <c r="K82" s="1197"/>
      <c r="L82" s="382"/>
      <c r="M82" s="31"/>
      <c r="N82" s="1077"/>
      <c r="O82" s="1078"/>
      <c r="P82" s="148"/>
      <c r="Q82" s="149"/>
      <c r="R82" s="1078"/>
      <c r="S82" s="148"/>
      <c r="T82" s="148"/>
      <c r="U82" s="1081"/>
      <c r="V82" s="1081"/>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246"/>
      <c r="H83" s="226"/>
      <c r="I83" s="184"/>
      <c r="J83" s="184"/>
      <c r="K83" s="1197"/>
      <c r="L83" s="382"/>
      <c r="M83" s="31"/>
      <c r="N83" s="1077"/>
      <c r="O83" s="1078"/>
      <c r="P83" s="148"/>
      <c r="Q83" s="149"/>
      <c r="R83" s="1078"/>
      <c r="S83" s="148"/>
      <c r="T83" s="148"/>
      <c r="U83" s="1081"/>
      <c r="V83" s="1081"/>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246"/>
      <c r="H84" s="226"/>
      <c r="I84" s="184"/>
      <c r="J84" s="184"/>
      <c r="K84" s="1197"/>
      <c r="L84" s="382"/>
      <c r="M84" s="31"/>
      <c r="N84" s="1077"/>
      <c r="O84" s="1078"/>
      <c r="P84" s="148"/>
      <c r="Q84" s="149"/>
      <c r="R84" s="1078"/>
      <c r="S84" s="148"/>
      <c r="T84" s="148"/>
      <c r="U84" s="1081"/>
      <c r="V84" s="1081"/>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246"/>
      <c r="H85" s="226"/>
      <c r="I85" s="184"/>
      <c r="J85" s="184"/>
      <c r="K85" s="1197"/>
      <c r="L85" s="382"/>
      <c r="M85" s="31"/>
      <c r="N85" s="1077"/>
      <c r="O85" s="1078"/>
      <c r="P85" s="148"/>
      <c r="Q85" s="149"/>
      <c r="R85" s="1078"/>
      <c r="S85" s="148"/>
      <c r="T85" s="148"/>
      <c r="U85" s="1081"/>
      <c r="V85" s="1081"/>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246"/>
      <c r="H86" s="226"/>
      <c r="I86" s="184"/>
      <c r="J86" s="184"/>
      <c r="K86" s="1197"/>
      <c r="L86" s="382"/>
      <c r="M86" s="31"/>
      <c r="N86" s="1077"/>
      <c r="O86" s="1078"/>
      <c r="P86" s="148"/>
      <c r="Q86" s="149"/>
      <c r="R86" s="1078"/>
      <c r="S86" s="148"/>
      <c r="T86" s="148"/>
      <c r="U86" s="1081"/>
      <c r="V86" s="1081"/>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246"/>
      <c r="H87" s="226"/>
      <c r="I87" s="184"/>
      <c r="J87" s="184"/>
      <c r="K87" s="1197"/>
      <c r="L87" s="382"/>
      <c r="M87" s="31"/>
      <c r="N87" s="1077"/>
      <c r="O87" s="1078"/>
      <c r="P87" s="148"/>
      <c r="Q87" s="149"/>
      <c r="R87" s="1078"/>
      <c r="S87" s="148"/>
      <c r="T87" s="148"/>
      <c r="U87" s="1081"/>
      <c r="V87" s="1081"/>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246"/>
      <c r="H88" s="226"/>
      <c r="I88" s="184"/>
      <c r="J88" s="184"/>
      <c r="K88" s="1197"/>
      <c r="L88" s="382"/>
      <c r="M88" s="31"/>
      <c r="N88" s="1077"/>
      <c r="O88" s="1078"/>
      <c r="P88" s="148"/>
      <c r="Q88" s="149"/>
      <c r="R88" s="1078"/>
      <c r="S88" s="148"/>
      <c r="T88" s="148"/>
      <c r="U88" s="1081"/>
      <c r="V88" s="1081"/>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246"/>
      <c r="H89" s="226"/>
      <c r="I89" s="184"/>
      <c r="J89" s="184"/>
      <c r="K89" s="1197"/>
      <c r="L89" s="382"/>
      <c r="M89" s="31"/>
      <c r="N89" s="1077"/>
      <c r="O89" s="1078"/>
      <c r="P89" s="148"/>
      <c r="Q89" s="149"/>
      <c r="R89" s="1078"/>
      <c r="S89" s="148"/>
      <c r="T89" s="148"/>
      <c r="U89" s="1081"/>
      <c r="V89" s="1081"/>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246"/>
      <c r="H90" s="226"/>
      <c r="I90" s="184"/>
      <c r="J90" s="184"/>
      <c r="K90" s="1197"/>
      <c r="L90" s="382"/>
      <c r="M90" s="31"/>
      <c r="N90" s="1077"/>
      <c r="O90" s="1078"/>
      <c r="P90" s="148"/>
      <c r="Q90" s="149"/>
      <c r="R90" s="1078"/>
      <c r="S90" s="148"/>
      <c r="T90" s="148"/>
      <c r="U90" s="1081"/>
      <c r="V90" s="1081"/>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246"/>
      <c r="H91" s="226"/>
      <c r="I91" s="184"/>
      <c r="J91" s="184"/>
      <c r="K91" s="1197"/>
      <c r="L91" s="382"/>
      <c r="M91" s="31"/>
      <c r="N91" s="1077"/>
      <c r="O91" s="1078"/>
      <c r="P91" s="148"/>
      <c r="Q91" s="149"/>
      <c r="R91" s="1078"/>
      <c r="S91" s="148"/>
      <c r="T91" s="148"/>
      <c r="U91" s="1081"/>
      <c r="V91" s="1081"/>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246"/>
      <c r="H92" s="226"/>
      <c r="I92" s="184"/>
      <c r="J92" s="184"/>
      <c r="K92" s="1197"/>
      <c r="L92" s="382"/>
      <c r="M92" s="31"/>
      <c r="N92" s="1077"/>
      <c r="O92" s="1078"/>
      <c r="P92" s="148"/>
      <c r="Q92" s="149"/>
      <c r="R92" s="1078"/>
      <c r="S92" s="148"/>
      <c r="T92" s="148"/>
      <c r="U92" s="1081"/>
      <c r="V92" s="1081"/>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246"/>
      <c r="H93" s="226"/>
      <c r="I93" s="184"/>
      <c r="J93" s="184"/>
      <c r="K93" s="1197"/>
      <c r="L93" s="382"/>
      <c r="M93" s="31"/>
      <c r="N93" s="1077"/>
      <c r="O93" s="1078"/>
      <c r="P93" s="148"/>
      <c r="Q93" s="149"/>
      <c r="R93" s="1078"/>
      <c r="S93" s="148"/>
      <c r="T93" s="148"/>
      <c r="U93" s="1081"/>
      <c r="V93" s="1081"/>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246"/>
      <c r="H94" s="226"/>
      <c r="I94" s="184"/>
      <c r="J94" s="184"/>
      <c r="K94" s="1197"/>
      <c r="L94" s="382"/>
      <c r="M94" s="31"/>
      <c r="N94" s="1077"/>
      <c r="O94" s="1078"/>
      <c r="P94" s="148"/>
      <c r="Q94" s="149"/>
      <c r="R94" s="1078"/>
      <c r="S94" s="148"/>
      <c r="T94" s="148"/>
      <c r="U94" s="1081"/>
      <c r="V94" s="1081"/>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246"/>
      <c r="H95" s="226"/>
      <c r="I95" s="184"/>
      <c r="J95" s="184"/>
      <c r="K95" s="1197"/>
      <c r="L95" s="382"/>
      <c r="M95" s="31"/>
      <c r="N95" s="1077"/>
      <c r="O95" s="1078"/>
      <c r="P95" s="148"/>
      <c r="Q95" s="149"/>
      <c r="R95" s="1078"/>
      <c r="S95" s="148"/>
      <c r="T95" s="148"/>
      <c r="U95" s="1081"/>
      <c r="V95" s="1081"/>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246"/>
      <c r="H96" s="226"/>
      <c r="I96" s="184"/>
      <c r="J96" s="184"/>
      <c r="K96" s="1197"/>
      <c r="L96" s="382"/>
      <c r="M96" s="31"/>
      <c r="N96" s="1077"/>
      <c r="O96" s="1078"/>
      <c r="P96" s="148"/>
      <c r="Q96" s="149"/>
      <c r="R96" s="1078"/>
      <c r="S96" s="148"/>
      <c r="T96" s="148"/>
      <c r="U96" s="1081"/>
      <c r="V96" s="1081"/>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246"/>
      <c r="H97" s="226"/>
      <c r="I97" s="184"/>
      <c r="J97" s="184"/>
      <c r="K97" s="1197"/>
      <c r="L97" s="382"/>
      <c r="M97" s="31"/>
      <c r="N97" s="1077"/>
      <c r="O97" s="1078"/>
      <c r="P97" s="148"/>
      <c r="Q97" s="149"/>
      <c r="R97" s="1078"/>
      <c r="S97" s="148"/>
      <c r="T97" s="148"/>
      <c r="U97" s="1081"/>
      <c r="V97" s="1081"/>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246"/>
      <c r="H98" s="226"/>
      <c r="I98" s="184"/>
      <c r="J98" s="184"/>
      <c r="K98" s="1197"/>
      <c r="L98" s="382"/>
      <c r="M98" s="31"/>
      <c r="N98" s="1077"/>
      <c r="O98" s="1078"/>
      <c r="P98" s="148"/>
      <c r="Q98" s="149"/>
      <c r="R98" s="1078"/>
      <c r="S98" s="148"/>
      <c r="T98" s="148"/>
      <c r="U98" s="1081"/>
      <c r="V98" s="1081"/>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246"/>
      <c r="H99" s="226"/>
      <c r="I99" s="184"/>
      <c r="J99" s="184"/>
      <c r="K99" s="1197"/>
      <c r="L99" s="382"/>
      <c r="M99" s="31"/>
      <c r="N99" s="1077"/>
      <c r="O99" s="1078"/>
      <c r="P99" s="148"/>
      <c r="Q99" s="149"/>
      <c r="R99" s="1078"/>
      <c r="S99" s="148"/>
      <c r="T99" s="148"/>
      <c r="U99" s="1081"/>
      <c r="V99" s="1081"/>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246"/>
      <c r="H100" s="226"/>
      <c r="I100" s="184"/>
      <c r="J100" s="184"/>
      <c r="K100" s="1197"/>
      <c r="L100" s="382"/>
      <c r="M100" s="31"/>
      <c r="N100" s="1077"/>
      <c r="O100" s="1078"/>
      <c r="P100" s="148"/>
      <c r="Q100" s="149"/>
      <c r="R100" s="1078"/>
      <c r="S100" s="148"/>
      <c r="T100" s="148"/>
      <c r="U100" s="1081"/>
      <c r="V100" s="1081"/>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246"/>
      <c r="H101" s="226"/>
      <c r="I101" s="184"/>
      <c r="J101" s="184"/>
      <c r="K101" s="1197"/>
      <c r="L101" s="382"/>
      <c r="M101" s="31"/>
      <c r="N101" s="1077"/>
      <c r="O101" s="1078"/>
      <c r="P101" s="148"/>
      <c r="Q101" s="149"/>
      <c r="R101" s="1078"/>
      <c r="S101" s="148"/>
      <c r="T101" s="148"/>
      <c r="U101" s="1081"/>
      <c r="V101" s="1081"/>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246"/>
      <c r="H102" s="226"/>
      <c r="I102" s="184"/>
      <c r="J102" s="184"/>
      <c r="K102" s="1197"/>
      <c r="L102" s="382"/>
      <c r="M102" s="31"/>
      <c r="N102" s="1077"/>
      <c r="O102" s="1078"/>
      <c r="P102" s="148"/>
      <c r="Q102" s="149"/>
      <c r="R102" s="1078"/>
      <c r="S102" s="148"/>
      <c r="T102" s="148"/>
      <c r="U102" s="1081"/>
      <c r="V102" s="1081"/>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246"/>
      <c r="H103" s="226"/>
      <c r="I103" s="184"/>
      <c r="J103" s="184"/>
      <c r="K103" s="1197"/>
      <c r="L103" s="382"/>
      <c r="M103" s="31"/>
      <c r="N103" s="1077"/>
      <c r="O103" s="1078"/>
      <c r="P103" s="148"/>
      <c r="Q103" s="149"/>
      <c r="R103" s="1078"/>
      <c r="S103" s="148"/>
      <c r="T103" s="148"/>
      <c r="U103" s="1081"/>
      <c r="V103" s="1081"/>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246"/>
      <c r="H104" s="226"/>
      <c r="I104" s="184"/>
      <c r="J104" s="184"/>
      <c r="K104" s="1197"/>
      <c r="L104" s="382"/>
      <c r="M104" s="31"/>
      <c r="N104" s="1077"/>
      <c r="O104" s="1078"/>
      <c r="P104" s="148"/>
      <c r="Q104" s="149"/>
      <c r="R104" s="1078"/>
      <c r="S104" s="148"/>
      <c r="T104" s="148"/>
      <c r="U104" s="1081"/>
      <c r="V104" s="1081"/>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246"/>
      <c r="H105" s="226"/>
      <c r="I105" s="184"/>
      <c r="J105" s="184"/>
      <c r="K105" s="1197"/>
      <c r="L105" s="382"/>
      <c r="M105" s="31"/>
      <c r="N105" s="1077"/>
      <c r="O105" s="1078"/>
      <c r="P105" s="148"/>
      <c r="Q105" s="149"/>
      <c r="R105" s="1078"/>
      <c r="S105" s="148"/>
      <c r="T105" s="148"/>
      <c r="U105" s="1081"/>
      <c r="V105" s="1081"/>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246"/>
      <c r="H106" s="226"/>
      <c r="I106" s="184"/>
      <c r="J106" s="184"/>
      <c r="K106" s="1197"/>
      <c r="L106" s="382"/>
      <c r="M106" s="31"/>
      <c r="N106" s="1077"/>
      <c r="O106" s="1078"/>
      <c r="P106" s="148"/>
      <c r="Q106" s="149"/>
      <c r="R106" s="1078"/>
      <c r="S106" s="148"/>
      <c r="T106" s="148"/>
      <c r="U106" s="1081"/>
      <c r="V106" s="1081"/>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246"/>
      <c r="H107" s="226"/>
      <c r="I107" s="184"/>
      <c r="J107" s="184"/>
      <c r="K107" s="1197"/>
      <c r="L107" s="382"/>
      <c r="M107" s="31"/>
      <c r="N107" s="1077"/>
      <c r="O107" s="1078"/>
      <c r="P107" s="148"/>
      <c r="Q107" s="149"/>
      <c r="R107" s="1078"/>
      <c r="S107" s="148"/>
      <c r="T107" s="148"/>
      <c r="U107" s="1081"/>
      <c r="V107" s="1081"/>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246"/>
      <c r="H108" s="226"/>
      <c r="I108" s="184"/>
      <c r="J108" s="184"/>
      <c r="K108" s="1197"/>
      <c r="L108" s="382"/>
      <c r="M108" s="31"/>
      <c r="N108" s="1077"/>
      <c r="O108" s="1078"/>
      <c r="P108" s="148"/>
      <c r="Q108" s="149"/>
      <c r="R108" s="1078"/>
      <c r="S108" s="148"/>
      <c r="T108" s="148"/>
      <c r="U108" s="1081"/>
      <c r="V108" s="1081"/>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246"/>
      <c r="H109" s="226"/>
      <c r="I109" s="184"/>
      <c r="J109" s="184"/>
      <c r="K109" s="1197"/>
      <c r="L109" s="382"/>
      <c r="M109" s="31"/>
      <c r="N109" s="1077"/>
      <c r="O109" s="1078"/>
      <c r="P109" s="148"/>
      <c r="Q109" s="149"/>
      <c r="R109" s="1078"/>
      <c r="S109" s="148"/>
      <c r="T109" s="148"/>
      <c r="U109" s="1081"/>
      <c r="V109" s="1081"/>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246"/>
      <c r="H110" s="226"/>
      <c r="I110" s="184"/>
      <c r="J110" s="184"/>
      <c r="K110" s="1197"/>
      <c r="L110" s="382"/>
      <c r="M110" s="31"/>
      <c r="N110" s="1077"/>
      <c r="O110" s="1078"/>
      <c r="P110" s="148"/>
      <c r="Q110" s="149"/>
      <c r="R110" s="1078"/>
      <c r="S110" s="148"/>
      <c r="T110" s="148"/>
      <c r="U110" s="1081"/>
      <c r="V110" s="1081"/>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246"/>
      <c r="H111" s="226"/>
      <c r="I111" s="184"/>
      <c r="J111" s="184"/>
      <c r="K111" s="1197"/>
      <c r="L111" s="382"/>
      <c r="M111" s="31"/>
      <c r="N111" s="1077"/>
      <c r="O111" s="1078"/>
      <c r="P111" s="148"/>
      <c r="Q111" s="149"/>
      <c r="R111" s="1078"/>
      <c r="S111" s="148"/>
      <c r="T111" s="148"/>
      <c r="U111" s="1081"/>
      <c r="V111" s="1081"/>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246"/>
      <c r="H112" s="226"/>
      <c r="I112" s="184"/>
      <c r="J112" s="184"/>
      <c r="K112" s="1197"/>
      <c r="L112" s="382"/>
      <c r="M112" s="31"/>
      <c r="N112" s="1077"/>
      <c r="O112" s="1078"/>
      <c r="P112" s="148"/>
      <c r="Q112" s="149"/>
      <c r="R112" s="1078"/>
      <c r="S112" s="148"/>
      <c r="T112" s="148"/>
      <c r="U112" s="1081"/>
      <c r="V112" s="1081"/>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246"/>
      <c r="H113" s="226"/>
      <c r="I113" s="184"/>
      <c r="J113" s="184"/>
      <c r="K113" s="1197"/>
      <c r="L113" s="382"/>
      <c r="M113" s="31"/>
      <c r="N113" s="1077"/>
      <c r="O113" s="1078"/>
      <c r="P113" s="148"/>
      <c r="Q113" s="149"/>
      <c r="R113" s="1078"/>
      <c r="S113" s="148"/>
      <c r="T113" s="148"/>
      <c r="U113" s="1081"/>
      <c r="V113" s="1081"/>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246"/>
      <c r="H114" s="226"/>
      <c r="I114" s="184"/>
      <c r="J114" s="184"/>
      <c r="K114" s="1197"/>
      <c r="L114" s="382"/>
      <c r="M114" s="31"/>
      <c r="N114" s="1077"/>
      <c r="O114" s="1078"/>
      <c r="P114" s="148"/>
      <c r="Q114" s="149"/>
      <c r="R114" s="1078"/>
      <c r="S114" s="148"/>
      <c r="T114" s="148"/>
      <c r="U114" s="1081"/>
      <c r="V114" s="1081"/>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246"/>
      <c r="H115" s="226"/>
      <c r="I115" s="184"/>
      <c r="J115" s="184"/>
      <c r="K115" s="1197"/>
      <c r="L115" s="382"/>
      <c r="M115" s="31"/>
      <c r="N115" s="1077"/>
      <c r="O115" s="1078"/>
      <c r="P115" s="148"/>
      <c r="Q115" s="149"/>
      <c r="R115" s="1078"/>
      <c r="S115" s="148"/>
      <c r="T115" s="148"/>
      <c r="U115" s="1081"/>
      <c r="V115" s="1081"/>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246"/>
      <c r="H116" s="226"/>
      <c r="I116" s="184"/>
      <c r="J116" s="184"/>
      <c r="K116" s="1197"/>
      <c r="L116" s="382"/>
      <c r="M116" s="31"/>
      <c r="N116" s="1077"/>
      <c r="O116" s="1078"/>
      <c r="P116" s="148"/>
      <c r="Q116" s="149"/>
      <c r="R116" s="1078"/>
      <c r="S116" s="148"/>
      <c r="T116" s="148"/>
      <c r="U116" s="1081"/>
      <c r="V116" s="1081"/>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246"/>
      <c r="H117" s="226"/>
      <c r="I117" s="184"/>
      <c r="J117" s="184"/>
      <c r="K117" s="1197"/>
      <c r="L117" s="382"/>
      <c r="M117" s="31"/>
      <c r="N117" s="1077"/>
      <c r="O117" s="1078"/>
      <c r="P117" s="148"/>
      <c r="Q117" s="149"/>
      <c r="R117" s="1078"/>
      <c r="S117" s="148"/>
      <c r="T117" s="148"/>
      <c r="U117" s="1081"/>
      <c r="V117" s="1081"/>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246"/>
      <c r="H118" s="226"/>
      <c r="I118" s="184"/>
      <c r="J118" s="184"/>
      <c r="K118" s="1197"/>
      <c r="L118" s="382"/>
      <c r="M118" s="31"/>
      <c r="N118" s="1077"/>
      <c r="O118" s="1078"/>
      <c r="P118" s="148"/>
      <c r="Q118" s="149"/>
      <c r="R118" s="1078"/>
      <c r="S118" s="148"/>
      <c r="T118" s="148"/>
      <c r="U118" s="1081"/>
      <c r="V118" s="1081"/>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246"/>
      <c r="H119" s="226"/>
      <c r="I119" s="184"/>
      <c r="J119" s="184"/>
      <c r="K119" s="1197"/>
      <c r="L119" s="382"/>
      <c r="M119" s="31"/>
      <c r="N119" s="1077"/>
      <c r="O119" s="1078"/>
      <c r="P119" s="148"/>
      <c r="Q119" s="149"/>
      <c r="R119" s="1078"/>
      <c r="S119" s="148"/>
      <c r="T119" s="148"/>
      <c r="U119" s="1081"/>
      <c r="V119" s="1081"/>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246"/>
      <c r="H120" s="226"/>
      <c r="I120" s="184"/>
      <c r="J120" s="184"/>
      <c r="K120" s="1197"/>
      <c r="L120" s="382"/>
      <c r="M120" s="31"/>
      <c r="N120" s="1077"/>
      <c r="O120" s="1078"/>
      <c r="P120" s="148"/>
      <c r="Q120" s="149"/>
      <c r="R120" s="1078"/>
      <c r="S120" s="148"/>
      <c r="T120" s="148"/>
      <c r="U120" s="1081"/>
      <c r="V120" s="1081"/>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246"/>
      <c r="H121" s="226"/>
      <c r="I121" s="184"/>
      <c r="J121" s="184"/>
      <c r="K121" s="1197"/>
      <c r="L121" s="382"/>
      <c r="M121" s="31"/>
      <c r="N121" s="1077"/>
      <c r="O121" s="1078"/>
      <c r="P121" s="148"/>
      <c r="Q121" s="149"/>
      <c r="R121" s="1078"/>
      <c r="S121" s="148"/>
      <c r="T121" s="148"/>
      <c r="U121" s="1081"/>
      <c r="V121" s="1081"/>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246"/>
      <c r="H122" s="226"/>
      <c r="I122" s="184"/>
      <c r="J122" s="184"/>
      <c r="K122" s="1197"/>
      <c r="L122" s="382"/>
      <c r="M122" s="31"/>
      <c r="N122" s="1077"/>
      <c r="O122" s="1078"/>
      <c r="P122" s="148"/>
      <c r="Q122" s="149"/>
      <c r="R122" s="1078"/>
      <c r="S122" s="148"/>
      <c r="T122" s="148"/>
      <c r="U122" s="1081"/>
      <c r="V122" s="1081"/>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246"/>
      <c r="H123" s="226"/>
      <c r="I123" s="184"/>
      <c r="J123" s="184"/>
      <c r="K123" s="1197"/>
      <c r="L123" s="382"/>
      <c r="M123" s="31"/>
      <c r="N123" s="1077"/>
      <c r="O123" s="1078"/>
      <c r="P123" s="148"/>
      <c r="Q123" s="149"/>
      <c r="R123" s="1078"/>
      <c r="S123" s="148"/>
      <c r="T123" s="148"/>
      <c r="U123" s="1081"/>
      <c r="V123" s="1081"/>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246"/>
      <c r="H124" s="226"/>
      <c r="I124" s="184"/>
      <c r="J124" s="184"/>
      <c r="K124" s="1197"/>
      <c r="L124" s="382"/>
      <c r="M124" s="31"/>
      <c r="N124" s="1077"/>
      <c r="O124" s="1078"/>
      <c r="P124" s="148"/>
      <c r="Q124" s="149"/>
      <c r="R124" s="1078"/>
      <c r="S124" s="148"/>
      <c r="T124" s="148"/>
      <c r="U124" s="1081"/>
      <c r="V124" s="1081"/>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246"/>
      <c r="H125" s="226"/>
      <c r="I125" s="184"/>
      <c r="J125" s="184"/>
      <c r="K125" s="1197"/>
      <c r="L125" s="382"/>
      <c r="M125" s="31"/>
      <c r="N125" s="1077"/>
      <c r="O125" s="1078"/>
      <c r="P125" s="148"/>
      <c r="Q125" s="149"/>
      <c r="R125" s="1078"/>
      <c r="S125" s="148"/>
      <c r="T125" s="148"/>
      <c r="U125" s="1081"/>
      <c r="V125" s="1081"/>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246"/>
      <c r="H126" s="226"/>
      <c r="I126" s="184"/>
      <c r="J126" s="184"/>
      <c r="K126" s="1197"/>
      <c r="L126" s="382"/>
      <c r="M126" s="31"/>
      <c r="N126" s="1077"/>
      <c r="O126" s="1078"/>
      <c r="P126" s="148"/>
      <c r="Q126" s="149"/>
      <c r="R126" s="1078"/>
      <c r="S126" s="148"/>
      <c r="T126" s="148"/>
      <c r="U126" s="1081"/>
      <c r="V126" s="1081"/>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246"/>
      <c r="H127" s="226"/>
      <c r="I127" s="184"/>
      <c r="J127" s="184"/>
      <c r="K127" s="1197"/>
      <c r="L127" s="382"/>
      <c r="M127" s="31"/>
      <c r="N127" s="1077"/>
      <c r="O127" s="1078"/>
      <c r="P127" s="148"/>
      <c r="Q127" s="149"/>
      <c r="R127" s="1078"/>
      <c r="S127" s="148"/>
      <c r="T127" s="148"/>
      <c r="U127" s="1081"/>
      <c r="V127" s="1081"/>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246"/>
      <c r="H128" s="226"/>
      <c r="I128" s="184"/>
      <c r="J128" s="184"/>
      <c r="K128" s="1197"/>
      <c r="L128" s="382"/>
      <c r="M128" s="31"/>
      <c r="N128" s="1077"/>
      <c r="O128" s="1078"/>
      <c r="P128" s="148"/>
      <c r="Q128" s="149"/>
      <c r="R128" s="1078"/>
      <c r="S128" s="148"/>
      <c r="T128" s="148"/>
      <c r="U128" s="1081"/>
      <c r="V128" s="1081"/>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246"/>
      <c r="H129" s="226"/>
      <c r="I129" s="184"/>
      <c r="J129" s="184"/>
      <c r="K129" s="1197"/>
      <c r="L129" s="382"/>
      <c r="M129" s="31"/>
      <c r="N129" s="1077"/>
      <c r="O129" s="1078"/>
      <c r="P129" s="148"/>
      <c r="Q129" s="149"/>
      <c r="R129" s="1078"/>
      <c r="S129" s="148"/>
      <c r="T129" s="148"/>
      <c r="U129" s="1081"/>
      <c r="V129" s="1081"/>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246"/>
      <c r="H130" s="226"/>
      <c r="I130" s="184"/>
      <c r="J130" s="184"/>
      <c r="K130" s="1197"/>
      <c r="L130" s="382"/>
      <c r="M130" s="31"/>
      <c r="N130" s="1077"/>
      <c r="O130" s="1078"/>
      <c r="P130" s="148"/>
      <c r="Q130" s="149"/>
      <c r="R130" s="1078"/>
      <c r="S130" s="148"/>
      <c r="T130" s="148"/>
      <c r="U130" s="1081"/>
      <c r="V130" s="1081"/>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246"/>
      <c r="H131" s="226"/>
      <c r="I131" s="184"/>
      <c r="J131" s="184"/>
      <c r="K131" s="1197"/>
      <c r="L131" s="382"/>
      <c r="M131" s="31"/>
      <c r="N131" s="1077"/>
      <c r="O131" s="1078"/>
      <c r="P131" s="148"/>
      <c r="Q131" s="149"/>
      <c r="R131" s="1078"/>
      <c r="S131" s="148"/>
      <c r="T131" s="148"/>
      <c r="U131" s="1081"/>
      <c r="V131" s="1081"/>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246"/>
      <c r="H132" s="226"/>
      <c r="I132" s="184"/>
      <c r="J132" s="184"/>
      <c r="K132" s="1197"/>
      <c r="L132" s="382"/>
      <c r="M132" s="31"/>
      <c r="N132" s="1077"/>
      <c r="O132" s="1078"/>
      <c r="P132" s="148"/>
      <c r="Q132" s="149"/>
      <c r="R132" s="1078"/>
      <c r="S132" s="148"/>
      <c r="T132" s="148"/>
      <c r="U132" s="1081"/>
      <c r="V132" s="1081"/>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246"/>
      <c r="H133" s="226"/>
      <c r="I133" s="184"/>
      <c r="J133" s="184"/>
      <c r="K133" s="1197"/>
      <c r="L133" s="382"/>
      <c r="M133" s="31"/>
      <c r="N133" s="1077"/>
      <c r="O133" s="1078"/>
      <c r="P133" s="148"/>
      <c r="Q133" s="149"/>
      <c r="R133" s="1078"/>
      <c r="S133" s="148"/>
      <c r="T133" s="148"/>
      <c r="U133" s="1081"/>
      <c r="V133" s="1081"/>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246"/>
      <c r="H134" s="226"/>
      <c r="I134" s="184"/>
      <c r="J134" s="184"/>
      <c r="K134" s="1197"/>
      <c r="L134" s="382"/>
      <c r="M134" s="31"/>
      <c r="N134" s="1077"/>
      <c r="O134" s="1078"/>
      <c r="P134" s="148"/>
      <c r="Q134" s="149"/>
      <c r="R134" s="1078"/>
      <c r="S134" s="148"/>
      <c r="T134" s="148"/>
      <c r="U134" s="1081"/>
      <c r="V134" s="1081"/>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246"/>
      <c r="H135" s="226"/>
      <c r="I135" s="184"/>
      <c r="J135" s="184"/>
      <c r="K135" s="1197"/>
      <c r="L135" s="382"/>
      <c r="M135" s="31"/>
      <c r="N135" s="1077"/>
      <c r="O135" s="1078"/>
      <c r="P135" s="148"/>
      <c r="Q135" s="149"/>
      <c r="R135" s="1078"/>
      <c r="S135" s="148"/>
      <c r="T135" s="148"/>
      <c r="U135" s="1081"/>
      <c r="V135" s="1081"/>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246"/>
      <c r="H136" s="226"/>
      <c r="I136" s="184"/>
      <c r="J136" s="184"/>
      <c r="K136" s="1197"/>
      <c r="L136" s="382"/>
      <c r="M136" s="31"/>
      <c r="N136" s="1077"/>
      <c r="O136" s="1078"/>
      <c r="P136" s="148"/>
      <c r="Q136" s="149"/>
      <c r="R136" s="1078"/>
      <c r="S136" s="148"/>
      <c r="T136" s="148"/>
      <c r="U136" s="1081"/>
      <c r="V136" s="1081"/>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246"/>
      <c r="H137" s="226"/>
      <c r="I137" s="184"/>
      <c r="J137" s="184"/>
      <c r="K137" s="1197"/>
      <c r="L137" s="382"/>
      <c r="M137" s="31"/>
      <c r="N137" s="1077"/>
      <c r="O137" s="1078"/>
      <c r="P137" s="148"/>
      <c r="Q137" s="149"/>
      <c r="R137" s="1078"/>
      <c r="S137" s="148"/>
      <c r="T137" s="148"/>
      <c r="U137" s="1081"/>
      <c r="V137" s="1081"/>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246"/>
      <c r="H138" s="226"/>
      <c r="I138" s="184"/>
      <c r="J138" s="184"/>
      <c r="K138" s="1197"/>
      <c r="L138" s="382"/>
      <c r="M138" s="31"/>
      <c r="N138" s="1077"/>
      <c r="O138" s="1078"/>
      <c r="P138" s="148"/>
      <c r="Q138" s="149"/>
      <c r="R138" s="1078"/>
      <c r="S138" s="148"/>
      <c r="T138" s="148"/>
      <c r="U138" s="1081"/>
      <c r="V138" s="1081"/>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246"/>
      <c r="H139" s="226"/>
      <c r="I139" s="184"/>
      <c r="J139" s="184"/>
      <c r="K139" s="1197"/>
      <c r="L139" s="382"/>
      <c r="M139" s="31"/>
      <c r="N139" s="1077"/>
      <c r="O139" s="1078"/>
      <c r="P139" s="148"/>
      <c r="Q139" s="149"/>
      <c r="R139" s="1078"/>
      <c r="S139" s="148"/>
      <c r="T139" s="148"/>
      <c r="U139" s="1081"/>
      <c r="V139" s="1081"/>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246"/>
      <c r="H140" s="226"/>
      <c r="I140" s="184"/>
      <c r="J140" s="184"/>
      <c r="K140" s="1197"/>
      <c r="L140" s="382"/>
      <c r="M140" s="31"/>
      <c r="N140" s="1077"/>
      <c r="O140" s="1078"/>
      <c r="P140" s="148"/>
      <c r="Q140" s="149"/>
      <c r="R140" s="1078"/>
      <c r="S140" s="148"/>
      <c r="T140" s="148"/>
      <c r="U140" s="1081"/>
      <c r="V140" s="1081"/>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246"/>
      <c r="H141" s="226"/>
      <c r="I141" s="184"/>
      <c r="J141" s="184"/>
      <c r="K141" s="1197"/>
      <c r="L141" s="382"/>
      <c r="M141" s="31"/>
      <c r="N141" s="1077"/>
      <c r="O141" s="1078"/>
      <c r="P141" s="148"/>
      <c r="Q141" s="149"/>
      <c r="R141" s="1078"/>
      <c r="S141" s="148"/>
      <c r="T141" s="148"/>
      <c r="U141" s="1081"/>
      <c r="V141" s="1081"/>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246"/>
      <c r="H142" s="226"/>
      <c r="I142" s="184"/>
      <c r="J142" s="184"/>
      <c r="K142" s="1197"/>
      <c r="L142" s="382"/>
      <c r="M142" s="31"/>
      <c r="N142" s="1077"/>
      <c r="O142" s="1078"/>
      <c r="P142" s="148"/>
      <c r="Q142" s="149"/>
      <c r="R142" s="1078"/>
      <c r="S142" s="148"/>
      <c r="T142" s="148"/>
      <c r="U142" s="1081"/>
      <c r="V142" s="1081"/>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246"/>
      <c r="H143" s="226"/>
      <c r="I143" s="184"/>
      <c r="J143" s="184"/>
      <c r="K143" s="1197"/>
      <c r="L143" s="382"/>
      <c r="M143" s="31"/>
      <c r="N143" s="1077"/>
      <c r="O143" s="1078"/>
      <c r="P143" s="148"/>
      <c r="Q143" s="149"/>
      <c r="R143" s="1078"/>
      <c r="S143" s="148"/>
      <c r="T143" s="148"/>
      <c r="U143" s="1081"/>
      <c r="V143" s="1081"/>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246"/>
      <c r="H144" s="226"/>
      <c r="I144" s="184"/>
      <c r="J144" s="184"/>
      <c r="K144" s="1197"/>
      <c r="L144" s="382"/>
      <c r="M144" s="31"/>
      <c r="N144" s="1077"/>
      <c r="O144" s="1078"/>
      <c r="P144" s="148"/>
      <c r="Q144" s="149"/>
      <c r="R144" s="1078"/>
      <c r="S144" s="148"/>
      <c r="T144" s="148"/>
      <c r="U144" s="1081"/>
      <c r="V144" s="1081"/>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246"/>
      <c r="H145" s="226"/>
      <c r="I145" s="184"/>
      <c r="J145" s="184"/>
      <c r="K145" s="1197"/>
      <c r="L145" s="382"/>
      <c r="M145" s="31"/>
      <c r="N145" s="1077"/>
      <c r="O145" s="1078"/>
      <c r="P145" s="148"/>
      <c r="Q145" s="149"/>
      <c r="R145" s="1078"/>
      <c r="S145" s="148"/>
      <c r="T145" s="148"/>
      <c r="U145" s="1081"/>
      <c r="V145" s="1081"/>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246"/>
      <c r="H146" s="226"/>
      <c r="I146" s="184"/>
      <c r="J146" s="184"/>
      <c r="K146" s="1197"/>
      <c r="L146" s="382"/>
      <c r="M146" s="31"/>
      <c r="N146" s="1077"/>
      <c r="O146" s="1078"/>
      <c r="P146" s="148"/>
      <c r="Q146" s="149"/>
      <c r="R146" s="1078"/>
      <c r="S146" s="148"/>
      <c r="T146" s="148"/>
      <c r="U146" s="1081"/>
      <c r="V146" s="1081"/>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246"/>
      <c r="H147" s="226"/>
      <c r="I147" s="184"/>
      <c r="J147" s="184"/>
      <c r="K147" s="1197"/>
      <c r="L147" s="382"/>
      <c r="M147" s="31"/>
      <c r="N147" s="1077"/>
      <c r="O147" s="1078"/>
      <c r="P147" s="148"/>
      <c r="Q147" s="149"/>
      <c r="R147" s="1078"/>
      <c r="S147" s="148"/>
      <c r="T147" s="148"/>
      <c r="U147" s="1081"/>
      <c r="V147" s="1081"/>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246"/>
      <c r="H148" s="226"/>
      <c r="I148" s="184"/>
      <c r="J148" s="184"/>
      <c r="K148" s="1197"/>
      <c r="L148" s="382"/>
      <c r="M148" s="31"/>
      <c r="N148" s="1077"/>
      <c r="O148" s="1078"/>
      <c r="P148" s="148"/>
      <c r="Q148" s="149"/>
      <c r="R148" s="1078"/>
      <c r="S148" s="148"/>
      <c r="T148" s="148"/>
      <c r="U148" s="1081"/>
      <c r="V148" s="1081"/>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246"/>
      <c r="H149" s="226"/>
      <c r="I149" s="184"/>
      <c r="J149" s="184"/>
      <c r="K149" s="1197"/>
      <c r="L149" s="382"/>
      <c r="M149" s="31"/>
      <c r="N149" s="1077"/>
      <c r="O149" s="1078"/>
      <c r="P149" s="148"/>
      <c r="Q149" s="149"/>
      <c r="R149" s="1078"/>
      <c r="S149" s="148"/>
      <c r="T149" s="148"/>
      <c r="U149" s="1081"/>
      <c r="V149" s="1081"/>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246"/>
      <c r="H150" s="226"/>
      <c r="I150" s="184"/>
      <c r="J150" s="184"/>
      <c r="K150" s="1197"/>
      <c r="L150" s="382"/>
      <c r="M150" s="31"/>
      <c r="N150" s="1077"/>
      <c r="O150" s="1078"/>
      <c r="P150" s="148"/>
      <c r="Q150" s="149"/>
      <c r="R150" s="1078"/>
      <c r="S150" s="148"/>
      <c r="T150" s="148"/>
      <c r="U150" s="1081"/>
      <c r="V150" s="1081"/>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246"/>
      <c r="H151" s="226"/>
      <c r="I151" s="184"/>
      <c r="J151" s="184"/>
      <c r="K151" s="1197"/>
      <c r="L151" s="382"/>
      <c r="M151" s="31"/>
      <c r="N151" s="1077"/>
      <c r="O151" s="1078"/>
      <c r="P151" s="148"/>
      <c r="Q151" s="149"/>
      <c r="R151" s="1078"/>
      <c r="S151" s="148"/>
      <c r="T151" s="148"/>
      <c r="U151" s="1081"/>
      <c r="V151" s="1081"/>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246"/>
      <c r="H152" s="226"/>
      <c r="I152" s="184"/>
      <c r="J152" s="184"/>
      <c r="K152" s="1197"/>
      <c r="L152" s="382"/>
      <c r="M152" s="31"/>
      <c r="N152" s="1077"/>
      <c r="O152" s="1078"/>
      <c r="P152" s="148"/>
      <c r="Q152" s="149"/>
      <c r="R152" s="1078"/>
      <c r="S152" s="148"/>
      <c r="T152" s="148"/>
      <c r="U152" s="1081"/>
      <c r="V152" s="1081"/>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246"/>
      <c r="H153" s="226"/>
      <c r="I153" s="184"/>
      <c r="J153" s="184"/>
      <c r="K153" s="1197"/>
      <c r="L153" s="382"/>
      <c r="M153" s="31"/>
      <c r="N153" s="1077"/>
      <c r="O153" s="1078"/>
      <c r="P153" s="148"/>
      <c r="Q153" s="149"/>
      <c r="R153" s="1078"/>
      <c r="S153" s="148"/>
      <c r="T153" s="148"/>
      <c r="U153" s="1081"/>
      <c r="V153" s="1081"/>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246"/>
      <c r="H154" s="226"/>
      <c r="I154" s="184"/>
      <c r="J154" s="184"/>
      <c r="K154" s="1197"/>
      <c r="L154" s="382"/>
      <c r="M154" s="31"/>
      <c r="N154" s="1077"/>
      <c r="O154" s="1078"/>
      <c r="P154" s="148"/>
      <c r="Q154" s="149"/>
      <c r="R154" s="1078"/>
      <c r="S154" s="148"/>
      <c r="T154" s="148"/>
      <c r="U154" s="1081"/>
      <c r="V154" s="1081"/>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246"/>
      <c r="H155" s="226"/>
      <c r="I155" s="184"/>
      <c r="J155" s="184"/>
      <c r="K155" s="1197"/>
      <c r="L155" s="382"/>
      <c r="M155" s="31"/>
      <c r="N155" s="1077"/>
      <c r="O155" s="1078"/>
      <c r="P155" s="148"/>
      <c r="Q155" s="149"/>
      <c r="R155" s="1078"/>
      <c r="S155" s="148"/>
      <c r="T155" s="148"/>
      <c r="U155" s="1081"/>
      <c r="V155" s="1081"/>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246"/>
      <c r="H156" s="226"/>
      <c r="I156" s="184"/>
      <c r="J156" s="184"/>
      <c r="K156" s="1197"/>
      <c r="L156" s="382"/>
      <c r="M156" s="31"/>
      <c r="N156" s="1077"/>
      <c r="O156" s="1078"/>
      <c r="P156" s="148"/>
      <c r="Q156" s="149"/>
      <c r="R156" s="1078"/>
      <c r="S156" s="148"/>
      <c r="T156" s="148"/>
      <c r="U156" s="1081"/>
      <c r="V156" s="1081"/>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20"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1500-000000000000}">
      <formula1>42370</formula1>
      <formula2>47484</formula2>
    </dataValidation>
    <dataValidation type="list" allowBlank="1" showInputMessage="1" sqref="F7:F156" xr:uid="{00000000-0002-0000-1500-000001000000}">
      <formula1>$AH$14:$AH$27</formula1>
    </dataValidation>
    <dataValidation type="list" allowBlank="1" showInputMessage="1" sqref="AD7:AD156" xr:uid="{00000000-0002-0000-1500-000002000000}">
      <formula1>$AH$36:$AH$43</formula1>
    </dataValidation>
    <dataValidation type="list" allowBlank="1" showInputMessage="1" sqref="L7:L156" xr:uid="{00000000-0002-0000-1500-000003000000}">
      <formula1>$AH$29:$AH$32</formula1>
    </dataValidation>
    <dataValidation type="decimal" allowBlank="1" showInputMessage="1" showErrorMessage="1" sqref="M7:M156" xr:uid="{00000000-0002-0000-1500-000004000000}">
      <formula1>0.5</formula1>
      <formula2>3</formula2>
    </dataValidation>
    <dataValidation type="decimal" allowBlank="1" showInputMessage="1" showErrorMessage="1" sqref="H7:H156" xr:uid="{00000000-0002-0000-1500-000005000000}">
      <formula1>30</formula1>
      <formula2>300</formula2>
    </dataValidation>
    <dataValidation type="decimal" allowBlank="1" showInputMessage="1" showErrorMessage="1" sqref="K7:K156" xr:uid="{00000000-0002-0000-1500-000006000000}">
      <formula1>16</formula1>
      <formula2>120</formula2>
    </dataValidation>
    <dataValidation type="list" allowBlank="1" showInputMessage="1" sqref="V7:V156" xr:uid="{00000000-0002-0000-1500-000007000000}">
      <formula1>$AJ$38:$AJ$43</formula1>
    </dataValidation>
    <dataValidation type="decimal" allowBlank="1" showInputMessage="1" showErrorMessage="1" sqref="T7:T156" xr:uid="{00000000-0002-0000-1500-000009000000}">
      <formula1>0</formula1>
      <formula2>10000</formula2>
    </dataValidation>
    <dataValidation type="decimal" allowBlank="1" showInputMessage="1" showErrorMessage="1" sqref="S7:S156" xr:uid="{00000000-0002-0000-1500-00000A000000}">
      <formula1>40</formula1>
      <formula2>200</formula2>
    </dataValidation>
    <dataValidation type="decimal" allowBlank="1" showInputMessage="1" showErrorMessage="1" sqref="Q7:Q156" xr:uid="{00000000-0002-0000-1500-00000B000000}">
      <formula1>0</formula1>
      <formula2>1000</formula2>
    </dataValidation>
    <dataValidation type="decimal" allowBlank="1" showInputMessage="1" sqref="P7:P156" xr:uid="{00000000-0002-0000-1500-00000C000000}">
      <formula1>0</formula1>
      <formula2>300</formula2>
    </dataValidation>
    <dataValidation type="list" allowBlank="1" showInputMessage="1" sqref="N7:N156" xr:uid="{00000000-0002-0000-1500-00000D000000}">
      <formula1>$AK$13:$AK$22</formula1>
    </dataValidation>
    <dataValidation type="decimal" operator="greaterThan" allowBlank="1" showInputMessage="1" showErrorMessage="1" error="Dose entries cannot be a negative number " sqref="E7:E156" xr:uid="{00000000-0002-0000-1500-00000E000000}">
      <formula1>0</formula1>
    </dataValidation>
    <dataValidation type="list" allowBlank="1" showInputMessage="1" sqref="R7:R156" xr:uid="{00000000-0002-0000-1500-00000F000000}">
      <formula1>"Yes, No, Not known"</formula1>
    </dataValidation>
    <dataValidation type="list" allowBlank="1" showInputMessage="1" sqref="U7:U156" xr:uid="{00000000-0002-0000-1500-000008000000}">
      <formula1>$AJ$27:$AJ$35</formula1>
    </dataValidation>
    <dataValidation type="list" allowBlank="1" showInputMessage="1" sqref="O7:O156" xr:uid="{B63AE5AE-502E-450B-BED0-528E5C56B0A7}">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4.28515625" style="6" customWidth="1"/>
    <col min="21" max="21" width="33" style="6" customWidth="1"/>
    <col min="22" max="22" width="20.7109375" style="6" customWidth="1"/>
    <col min="23" max="23" width="30.28515625" style="6" customWidth="1"/>
    <col min="24" max="27" width="23.85546875" style="6" customWidth="1"/>
    <col min="28" max="28" width="60.7109375"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List'!M20</f>
        <v>X17. Knee (single) LAT view</v>
      </c>
      <c r="C2" s="1759"/>
      <c r="D2" s="1760"/>
      <c r="E2" s="489" t="s">
        <v>1784</v>
      </c>
      <c r="F2" s="1761" t="str">
        <f>VLOOKUP($B$2,'Info Exam and Projection List'!M4:P33,2)</f>
        <v>A requested projection to provide a clear bench mark dose. 
Single projection only, right or left knee, not both.</v>
      </c>
      <c r="G2" s="1762"/>
      <c r="H2" s="1763"/>
      <c r="I2" s="1239"/>
      <c r="J2" s="1239"/>
      <c r="K2" s="1188" t="s">
        <v>1785</v>
      </c>
      <c r="L2" s="192"/>
      <c r="M2" s="192"/>
      <c r="N2" s="411"/>
      <c r="O2" s="1177"/>
      <c r="P2" s="1177"/>
      <c r="Q2" s="1177"/>
      <c r="R2" s="1177"/>
      <c r="S2" s="1177"/>
      <c r="T2" s="1177"/>
      <c r="U2" s="1177"/>
      <c r="V2" s="1177"/>
      <c r="W2" s="779"/>
      <c r="X2" s="476"/>
      <c r="Y2" s="476"/>
      <c r="Z2" s="476"/>
      <c r="AA2" s="476"/>
      <c r="AB2" s="511" t="str">
        <f>VLOOKUP($B$2,'Info Exam and Projection List'!M4:P33,3)</f>
        <v>Radiologic examination of knee (procedure) (74016001)</v>
      </c>
      <c r="AC2" s="512" t="str">
        <f>VLOOKUP($B$2,'Info Exam and Projection List'!M4:P33,4)</f>
        <v>XR Knee Rt, XR Knee Lt (XKNER, XKNEL)</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X17. Knee (single) LAT view</v>
      </c>
      <c r="AR3" s="919" t="s">
        <v>1025</v>
      </c>
      <c r="AS3" s="712" t="s">
        <v>1739</v>
      </c>
      <c r="AT3" s="712"/>
      <c r="AU3" s="710"/>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1238</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1708</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1743</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X17. Knee (single) LAT view</v>
      </c>
      <c r="AR7" s="96" t="str">
        <f>CONCATENATE('Contact_Information '!$AO$5,$AL$4,"-",$B7)</f>
        <v>No entry-No entry-Hyyyy-Rzzzz-PRPxxxxa-X17-01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78"/>
      <c r="P8" s="148"/>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78"/>
      <c r="P9" s="148"/>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78"/>
      <c r="P10" s="148"/>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78"/>
      <c r="P11" s="148"/>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78"/>
      <c r="P12" s="148"/>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78"/>
      <c r="P13" s="148"/>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78"/>
      <c r="P14" s="148"/>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78"/>
      <c r="P15" s="148"/>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78"/>
      <c r="P16" s="148"/>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78"/>
      <c r="P17" s="148"/>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78"/>
      <c r="P18" s="148"/>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78"/>
      <c r="P19" s="148"/>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78"/>
      <c r="P20" s="148"/>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78"/>
      <c r="P21" s="148"/>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78"/>
      <c r="P22" s="148"/>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78"/>
      <c r="P23" s="148"/>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78"/>
      <c r="P24" s="148"/>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78"/>
      <c r="P25" s="148"/>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78"/>
      <c r="P26" s="148"/>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78"/>
      <c r="P27" s="148"/>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78"/>
      <c r="P28" s="148"/>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78"/>
      <c r="P29" s="148"/>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78"/>
      <c r="P30" s="148"/>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78"/>
      <c r="P31" s="148"/>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78"/>
      <c r="P32" s="148"/>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78"/>
      <c r="P33" s="148"/>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78"/>
      <c r="P34" s="148"/>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78"/>
      <c r="P35" s="148"/>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78"/>
      <c r="P36" s="148"/>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thickBot="1" x14ac:dyDescent="0.3">
      <c r="A37" s="24"/>
      <c r="B37" s="264">
        <v>31</v>
      </c>
      <c r="C37" s="1075"/>
      <c r="D37" s="1074"/>
      <c r="E37" s="496"/>
      <c r="F37" s="1301"/>
      <c r="G37" s="1090"/>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91"/>
      <c r="H38" s="226"/>
      <c r="I38" s="184"/>
      <c r="J38" s="184"/>
      <c r="K38" s="1197"/>
      <c r="L38" s="382"/>
      <c r="M38" s="31"/>
      <c r="N38" s="1077"/>
      <c r="O38" s="1078"/>
      <c r="P38" s="148"/>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78"/>
      <c r="P39" s="148"/>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78"/>
      <c r="P40" s="148"/>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78"/>
      <c r="P41" s="148"/>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78"/>
      <c r="P42" s="148"/>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78"/>
      <c r="P43" s="148"/>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78"/>
      <c r="P44" s="148"/>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78"/>
      <c r="P45" s="148"/>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78"/>
      <c r="P46" s="148"/>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78"/>
      <c r="P48" s="148"/>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78"/>
      <c r="P49" s="148"/>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78"/>
      <c r="P50" s="148"/>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78"/>
      <c r="P51" s="148"/>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78"/>
      <c r="P52" s="148"/>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78"/>
      <c r="P53" s="148"/>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78"/>
      <c r="P54" s="148"/>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78"/>
      <c r="P55" s="148"/>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78"/>
      <c r="P56" s="148"/>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78"/>
      <c r="P57" s="148"/>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78"/>
      <c r="P58" s="148"/>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78"/>
      <c r="P59" s="148"/>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78"/>
      <c r="P60" s="148"/>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78"/>
      <c r="P61" s="148"/>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78"/>
      <c r="P62" s="148"/>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78"/>
      <c r="P63" s="148"/>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78"/>
      <c r="P64" s="148"/>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78"/>
      <c r="P65" s="148"/>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78"/>
      <c r="P66" s="148"/>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78"/>
      <c r="P67" s="148"/>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78"/>
      <c r="P68" s="148"/>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78"/>
      <c r="P69" s="148"/>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78"/>
      <c r="P70" s="148"/>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78"/>
      <c r="P71" s="148"/>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78"/>
      <c r="P72" s="148"/>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78"/>
      <c r="P73" s="148"/>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78"/>
      <c r="P74" s="148"/>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78"/>
      <c r="P75" s="148"/>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78"/>
      <c r="P76" s="148"/>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78"/>
      <c r="P77" s="148"/>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78"/>
      <c r="P78" s="148"/>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78"/>
      <c r="P79" s="148"/>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78"/>
      <c r="P80" s="148"/>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78"/>
      <c r="P81" s="148"/>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78"/>
      <c r="P82" s="148"/>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78"/>
      <c r="P83" s="148"/>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78"/>
      <c r="P84" s="148"/>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78"/>
      <c r="P85" s="148"/>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78"/>
      <c r="P86" s="148"/>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78"/>
      <c r="P87" s="148"/>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78"/>
      <c r="P88" s="148"/>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78"/>
      <c r="P89" s="148"/>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78"/>
      <c r="P90" s="148"/>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78"/>
      <c r="P91" s="148"/>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78"/>
      <c r="P92" s="148"/>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78"/>
      <c r="P93" s="148"/>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78"/>
      <c r="P94" s="148"/>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78"/>
      <c r="P95" s="148"/>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78"/>
      <c r="P96" s="148"/>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78"/>
      <c r="P97" s="148"/>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78"/>
      <c r="P98" s="148"/>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78"/>
      <c r="P99" s="148"/>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78"/>
      <c r="P100" s="148"/>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78"/>
      <c r="P101" s="148"/>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78"/>
      <c r="P102" s="148"/>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78"/>
      <c r="P103" s="148"/>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78"/>
      <c r="P104" s="148"/>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78"/>
      <c r="P105" s="148"/>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78"/>
      <c r="P106" s="148"/>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78"/>
      <c r="P107" s="148"/>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78"/>
      <c r="P108" s="148"/>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78"/>
      <c r="P109" s="148"/>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78"/>
      <c r="P110" s="148"/>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78"/>
      <c r="P111" s="148"/>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78"/>
      <c r="P112" s="148"/>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78"/>
      <c r="P113" s="148"/>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78"/>
      <c r="P114" s="148"/>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78"/>
      <c r="P115" s="148"/>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78"/>
      <c r="P116" s="148"/>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78"/>
      <c r="P117" s="148"/>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78"/>
      <c r="P118" s="148"/>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78"/>
      <c r="P119" s="148"/>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78"/>
      <c r="P120" s="148"/>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78"/>
      <c r="P121" s="148"/>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78"/>
      <c r="P122" s="148"/>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78"/>
      <c r="P123" s="148"/>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78"/>
      <c r="P124" s="148"/>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78"/>
      <c r="P125" s="148"/>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78"/>
      <c r="P126" s="148"/>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78"/>
      <c r="P127" s="148"/>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78"/>
      <c r="P128" s="148"/>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78"/>
      <c r="P129" s="148"/>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78"/>
      <c r="P130" s="148"/>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78"/>
      <c r="P131" s="148"/>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78"/>
      <c r="P132" s="148"/>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78"/>
      <c r="P133" s="148"/>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78"/>
      <c r="P134" s="148"/>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78"/>
      <c r="P135" s="148"/>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78"/>
      <c r="P136" s="148"/>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78"/>
      <c r="P137" s="148"/>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78"/>
      <c r="P138" s="148"/>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78"/>
      <c r="P139" s="148"/>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78"/>
      <c r="P140" s="148"/>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78"/>
      <c r="P141" s="148"/>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78"/>
      <c r="P142" s="148"/>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78"/>
      <c r="P143" s="148"/>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78"/>
      <c r="P144" s="148"/>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78"/>
      <c r="P145" s="148"/>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78"/>
      <c r="P146" s="148"/>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78"/>
      <c r="P147" s="148"/>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78"/>
      <c r="P148" s="148"/>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78"/>
      <c r="P149" s="148"/>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78"/>
      <c r="P150" s="148"/>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78"/>
      <c r="P151" s="148"/>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78"/>
      <c r="P152" s="148"/>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78"/>
      <c r="P153" s="148"/>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78"/>
      <c r="P154" s="148"/>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78"/>
      <c r="P155" s="148"/>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78"/>
      <c r="P156" s="148"/>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19" priority="1" stopIfTrue="1" operator="containsText" text="Required entry missing">
      <formula>NOT(ISERROR(SEARCH("Required entry missing",AT7)))</formula>
    </cfRule>
  </conditionalFormatting>
  <dataValidations count="17">
    <dataValidation type="list" allowBlank="1" showInputMessage="1" sqref="R7:R156" xr:uid="{00000000-0002-0000-1600-000000000000}">
      <formula1>"Yes, No, Not known"</formula1>
    </dataValidation>
    <dataValidation type="decimal" operator="greaterThan" allowBlank="1" showInputMessage="1" showErrorMessage="1" error="Dose entries cannot be a negative number " sqref="E7:E156" xr:uid="{00000000-0002-0000-1600-000001000000}">
      <formula1>0</formula1>
    </dataValidation>
    <dataValidation type="list" allowBlank="1" showInputMessage="1" sqref="N7:N156" xr:uid="{00000000-0002-0000-1600-000002000000}">
      <formula1>$AK$13:$AK$22</formula1>
    </dataValidation>
    <dataValidation type="decimal" allowBlank="1" showInputMessage="1" sqref="P7:P156" xr:uid="{00000000-0002-0000-1600-000003000000}">
      <formula1>0</formula1>
      <formula2>300</formula2>
    </dataValidation>
    <dataValidation type="decimal" allowBlank="1" showInputMessage="1" showErrorMessage="1" sqref="Q7:Q156" xr:uid="{00000000-0002-0000-1600-000004000000}">
      <formula1>0</formula1>
      <formula2>1000</formula2>
    </dataValidation>
    <dataValidation type="decimal" allowBlank="1" showInputMessage="1" showErrorMessage="1" sqref="S7:S156" xr:uid="{00000000-0002-0000-1600-000005000000}">
      <formula1>40</formula1>
      <formula2>200</formula2>
    </dataValidation>
    <dataValidation type="decimal" allowBlank="1" showInputMessage="1" showErrorMessage="1" sqref="T7:T156" xr:uid="{00000000-0002-0000-1600-000006000000}">
      <formula1>0</formula1>
      <formula2>10000</formula2>
    </dataValidation>
    <dataValidation type="list" allowBlank="1" showInputMessage="1" sqref="V7:V156" xr:uid="{00000000-0002-0000-1600-000008000000}">
      <formula1>$AJ$38:$AJ$43</formula1>
    </dataValidation>
    <dataValidation type="decimal" allowBlank="1" showInputMessage="1" showErrorMessage="1" sqref="K7:K156" xr:uid="{00000000-0002-0000-1600-000009000000}">
      <formula1>16</formula1>
      <formula2>120</formula2>
    </dataValidation>
    <dataValidation type="decimal" allowBlank="1" showInputMessage="1" showErrorMessage="1" sqref="H7:H156" xr:uid="{00000000-0002-0000-1600-00000A000000}">
      <formula1>30</formula1>
      <formula2>300</formula2>
    </dataValidation>
    <dataValidation type="decimal" allowBlank="1" showInputMessage="1" showErrorMessage="1" sqref="M7:M156" xr:uid="{00000000-0002-0000-1600-00000B000000}">
      <formula1>0.5</formula1>
      <formula2>3</formula2>
    </dataValidation>
    <dataValidation type="list" allowBlank="1" showInputMessage="1" sqref="L7:L156" xr:uid="{00000000-0002-0000-1600-00000C000000}">
      <formula1>$AH$29:$AH$32</formula1>
    </dataValidation>
    <dataValidation type="list" allowBlank="1" showInputMessage="1" sqref="AD7:AD156" xr:uid="{00000000-0002-0000-1600-00000D000000}">
      <formula1>$AH$36:$AH$43</formula1>
    </dataValidation>
    <dataValidation type="list" allowBlank="1" showInputMessage="1" sqref="F7:F156 I7:J156" xr:uid="{00000000-0002-0000-1600-00000E000000}">
      <formula1>$AH$14:$AH$27</formula1>
    </dataValidation>
    <dataValidation type="date" allowBlank="1" showInputMessage="1" showErrorMessage="1" sqref="D7:D156" xr:uid="{00000000-0002-0000-1600-00000F000000}">
      <formula1>42370</formula1>
      <formula2>47484</formula2>
    </dataValidation>
    <dataValidation type="list" allowBlank="1" showInputMessage="1" sqref="U7:U156" xr:uid="{00000000-0002-0000-1600-000007000000}">
      <formula1>$AJ$27:$AJ$35</formula1>
    </dataValidation>
    <dataValidation type="list" allowBlank="1" showInputMessage="1" sqref="O7:O156" xr:uid="{D85A3FBA-68B2-4560-81E8-5098EB30A90C}">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FF66"/>
    <pageSetUpPr fitToPage="1"/>
  </sheetPr>
  <dimension ref="A1:GQ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2.57031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3.425781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1.71093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3.4257812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14062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3.7109375" style="6" customWidth="1"/>
    <col min="84" max="84" width="26.85546875" style="6" bestFit="1" customWidth="1"/>
    <col min="85" max="85" width="26.5703125" style="6" bestFit="1" customWidth="1"/>
    <col min="86" max="86" width="36.42578125" style="6" customWidth="1"/>
    <col min="87" max="90" width="23.85546875" style="6" customWidth="1"/>
    <col min="91" max="91" width="60.710937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3"/>
      <c r="O1" s="1242"/>
      <c r="P1" s="1242"/>
      <c r="U1" s="803"/>
      <c r="V1" s="803"/>
      <c r="W1" s="80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84" t="str">
        <f>'Info Exam and Projection List'!M21</f>
        <v>X18. Knee (single) Exam</v>
      </c>
      <c r="C2" s="1785"/>
      <c r="D2" s="1786"/>
      <c r="E2" s="489" t="s">
        <v>1784</v>
      </c>
      <c r="F2" s="1775" t="str">
        <f>VLOOKUP($B$2,'Info Exam and Projection List'!M4:P33,2)</f>
        <v>Single projection only, right or left knee, not both. Complete exam assumed to be AP and Lateral. If not, and if possible, list projections for complete exam in the projection name columns.</v>
      </c>
      <c r="G2" s="1779"/>
      <c r="H2" s="1780"/>
      <c r="I2" s="1239"/>
      <c r="J2" s="1239"/>
      <c r="K2" s="1188" t="s">
        <v>1785</v>
      </c>
      <c r="L2" s="779"/>
      <c r="M2" s="379"/>
      <c r="N2" s="1177"/>
      <c r="O2" s="813"/>
      <c r="P2" s="813"/>
      <c r="Q2" s="491"/>
      <c r="R2" s="491"/>
      <c r="S2" s="491"/>
      <c r="T2" s="491"/>
      <c r="U2" s="1177"/>
      <c r="V2" s="1177"/>
      <c r="W2" s="1177"/>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Radiologic examination of knee (procedure) (74016001)</v>
      </c>
      <c r="CN2" s="512" t="str">
        <f>VLOOKUP($B$2,'Info Exam and Projection List'!M4:P33,4)</f>
        <v>XR Knee Rt, XR Knee Lt (XKNER, XKNEL)</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780"/>
      <c r="L3" s="379"/>
      <c r="M3" s="379"/>
      <c r="N3" s="192"/>
      <c r="O3" s="447" t="s">
        <v>1787</v>
      </c>
      <c r="P3" s="1201"/>
      <c r="Q3" s="1201"/>
      <c r="R3" s="1201"/>
      <c r="S3" s="1201"/>
      <c r="T3" s="1202"/>
      <c r="U3" s="1219" t="s">
        <v>1804</v>
      </c>
      <c r="V3" s="192"/>
      <c r="W3" s="741"/>
      <c r="X3" s="192"/>
      <c r="Y3" s="192"/>
      <c r="Z3" s="845"/>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X18. Knee (single) Exam</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179"/>
      <c r="O4" s="1225" t="s">
        <v>1816</v>
      </c>
      <c r="P4" s="790"/>
      <c r="Q4" s="790"/>
      <c r="R4" s="790"/>
      <c r="S4" s="790"/>
      <c r="T4" s="1204"/>
      <c r="U4" s="1200"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1719</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1109" t="s">
        <v>462</v>
      </c>
      <c r="GI4" s="1110"/>
      <c r="GJ4" s="1110"/>
      <c r="GK4" s="1110"/>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920" t="s">
        <v>850</v>
      </c>
      <c r="N5" s="1231"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1248"/>
      <c r="N7" s="1241"/>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X18. Knee (single) Exam</v>
      </c>
      <c r="DC7" s="96" t="str">
        <f>CONCATENATE('Contact_Information '!$AO$5,$CW$4,"-",$B7)</f>
        <v>No entry-No entry-Hyyyy-Rzzzz-PRPxxxxa-X18-01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1249"/>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1249"/>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1249"/>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1249"/>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1249"/>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1249"/>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1249"/>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1249"/>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1249"/>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1249"/>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1249"/>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1249"/>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1249"/>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1249"/>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1249"/>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1249"/>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1249"/>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1249"/>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1249"/>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1249"/>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1249"/>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1249"/>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1249"/>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1249"/>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1249"/>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1249"/>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1249"/>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1249"/>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1249"/>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1248"/>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1249"/>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1249"/>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1249"/>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1249"/>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1249"/>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1249"/>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1249"/>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1249"/>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1249"/>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1248"/>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1249"/>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1249"/>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1249"/>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1249"/>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1249"/>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1249"/>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1249"/>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1249"/>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1249"/>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1249"/>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1249"/>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1249"/>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1249"/>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1249"/>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1249"/>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1249"/>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1249"/>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1249"/>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1249"/>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1249"/>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1249"/>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1249"/>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1249"/>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1249"/>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1249"/>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1249"/>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1249"/>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1249"/>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1249"/>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1249"/>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1249"/>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1249"/>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1249"/>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1249"/>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1249"/>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1249"/>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1249"/>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1249"/>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1249"/>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1249"/>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1249"/>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1249"/>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1249"/>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1249"/>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1249"/>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1249"/>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1249"/>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1249"/>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1249"/>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1249"/>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1249"/>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1249"/>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1249"/>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1249"/>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1249"/>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1249"/>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1249"/>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1249"/>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1249"/>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1249"/>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1249"/>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1249"/>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1249"/>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1249"/>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1249"/>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1249"/>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1249"/>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1249"/>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1249"/>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1249"/>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1249"/>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1249"/>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1249"/>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1249"/>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1249"/>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1249"/>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1249"/>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1249"/>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1249"/>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1249"/>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1249"/>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1249"/>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1249"/>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1249"/>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1249"/>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1249"/>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1249"/>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1249"/>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1249"/>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1249"/>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1249"/>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1249"/>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1249"/>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1249"/>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1249"/>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1249"/>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1249"/>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1249"/>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1249"/>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1249"/>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1249"/>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1249"/>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1249"/>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1249"/>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1249"/>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1249"/>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1249"/>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1249"/>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1249"/>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18" priority="1" stopIfTrue="1" operator="containsText" text="Required entry missing">
      <formula>NOT(ISERROR(SEARCH("Required entry missing",DE7)))</formula>
    </cfRule>
  </conditionalFormatting>
  <dataValidations count="19">
    <dataValidation type="date" allowBlank="1" showInputMessage="1" showErrorMessage="1" sqref="D7:D156" xr:uid="{00000000-0002-0000-1700-000000000000}">
      <formula1>42370</formula1>
      <formula2>47484</formula2>
    </dataValidation>
    <dataValidation type="list" allowBlank="1" showInputMessage="1" sqref="F7:F156" xr:uid="{00000000-0002-0000-1700-000001000000}">
      <formula1>$CS$14:$CS$27</formula1>
    </dataValidation>
    <dataValidation type="decimal" allowBlank="1" showInputMessage="1" showErrorMessage="1" sqref="M7:M156" xr:uid="{00000000-0002-0000-1700-000004000000}">
      <formula1>0.5</formula1>
      <formula2>3</formula2>
    </dataValidation>
    <dataValidation type="decimal" allowBlank="1" showInputMessage="1" showErrorMessage="1" sqref="H7:H156" xr:uid="{00000000-0002-0000-1700-000005000000}">
      <formula1>30</formula1>
      <formula2>300</formula2>
    </dataValidation>
    <dataValidation type="decimal" allowBlank="1" showInputMessage="1" showErrorMessage="1" sqref="K7:K156" xr:uid="{00000000-0002-0000-1700-000006000000}">
      <formula1>16</formula1>
      <formula2>120</formula2>
    </dataValidation>
    <dataValidation type="decimal" allowBlank="1" showInputMessage="1" showErrorMessage="1" sqref="AB7:AB156 CE7:CE156 AM7:AM156 AX7:AX156 BI7:BI156 BT7:BT156" xr:uid="{00000000-0002-0000-1700-000009000000}">
      <formula1>0</formula1>
      <formula2>10000</formula2>
    </dataValidation>
    <dataValidation type="decimal" allowBlank="1" showInputMessage="1" showErrorMessage="1" sqref="AA7:AA156 CD7:CD156 AL7:AL156 AW7:AW156 BH7:BH156 BS7:BS156" xr:uid="{00000000-0002-0000-1700-00000A000000}">
      <formula1>40</formula1>
      <formula2>200</formula2>
    </dataValidation>
    <dataValidation type="decimal" allowBlank="1" showInputMessage="1" showErrorMessage="1" sqref="BF7:BF156 BQ7:BQ156 Y7:Y156 AJ7:AJ156 AU7:AU156 CB7:CB156" xr:uid="{00000000-0002-0000-1700-00000B000000}">
      <formula1>0</formula1>
      <formula2>1000</formula2>
    </dataValidation>
    <dataValidation type="decimal" allowBlank="1" showInputMessage="1" showErrorMessage="1" sqref="X7:X156 CA7:CA156 AI7:AI156 AT7:AT156 BE7:BE156 BP7:BP156" xr:uid="{00000000-0002-0000-1700-00000C000000}">
      <formula1>0</formula1>
      <formula2>300</formula2>
    </dataValidation>
    <dataValidation type="list" allowBlank="1" showInputMessage="1" sqref="BY7:BY156 BN7:BN156 BC7:BC156 AR7:AR156 AG7:AG156 V7:V156" xr:uid="{00000000-0002-0000-1700-00000E000000}">
      <formula1>$CV$13:$CV$22</formula1>
    </dataValidation>
    <dataValidation type="decimal" operator="greaterThan" allowBlank="1" showInputMessage="1" showErrorMessage="1" error="Dose entries cannot be a negative number " sqref="E7:E156 O7:T156" xr:uid="{00000000-0002-0000-1700-00000F000000}">
      <formula1>0</formula1>
    </dataValidation>
    <dataValidation type="list" allowBlank="1" showInputMessage="1" sqref="CC7:CC156 AV7:AV156 Z7:Z156 BR7:BR156 AK7:AK156 BG7:BG156" xr:uid="{00000000-0002-0000-1700-000010000000}">
      <formula1>"Yes, No, Not known"</formula1>
    </dataValidation>
    <dataValidation type="list" allowBlank="1" showInputMessage="1" sqref="N7:N156" xr:uid="{2E1AF460-899C-4759-B666-122C5A83596A}">
      <formula1>"1,2,3,4,5,6,7,8,9,10,11,12,13,14,15,16,17,18,19,20"</formula1>
    </dataValidation>
    <dataValidation type="list" allowBlank="1" showInputMessage="1" sqref="CO7:CO156" xr:uid="{00000000-0002-0000-1700-000002000000}">
      <formula1>$CS$44:$CS$51</formula1>
    </dataValidation>
    <dataValidation type="list" allowBlank="1" showInputMessage="1" sqref="CG7:CG156 AD7:AD156 AO7:AO156 AZ7:AZ156 BK7:BK156 BV7:BV156" xr:uid="{00000000-0002-0000-1700-000007000000}">
      <formula1>$CU$46:$CU$51</formula1>
    </dataValidation>
    <dataValidation type="list" allowBlank="1" showInputMessage="1" sqref="L7:L156" xr:uid="{00000000-0002-0000-1700-000003000000}">
      <formula1>$CS$34:$CS$37</formula1>
    </dataValidation>
    <dataValidation type="list" allowBlank="1" showInputMessage="1" sqref="CF7:CF156 AC7:AC156 AN7:AN156 AY7:AY156 BJ7:BJ156 BU7:BU156" xr:uid="{00000000-0002-0000-1700-000008000000}">
      <formula1>$CU$32:$CU$40</formula1>
    </dataValidation>
    <dataValidation type="list" allowBlank="1" showInputMessage="1" sqref="U7:U156 BM7:BM156 BB7:BB156 AQ7:AQ156 AF7:AF156 BX7:BX156" xr:uid="{00000000-0002-0000-1700-00000D000000}">
      <formula1>$CU$13:$CU$25</formula1>
    </dataValidation>
    <dataValidation type="list" allowBlank="1" showInputMessage="1" sqref="W7:W156 AH7:AH156 AS7:AS156 BD7:BD156 BO7:BO156 BZ7:BZ156" xr:uid="{3BFB74EF-C203-48C9-B6F6-57C89D9E1881}">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2.8554687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3.8554687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855468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3.2851562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14062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3.140625" style="6" customWidth="1"/>
    <col min="84" max="84" width="26.85546875" style="6" bestFit="1" customWidth="1"/>
    <col min="85" max="85" width="26.5703125" style="6" bestFit="1" customWidth="1"/>
    <col min="86" max="86" width="36.42578125" style="6" customWidth="1"/>
    <col min="87" max="90" width="23.85546875" style="6" customWidth="1"/>
    <col min="91" max="91" width="65.7109375" style="6" customWidth="1"/>
    <col min="92" max="92" width="50.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1243"/>
      <c r="O1" s="1242"/>
      <c r="P1" s="1242"/>
      <c r="U1" s="1243"/>
      <c r="V1" s="1243"/>
      <c r="W1" s="124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84" t="str">
        <f>'Info Exam and Projection List'!M22</f>
        <v>X19. Leg length measurement (Single)</v>
      </c>
      <c r="C2" s="1785"/>
      <c r="D2" s="1786"/>
      <c r="E2" s="489" t="s">
        <v>1784</v>
      </c>
      <c r="F2" s="1761" t="str">
        <f>VLOOKUP($B$2,'Info Exam and Projection List'!M4:P33,2)</f>
        <v>Exams of single legs only, right or left , but not exams of both legs. If possible list projections of complete exam in the projection name columns.</v>
      </c>
      <c r="G2" s="1762"/>
      <c r="H2" s="1763"/>
      <c r="I2" s="1239"/>
      <c r="J2" s="1239"/>
      <c r="K2" s="1188" t="s">
        <v>1785</v>
      </c>
      <c r="L2" s="779"/>
      <c r="M2" s="379"/>
      <c r="N2" s="1178"/>
      <c r="O2" s="813"/>
      <c r="P2" s="813"/>
      <c r="Q2" s="491"/>
      <c r="R2" s="491"/>
      <c r="S2" s="491"/>
      <c r="T2" s="491"/>
      <c r="U2" s="1178"/>
      <c r="V2" s="1178"/>
      <c r="W2" s="1178"/>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X-ray of lower limb for bone length measurement (procedure) (449616006)</v>
      </c>
      <c r="CN2" s="512" t="str">
        <f>VLOOKUP($B$2,'Info Exam and Projection List'!M4:P33,4)</f>
        <v>XR Leg length measurement Rt or Lt, (XLEMR / XLEML)</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780"/>
      <c r="L3" s="379"/>
      <c r="M3" s="379"/>
      <c r="N3" s="192"/>
      <c r="O3" s="447" t="s">
        <v>1787</v>
      </c>
      <c r="P3" s="1201"/>
      <c r="Q3" s="1201"/>
      <c r="R3" s="1201"/>
      <c r="S3" s="1201"/>
      <c r="T3" s="1202"/>
      <c r="U3" s="1219" t="s">
        <v>1804</v>
      </c>
      <c r="V3" s="192"/>
      <c r="W3" s="741"/>
      <c r="X3" s="192"/>
      <c r="Y3" s="192"/>
      <c r="Z3" s="845"/>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X19. Leg length measurement (Single)</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179"/>
      <c r="O4" s="1225" t="s">
        <v>1816</v>
      </c>
      <c r="P4" s="790"/>
      <c r="Q4" s="790"/>
      <c r="R4" s="790"/>
      <c r="S4" s="790"/>
      <c r="T4" s="1204"/>
      <c r="U4" s="1200"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1720</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1107" t="s">
        <v>462</v>
      </c>
      <c r="GI4" s="342"/>
      <c r="GJ4" s="342"/>
      <c r="GK4" s="342"/>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124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891"/>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241"/>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X19. Leg length measurement (Single)</v>
      </c>
      <c r="DC7" s="96" t="str">
        <f>CONCATENATE('Contact_Information '!$AO$5,$CW$4,"-",$B7)</f>
        <v>No entry-No entry-Hyyyy-Rzzzz-PRPxxxxa-X19-01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17" priority="1" stopIfTrue="1" operator="containsText" text="Required entry missing">
      <formula>NOT(ISERROR(SEARCH("Required entry missing",DE7)))</formula>
    </cfRule>
  </conditionalFormatting>
  <dataValidations count="19">
    <dataValidation type="list" allowBlank="1" showInputMessage="1" sqref="CC7:CC156 AK7:AK156 Z7:Z156 AV7:AV156 BR7:BR156 BG7:BG156" xr:uid="{00000000-0002-0000-1800-000001000000}">
      <formula1>"Yes, No, Not known"</formula1>
    </dataValidation>
    <dataValidation type="decimal" operator="greaterThan" allowBlank="1" showInputMessage="1" showErrorMessage="1" error="Dose entries cannot be a negative number " sqref="E7:E156 O7:T156" xr:uid="{00000000-0002-0000-1800-000002000000}">
      <formula1>0</formula1>
    </dataValidation>
    <dataValidation type="list" allowBlank="1" showInputMessage="1" sqref="BY7:BY156 BC7:BC156 AR7:AR156 AG7:AG156 BN7:BN156 V7:V156" xr:uid="{00000000-0002-0000-1800-000003000000}">
      <formula1>$CV$13:$CV$22</formula1>
    </dataValidation>
    <dataValidation type="decimal" allowBlank="1" showInputMessage="1" showErrorMessage="1" sqref="X7:X156 CA7:CA156 AI7:AI156 AT7:AT156 BE7:BE156 BP7:BP156" xr:uid="{00000000-0002-0000-1800-000005000000}">
      <formula1>0</formula1>
      <formula2>300</formula2>
    </dataValidation>
    <dataValidation type="decimal" allowBlank="1" showInputMessage="1" showErrorMessage="1" sqref="BF7:BF156 BQ7:BQ156 Y7:Y156 AJ7:AJ156 AU7:AU156 CB7:CB156" xr:uid="{00000000-0002-0000-1800-000006000000}">
      <formula1>0</formula1>
      <formula2>1000</formula2>
    </dataValidation>
    <dataValidation type="decimal" allowBlank="1" showInputMessage="1" showErrorMessage="1" sqref="AA7:AA156 CD7:CD156 AL7:AL156 AW7:AW156 BH7:BH156 BS7:BS156" xr:uid="{00000000-0002-0000-1800-000007000000}">
      <formula1>40</formula1>
      <formula2>200</formula2>
    </dataValidation>
    <dataValidation type="decimal" allowBlank="1" showInputMessage="1" showErrorMessage="1" sqref="AB7:AB156 CE7:CE156 AM7:AM156 AX7:AX156 BI7:BI156 BT7:BT156" xr:uid="{00000000-0002-0000-1800-000008000000}">
      <formula1>0</formula1>
      <formula2>10000</formula2>
    </dataValidation>
    <dataValidation type="decimal" allowBlank="1" showInputMessage="1" showErrorMessage="1" sqref="K7:K156" xr:uid="{00000000-0002-0000-1800-00000B000000}">
      <formula1>16</formula1>
      <formula2>120</formula2>
    </dataValidation>
    <dataValidation type="decimal" allowBlank="1" showInputMessage="1" showErrorMessage="1" sqref="H7:H156" xr:uid="{00000000-0002-0000-1800-00000C000000}">
      <formula1>30</formula1>
      <formula2>300</formula2>
    </dataValidation>
    <dataValidation type="decimal" allowBlank="1" showInputMessage="1" showErrorMessage="1" sqref="M7:M156" xr:uid="{00000000-0002-0000-1800-00000D000000}">
      <formula1>0.5</formula1>
      <formula2>3</formula2>
    </dataValidation>
    <dataValidation type="list" allowBlank="1" showInputMessage="1" sqref="F7:F156" xr:uid="{00000000-0002-0000-1800-000010000000}">
      <formula1>$CS$14:$CS$27</formula1>
    </dataValidation>
    <dataValidation type="date" allowBlank="1" showInputMessage="1" showErrorMessage="1" sqref="D7:D156" xr:uid="{00000000-0002-0000-1800-000011000000}">
      <formula1>42370</formula1>
      <formula2>47484</formula2>
    </dataValidation>
    <dataValidation type="list" allowBlank="1" showInputMessage="1" sqref="N7:N156" xr:uid="{E9B3EEAA-E146-47B7-AE79-F3D62C238FA8}">
      <formula1>"1,2,3,4,5,6,7,8,9,10,11,12,13,14,15,16,17,18,19,20"</formula1>
    </dataValidation>
    <dataValidation type="list" allowBlank="1" showInputMessage="1" sqref="CG7:CG156 AD7:AD156 BV7:BV156 AO7:AO156 AZ7:AZ156 BK7:BK156" xr:uid="{00000000-0002-0000-1800-00000A000000}">
      <formula1>$CU$46:$CU$51</formula1>
    </dataValidation>
    <dataValidation type="list" allowBlank="1" showInputMessage="1" sqref="CO7:CO156" xr:uid="{00000000-0002-0000-1800-00000F000000}">
      <formula1>$CS$44:$CS$51</formula1>
    </dataValidation>
    <dataValidation type="list" allowBlank="1" showInputMessage="1" sqref="L7:L156" xr:uid="{00000000-0002-0000-1800-00000E000000}">
      <formula1>$CS$34:$CS$37</formula1>
    </dataValidation>
    <dataValidation type="list" allowBlank="1" showInputMessage="1" sqref="CF7:CF156 AC7:AC156 BU7:BU156 AN7:AN156 AY7:AY156 BJ7:BJ156" xr:uid="{00000000-0002-0000-1800-000009000000}">
      <formula1>$CU$32:$CU$40</formula1>
    </dataValidation>
    <dataValidation type="list" allowBlank="1" showInputMessage="1" sqref="U7:U156 BM7:BM156 BB7:BB156 AQ7:AQ156 AF7:AF156 BX7:BX156" xr:uid="{00000000-0002-0000-1800-000004000000}">
      <formula1>$CU$13:$CU$25</formula1>
    </dataValidation>
    <dataValidation type="list" allowBlank="1" showInputMessage="1" sqref="W7:W156 AH7:AH156 AS7:AS156 BD7:BD156 BO7:BO156 BZ7:BZ156" xr:uid="{250A88F8-BE0B-48F0-BA66-8FC11E1B896B}">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85546875" style="6" customWidth="1"/>
    <col min="21" max="21" width="33" style="6" customWidth="1"/>
    <col min="22" max="22" width="14.7109375" style="6" customWidth="1"/>
    <col min="23" max="23" width="30.28515625" style="6" customWidth="1"/>
    <col min="24" max="27" width="23.85546875" style="6" customWidth="1"/>
    <col min="28" max="28" width="60.7109375"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List'!M23</f>
        <v>X20. Lumbar Spine AP view</v>
      </c>
      <c r="C2" s="1759"/>
      <c r="D2" s="1760"/>
      <c r="E2" s="489" t="s">
        <v>1784</v>
      </c>
      <c r="F2" s="1761" t="str">
        <f>VLOOKUP($B$2,'Info Exam and Projection List'!M4:P33,2)</f>
        <v xml:space="preserve">A requested projection to provide a clear bench mark dose. </v>
      </c>
      <c r="G2" s="1762"/>
      <c r="H2" s="1763"/>
      <c r="I2" s="1239"/>
      <c r="J2" s="1239"/>
      <c r="K2" s="1188" t="s">
        <v>1785</v>
      </c>
      <c r="L2" s="192"/>
      <c r="M2" s="192"/>
      <c r="N2" s="411"/>
      <c r="O2" s="1177"/>
      <c r="P2" s="1177"/>
      <c r="Q2" s="1177"/>
      <c r="R2" s="1177"/>
      <c r="S2" s="1177"/>
      <c r="T2" s="1177"/>
      <c r="U2" s="1177"/>
      <c r="V2" s="1177"/>
      <c r="W2" s="1177"/>
      <c r="X2" s="476"/>
      <c r="Y2" s="476"/>
      <c r="Z2" s="476"/>
      <c r="AA2" s="476"/>
      <c r="AB2" s="511" t="str">
        <f>VLOOKUP($B$2,'Info Exam and Projection List'!M4:P33,3)</f>
        <v>Diagnostic radiography of lumbar spine (procedure) (90805008)</v>
      </c>
      <c r="AC2" s="512" t="str">
        <f>VLOOKUP($B$2,'Info Exam and Projection List'!M4:P33,4)</f>
        <v>XR Lumbar spine (XLSPN)</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215"/>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X20. Lumbar Spine AP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1239</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1709</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X20. Lumbar Spine AP view</v>
      </c>
      <c r="AR7" s="96" t="str">
        <f>CONCATENATE('Contact_Information '!$AO$5,$AL$4,"-",$B7)</f>
        <v>No entry-No entry-Hyyyy-Rzzzz-PRPxxxxa-X20-01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288</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16" priority="1" stopIfTrue="1" operator="containsText" text="Required entry missing">
      <formula>NOT(ISERROR(SEARCH("Required entry missing",AT7)))</formula>
    </cfRule>
  </conditionalFormatting>
  <dataValidations count="17">
    <dataValidation type="list" allowBlank="1" showInputMessage="1" sqref="R7:R156" xr:uid="{00000000-0002-0000-1900-000000000000}">
      <formula1>"Yes, No, Not known"</formula1>
    </dataValidation>
    <dataValidation type="decimal" operator="greaterThan" allowBlank="1" showInputMessage="1" showErrorMessage="1" error="Dose entries cannot be a negative number " sqref="E7:E156" xr:uid="{00000000-0002-0000-1900-000001000000}">
      <formula1>0</formula1>
    </dataValidation>
    <dataValidation type="list" allowBlank="1" showInputMessage="1" sqref="N7:N156" xr:uid="{00000000-0002-0000-1900-000002000000}">
      <formula1>$AK$13:$AK$22</formula1>
    </dataValidation>
    <dataValidation type="decimal" allowBlank="1" showInputMessage="1" showErrorMessage="1" sqref="P7:P156" xr:uid="{00000000-0002-0000-1900-000003000000}">
      <formula1>0</formula1>
      <formula2>300</formula2>
    </dataValidation>
    <dataValidation type="decimal" allowBlank="1" showInputMessage="1" showErrorMessage="1" sqref="Q7:Q156" xr:uid="{00000000-0002-0000-1900-000004000000}">
      <formula1>0</formula1>
      <formula2>1000</formula2>
    </dataValidation>
    <dataValidation type="decimal" allowBlank="1" showInputMessage="1" showErrorMessage="1" sqref="S7:S156" xr:uid="{00000000-0002-0000-1900-000005000000}">
      <formula1>40</formula1>
      <formula2>200</formula2>
    </dataValidation>
    <dataValidation type="decimal" allowBlank="1" showInputMessage="1" showErrorMessage="1" sqref="T7:T156" xr:uid="{00000000-0002-0000-1900-000006000000}">
      <formula1>0</formula1>
      <formula2>10000</formula2>
    </dataValidation>
    <dataValidation type="list" allowBlank="1" showInputMessage="1" sqref="V7:V156" xr:uid="{00000000-0002-0000-1900-000008000000}">
      <formula1>$AJ$38:$AJ$43</formula1>
    </dataValidation>
    <dataValidation type="decimal" allowBlank="1" showInputMessage="1" showErrorMessage="1" sqref="K7:K156" xr:uid="{00000000-0002-0000-1900-000009000000}">
      <formula1>16</formula1>
      <formula2>120</formula2>
    </dataValidation>
    <dataValidation type="decimal" allowBlank="1" showInputMessage="1" showErrorMessage="1" sqref="H7:H156" xr:uid="{00000000-0002-0000-1900-00000A000000}">
      <formula1>30</formula1>
      <formula2>300</formula2>
    </dataValidation>
    <dataValidation type="decimal" allowBlank="1" showInputMessage="1" showErrorMessage="1" sqref="M7:M156" xr:uid="{00000000-0002-0000-1900-00000B000000}">
      <formula1>0.5</formula1>
      <formula2>3</formula2>
    </dataValidation>
    <dataValidation type="list" allowBlank="1" showInputMessage="1" sqref="L7:L156" xr:uid="{00000000-0002-0000-1900-00000C000000}">
      <formula1>$AH$29:$AH$32</formula1>
    </dataValidation>
    <dataValidation type="list" allowBlank="1" showInputMessage="1" sqref="AD7:AD156" xr:uid="{00000000-0002-0000-1900-00000D000000}">
      <formula1>$AH$36:$AH$43</formula1>
    </dataValidation>
    <dataValidation type="list" allowBlank="1" showInputMessage="1" sqref="F7:F156" xr:uid="{00000000-0002-0000-1900-00000E000000}">
      <formula1>$AH$14:$AH$27</formula1>
    </dataValidation>
    <dataValidation type="date" allowBlank="1" showInputMessage="1" showErrorMessage="1" sqref="D7:D156" xr:uid="{00000000-0002-0000-1900-00000F000000}">
      <formula1>42370</formula1>
      <formula2>47484</formula2>
    </dataValidation>
    <dataValidation type="list" allowBlank="1" showInputMessage="1" sqref="U7:U156" xr:uid="{00000000-0002-0000-1900-000007000000}">
      <formula1>$AJ$27:$AJ$35</formula1>
    </dataValidation>
    <dataValidation type="list" allowBlank="1" showInputMessage="1" sqref="O7:O156" xr:uid="{E72F1CDF-0BCC-406D-951F-C91029760328}">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42578125" style="6" customWidth="1"/>
    <col min="21" max="21" width="33" style="6" customWidth="1"/>
    <col min="22" max="22" width="20.7109375" style="6" customWidth="1"/>
    <col min="23" max="23" width="30.28515625" style="6" customWidth="1"/>
    <col min="24" max="27" width="23.85546875" style="6" customWidth="1"/>
    <col min="28" max="28" width="60.7109375"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List'!M24</f>
        <v>X21. Lumbar Spine LAT view</v>
      </c>
      <c r="C2" s="1759"/>
      <c r="D2" s="1760"/>
      <c r="E2" s="489" t="s">
        <v>1784</v>
      </c>
      <c r="F2" s="1761" t="str">
        <f>VLOOKUP($B$2,'Info Exam and Projection List'!M4:P33,2)</f>
        <v xml:space="preserve">A requested projection to provide a clear bench mark dose. </v>
      </c>
      <c r="G2" s="1762"/>
      <c r="H2" s="1763"/>
      <c r="I2" s="1239"/>
      <c r="J2" s="1239"/>
      <c r="K2" s="1188" t="s">
        <v>1785</v>
      </c>
      <c r="L2" s="192"/>
      <c r="M2" s="192"/>
      <c r="N2" s="411"/>
      <c r="O2" s="1177"/>
      <c r="P2" s="1177"/>
      <c r="Q2" s="1177"/>
      <c r="R2" s="1177"/>
      <c r="S2" s="1177"/>
      <c r="T2" s="1177"/>
      <c r="U2" s="1177"/>
      <c r="V2" s="1177"/>
      <c r="W2" s="1177"/>
      <c r="X2" s="476"/>
      <c r="Y2" s="476"/>
      <c r="Z2" s="476"/>
      <c r="AA2" s="476"/>
      <c r="AB2" s="511" t="str">
        <f>VLOOKUP($B$2,'Info Exam and Projection List'!M4:P33,3)</f>
        <v>Diagnostic radiography of lumbar spine (procedure) (90805008)</v>
      </c>
      <c r="AC2" s="512" t="str">
        <f>VLOOKUP($B$2,'Info Exam and Projection List'!M4:P33,4)</f>
        <v>XR Lumbar spine (XLSPN)</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215"/>
      <c r="O3" s="1187"/>
      <c r="P3" s="1187"/>
      <c r="Q3" s="1187"/>
      <c r="R3" s="1187"/>
      <c r="S3" s="1187"/>
      <c r="T3" s="1187"/>
      <c r="U3" s="739"/>
      <c r="V3" s="192"/>
      <c r="W3" s="741"/>
      <c r="X3" s="1176"/>
      <c r="Y3" s="1176"/>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X21. Lumbar Spine LAT view</v>
      </c>
      <c r="AR3" s="919" t="s">
        <v>1025</v>
      </c>
      <c r="AS3" s="712" t="s">
        <v>1739</v>
      </c>
      <c r="AT3" s="712"/>
      <c r="AU3" s="710"/>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1240</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1721</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1743</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X21. Lumbar Spine LAT view</v>
      </c>
      <c r="AR7" s="96" t="str">
        <f>CONCATENATE('Contact_Information '!$AO$5,$AL$4,"-",$B7)</f>
        <v>No entry-No entry-Hyyyy-Rzzzz-PRPxxxxa-X21-01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78"/>
      <c r="P8" s="149"/>
      <c r="Q8" s="149"/>
      <c r="R8" s="1078"/>
      <c r="S8" s="148"/>
      <c r="T8" s="148"/>
      <c r="U8" s="1081"/>
      <c r="V8" s="1081"/>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78"/>
      <c r="P9" s="149"/>
      <c r="Q9" s="149"/>
      <c r="R9" s="1078"/>
      <c r="S9" s="148"/>
      <c r="T9" s="148"/>
      <c r="U9" s="1081"/>
      <c r="V9" s="1081"/>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78"/>
      <c r="P10" s="149"/>
      <c r="Q10" s="149"/>
      <c r="R10" s="1078"/>
      <c r="S10" s="148"/>
      <c r="T10" s="148"/>
      <c r="U10" s="1081"/>
      <c r="V10" s="1081"/>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78"/>
      <c r="P11" s="149"/>
      <c r="Q11" s="149"/>
      <c r="R11" s="1078"/>
      <c r="S11" s="148"/>
      <c r="T11" s="148"/>
      <c r="U11" s="1081"/>
      <c r="V11" s="1081"/>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78"/>
      <c r="P12" s="149"/>
      <c r="Q12" s="149"/>
      <c r="R12" s="1078"/>
      <c r="S12" s="148"/>
      <c r="T12" s="148"/>
      <c r="U12" s="1081"/>
      <c r="V12" s="1081"/>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78"/>
      <c r="P13" s="149"/>
      <c r="Q13" s="149"/>
      <c r="R13" s="1078"/>
      <c r="S13" s="148"/>
      <c r="T13" s="148"/>
      <c r="U13" s="1081"/>
      <c r="V13" s="1081"/>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78"/>
      <c r="P14" s="149"/>
      <c r="Q14" s="149"/>
      <c r="R14" s="1078"/>
      <c r="S14" s="148"/>
      <c r="T14" s="148"/>
      <c r="U14" s="1081"/>
      <c r="V14" s="1081"/>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78"/>
      <c r="P15" s="149"/>
      <c r="Q15" s="149"/>
      <c r="R15" s="1078"/>
      <c r="S15" s="148"/>
      <c r="T15" s="148"/>
      <c r="U15" s="1081"/>
      <c r="V15" s="1081"/>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78"/>
      <c r="P16" s="149"/>
      <c r="Q16" s="149"/>
      <c r="R16" s="1078"/>
      <c r="S16" s="148"/>
      <c r="T16" s="148"/>
      <c r="U16" s="1081"/>
      <c r="V16" s="1081"/>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78"/>
      <c r="P17" s="149"/>
      <c r="Q17" s="149"/>
      <c r="R17" s="1078"/>
      <c r="S17" s="148"/>
      <c r="T17" s="148"/>
      <c r="U17" s="1081"/>
      <c r="V17" s="1081"/>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78"/>
      <c r="P18" s="149"/>
      <c r="Q18" s="149"/>
      <c r="R18" s="1078"/>
      <c r="S18" s="148"/>
      <c r="T18" s="148"/>
      <c r="U18" s="1081"/>
      <c r="V18" s="1081"/>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78"/>
      <c r="P19" s="149"/>
      <c r="Q19" s="149"/>
      <c r="R19" s="1078"/>
      <c r="S19" s="148"/>
      <c r="T19" s="148"/>
      <c r="U19" s="1081"/>
      <c r="V19" s="1081"/>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78"/>
      <c r="P20" s="149"/>
      <c r="Q20" s="149"/>
      <c r="R20" s="1078"/>
      <c r="S20" s="148"/>
      <c r="T20" s="148"/>
      <c r="U20" s="1081"/>
      <c r="V20" s="1081"/>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78"/>
      <c r="P21" s="149"/>
      <c r="Q21" s="149"/>
      <c r="R21" s="1078"/>
      <c r="S21" s="148"/>
      <c r="T21" s="148"/>
      <c r="U21" s="1081"/>
      <c r="V21" s="1081"/>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78"/>
      <c r="P22" s="149"/>
      <c r="Q22" s="149"/>
      <c r="R22" s="1078"/>
      <c r="S22" s="148"/>
      <c r="T22" s="148"/>
      <c r="U22" s="1081"/>
      <c r="V22" s="1081"/>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78"/>
      <c r="P23" s="149"/>
      <c r="Q23" s="149"/>
      <c r="R23" s="1078"/>
      <c r="S23" s="148"/>
      <c r="T23" s="148"/>
      <c r="U23" s="1081"/>
      <c r="V23" s="1081"/>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78"/>
      <c r="P24" s="149"/>
      <c r="Q24" s="149"/>
      <c r="R24" s="1078"/>
      <c r="S24" s="148"/>
      <c r="T24" s="148"/>
      <c r="U24" s="1081"/>
      <c r="V24" s="1081"/>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78"/>
      <c r="P25" s="149"/>
      <c r="Q25" s="149"/>
      <c r="R25" s="1078"/>
      <c r="S25" s="148"/>
      <c r="T25" s="148"/>
      <c r="U25" s="1081"/>
      <c r="V25" s="1081"/>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78"/>
      <c r="P26" s="149"/>
      <c r="Q26" s="149"/>
      <c r="R26" s="1078"/>
      <c r="S26" s="148"/>
      <c r="T26" s="148"/>
      <c r="U26" s="1081"/>
      <c r="V26" s="1081"/>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78"/>
      <c r="P27" s="149"/>
      <c r="Q27" s="149"/>
      <c r="R27" s="1078"/>
      <c r="S27" s="148"/>
      <c r="T27" s="148"/>
      <c r="U27" s="1081"/>
      <c r="V27" s="1081"/>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78"/>
      <c r="P28" s="149"/>
      <c r="Q28" s="149"/>
      <c r="R28" s="1078"/>
      <c r="S28" s="148"/>
      <c r="T28" s="148"/>
      <c r="U28" s="1081"/>
      <c r="V28" s="1081"/>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78"/>
      <c r="P29" s="149"/>
      <c r="Q29" s="149"/>
      <c r="R29" s="1078"/>
      <c r="S29" s="148"/>
      <c r="T29" s="148"/>
      <c r="U29" s="1081"/>
      <c r="V29" s="1081"/>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78"/>
      <c r="P30" s="149"/>
      <c r="Q30" s="149"/>
      <c r="R30" s="1078"/>
      <c r="S30" s="148"/>
      <c r="T30" s="148"/>
      <c r="U30" s="1081"/>
      <c r="V30" s="1081"/>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78"/>
      <c r="P31" s="149"/>
      <c r="Q31" s="149"/>
      <c r="R31" s="1078"/>
      <c r="S31" s="148"/>
      <c r="T31" s="148"/>
      <c r="U31" s="1081"/>
      <c r="V31" s="1081"/>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78"/>
      <c r="P32" s="149"/>
      <c r="Q32" s="149"/>
      <c r="R32" s="1078"/>
      <c r="S32" s="148"/>
      <c r="T32" s="148"/>
      <c r="U32" s="1081"/>
      <c r="V32" s="1081"/>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78"/>
      <c r="P33" s="149"/>
      <c r="Q33" s="149"/>
      <c r="R33" s="1078"/>
      <c r="S33" s="148"/>
      <c r="T33" s="148"/>
      <c r="U33" s="1081"/>
      <c r="V33" s="1081"/>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78"/>
      <c r="P34" s="149"/>
      <c r="Q34" s="149"/>
      <c r="R34" s="1078"/>
      <c r="S34" s="148"/>
      <c r="T34" s="148"/>
      <c r="U34" s="1081"/>
      <c r="V34" s="1081"/>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78"/>
      <c r="P35" s="149"/>
      <c r="Q35" s="149"/>
      <c r="R35" s="1078"/>
      <c r="S35" s="148"/>
      <c r="T35" s="148"/>
      <c r="U35" s="1081"/>
      <c r="V35" s="1081"/>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78"/>
      <c r="P36" s="149"/>
      <c r="Q36" s="149"/>
      <c r="R36" s="1078"/>
      <c r="S36" s="148"/>
      <c r="T36" s="148"/>
      <c r="U36" s="1081"/>
      <c r="V36" s="1081"/>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1"/>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78"/>
      <c r="P38" s="149"/>
      <c r="Q38" s="149"/>
      <c r="R38" s="1078"/>
      <c r="S38" s="148"/>
      <c r="T38" s="148"/>
      <c r="U38" s="1081"/>
      <c r="V38" s="1081"/>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78"/>
      <c r="P39" s="149"/>
      <c r="Q39" s="149"/>
      <c r="R39" s="1078"/>
      <c r="S39" s="148"/>
      <c r="T39" s="148"/>
      <c r="U39" s="1081"/>
      <c r="V39" s="1081"/>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78"/>
      <c r="P40" s="149"/>
      <c r="Q40" s="149"/>
      <c r="R40" s="1078"/>
      <c r="S40" s="148"/>
      <c r="T40" s="148"/>
      <c r="U40" s="1081"/>
      <c r="V40" s="1081"/>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78"/>
      <c r="P41" s="149"/>
      <c r="Q41" s="149"/>
      <c r="R41" s="1078"/>
      <c r="S41" s="148"/>
      <c r="T41" s="148"/>
      <c r="U41" s="1081"/>
      <c r="V41" s="1081"/>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78"/>
      <c r="P42" s="149"/>
      <c r="Q42" s="149"/>
      <c r="R42" s="1078"/>
      <c r="S42" s="148"/>
      <c r="T42" s="148"/>
      <c r="U42" s="1081"/>
      <c r="V42" s="1081"/>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78"/>
      <c r="P43" s="149"/>
      <c r="Q43" s="149"/>
      <c r="R43" s="1078"/>
      <c r="S43" s="148"/>
      <c r="T43" s="148"/>
      <c r="U43" s="1081"/>
      <c r="V43" s="1081"/>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78"/>
      <c r="P44" s="149"/>
      <c r="Q44" s="149"/>
      <c r="R44" s="1078"/>
      <c r="S44" s="148"/>
      <c r="T44" s="148"/>
      <c r="U44" s="1081"/>
      <c r="V44" s="1081"/>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78"/>
      <c r="P45" s="149"/>
      <c r="Q45" s="149"/>
      <c r="R45" s="1078"/>
      <c r="S45" s="148"/>
      <c r="T45" s="148"/>
      <c r="U45" s="1081"/>
      <c r="V45" s="1081"/>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78"/>
      <c r="P46" s="149"/>
      <c r="Q46" s="149"/>
      <c r="R46" s="1078"/>
      <c r="S46" s="148"/>
      <c r="T46" s="148"/>
      <c r="U46" s="1081"/>
      <c r="V46" s="1081"/>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1"/>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78"/>
      <c r="P48" s="149"/>
      <c r="Q48" s="149"/>
      <c r="R48" s="1078"/>
      <c r="S48" s="148"/>
      <c r="T48" s="148"/>
      <c r="U48" s="1081"/>
      <c r="V48" s="1081"/>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78"/>
      <c r="P49" s="149"/>
      <c r="Q49" s="149"/>
      <c r="R49" s="1078"/>
      <c r="S49" s="148"/>
      <c r="T49" s="148"/>
      <c r="U49" s="1081"/>
      <c r="V49" s="1081"/>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78"/>
      <c r="P50" s="149"/>
      <c r="Q50" s="149"/>
      <c r="R50" s="1078"/>
      <c r="S50" s="148"/>
      <c r="T50" s="148"/>
      <c r="U50" s="1081"/>
      <c r="V50" s="1081"/>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78"/>
      <c r="P51" s="149"/>
      <c r="Q51" s="149"/>
      <c r="R51" s="1078"/>
      <c r="S51" s="148"/>
      <c r="T51" s="148"/>
      <c r="U51" s="1081"/>
      <c r="V51" s="1081"/>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78"/>
      <c r="P52" s="149"/>
      <c r="Q52" s="149"/>
      <c r="R52" s="1078"/>
      <c r="S52" s="148"/>
      <c r="T52" s="148"/>
      <c r="U52" s="1081"/>
      <c r="V52" s="1081"/>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78"/>
      <c r="P53" s="149"/>
      <c r="Q53" s="149"/>
      <c r="R53" s="1078"/>
      <c r="S53" s="148"/>
      <c r="T53" s="148"/>
      <c r="U53" s="1081"/>
      <c r="V53" s="1081"/>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78"/>
      <c r="P54" s="149"/>
      <c r="Q54" s="149"/>
      <c r="R54" s="1078"/>
      <c r="S54" s="148"/>
      <c r="T54" s="148"/>
      <c r="U54" s="1081"/>
      <c r="V54" s="1081"/>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78"/>
      <c r="P55" s="149"/>
      <c r="Q55" s="149"/>
      <c r="R55" s="1078"/>
      <c r="S55" s="148"/>
      <c r="T55" s="148"/>
      <c r="U55" s="1081"/>
      <c r="V55" s="1081"/>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78"/>
      <c r="P56" s="149"/>
      <c r="Q56" s="149"/>
      <c r="R56" s="1078"/>
      <c r="S56" s="148"/>
      <c r="T56" s="148"/>
      <c r="U56" s="1081"/>
      <c r="V56" s="1081"/>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78"/>
      <c r="P57" s="149"/>
      <c r="Q57" s="149"/>
      <c r="R57" s="1078"/>
      <c r="S57" s="148"/>
      <c r="T57" s="148"/>
      <c r="U57" s="1081"/>
      <c r="V57" s="1081"/>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78"/>
      <c r="P58" s="149"/>
      <c r="Q58" s="149"/>
      <c r="R58" s="1078"/>
      <c r="S58" s="148"/>
      <c r="T58" s="148"/>
      <c r="U58" s="1081"/>
      <c r="V58" s="1081"/>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78"/>
      <c r="P59" s="149"/>
      <c r="Q59" s="149"/>
      <c r="R59" s="1078"/>
      <c r="S59" s="148"/>
      <c r="T59" s="148"/>
      <c r="U59" s="1081"/>
      <c r="V59" s="1081"/>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78"/>
      <c r="P60" s="149"/>
      <c r="Q60" s="149"/>
      <c r="R60" s="1078"/>
      <c r="S60" s="148"/>
      <c r="T60" s="148"/>
      <c r="U60" s="1081"/>
      <c r="V60" s="1081"/>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78"/>
      <c r="P61" s="149"/>
      <c r="Q61" s="149"/>
      <c r="R61" s="1078"/>
      <c r="S61" s="148"/>
      <c r="T61" s="148"/>
      <c r="U61" s="1081"/>
      <c r="V61" s="1081"/>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78"/>
      <c r="P62" s="149"/>
      <c r="Q62" s="149"/>
      <c r="R62" s="1078"/>
      <c r="S62" s="148"/>
      <c r="T62" s="148"/>
      <c r="U62" s="1081"/>
      <c r="V62" s="1081"/>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78"/>
      <c r="P63" s="149"/>
      <c r="Q63" s="149"/>
      <c r="R63" s="1078"/>
      <c r="S63" s="148"/>
      <c r="T63" s="148"/>
      <c r="U63" s="1081"/>
      <c r="V63" s="1081"/>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78"/>
      <c r="P64" s="149"/>
      <c r="Q64" s="149"/>
      <c r="R64" s="1078"/>
      <c r="S64" s="148"/>
      <c r="T64" s="148"/>
      <c r="U64" s="1081"/>
      <c r="V64" s="1081"/>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78"/>
      <c r="P65" s="149"/>
      <c r="Q65" s="149"/>
      <c r="R65" s="1078"/>
      <c r="S65" s="148"/>
      <c r="T65" s="148"/>
      <c r="U65" s="1081"/>
      <c r="V65" s="1081"/>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78"/>
      <c r="P66" s="149"/>
      <c r="Q66" s="149"/>
      <c r="R66" s="1078"/>
      <c r="S66" s="148"/>
      <c r="T66" s="148"/>
      <c r="U66" s="1081"/>
      <c r="V66" s="1081"/>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78"/>
      <c r="P67" s="149"/>
      <c r="Q67" s="149"/>
      <c r="R67" s="1078"/>
      <c r="S67" s="148"/>
      <c r="T67" s="148"/>
      <c r="U67" s="1081"/>
      <c r="V67" s="1081"/>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78"/>
      <c r="P68" s="149"/>
      <c r="Q68" s="149"/>
      <c r="R68" s="1078"/>
      <c r="S68" s="148"/>
      <c r="T68" s="148"/>
      <c r="U68" s="1081"/>
      <c r="V68" s="1081"/>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78"/>
      <c r="P69" s="149"/>
      <c r="Q69" s="149"/>
      <c r="R69" s="1078"/>
      <c r="S69" s="148"/>
      <c r="T69" s="148"/>
      <c r="U69" s="1081"/>
      <c r="V69" s="1081"/>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78"/>
      <c r="P70" s="149"/>
      <c r="Q70" s="149"/>
      <c r="R70" s="1078"/>
      <c r="S70" s="148"/>
      <c r="T70" s="148"/>
      <c r="U70" s="1081"/>
      <c r="V70" s="1081"/>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78"/>
      <c r="P71" s="149"/>
      <c r="Q71" s="149"/>
      <c r="R71" s="1078"/>
      <c r="S71" s="148"/>
      <c r="T71" s="148"/>
      <c r="U71" s="1081"/>
      <c r="V71" s="1081"/>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78"/>
      <c r="P72" s="149"/>
      <c r="Q72" s="149"/>
      <c r="R72" s="1078"/>
      <c r="S72" s="148"/>
      <c r="T72" s="148"/>
      <c r="U72" s="1081"/>
      <c r="V72" s="1081"/>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78"/>
      <c r="P73" s="149"/>
      <c r="Q73" s="149"/>
      <c r="R73" s="1078"/>
      <c r="S73" s="148"/>
      <c r="T73" s="148"/>
      <c r="U73" s="1081"/>
      <c r="V73" s="1081"/>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78"/>
      <c r="P74" s="149"/>
      <c r="Q74" s="149"/>
      <c r="R74" s="1078"/>
      <c r="S74" s="148"/>
      <c r="T74" s="148"/>
      <c r="U74" s="1081"/>
      <c r="V74" s="1081"/>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78"/>
      <c r="P75" s="149"/>
      <c r="Q75" s="149"/>
      <c r="R75" s="1078"/>
      <c r="S75" s="148"/>
      <c r="T75" s="148"/>
      <c r="U75" s="1081"/>
      <c r="V75" s="1081"/>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78"/>
      <c r="P76" s="149"/>
      <c r="Q76" s="149"/>
      <c r="R76" s="1078"/>
      <c r="S76" s="148"/>
      <c r="T76" s="148"/>
      <c r="U76" s="1081"/>
      <c r="V76" s="1081"/>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78"/>
      <c r="P77" s="149"/>
      <c r="Q77" s="149"/>
      <c r="R77" s="1078"/>
      <c r="S77" s="148"/>
      <c r="T77" s="148"/>
      <c r="U77" s="1081"/>
      <c r="V77" s="1081"/>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78"/>
      <c r="P78" s="149"/>
      <c r="Q78" s="149"/>
      <c r="R78" s="1078"/>
      <c r="S78" s="148"/>
      <c r="T78" s="148"/>
      <c r="U78" s="1081"/>
      <c r="V78" s="1081"/>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78"/>
      <c r="P79" s="149"/>
      <c r="Q79" s="149"/>
      <c r="R79" s="1078"/>
      <c r="S79" s="148"/>
      <c r="T79" s="148"/>
      <c r="U79" s="1081"/>
      <c r="V79" s="1081"/>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78"/>
      <c r="P80" s="149"/>
      <c r="Q80" s="149"/>
      <c r="R80" s="1078"/>
      <c r="S80" s="148"/>
      <c r="T80" s="148"/>
      <c r="U80" s="1081"/>
      <c r="V80" s="1081"/>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78"/>
      <c r="P81" s="149"/>
      <c r="Q81" s="149"/>
      <c r="R81" s="1078"/>
      <c r="S81" s="148"/>
      <c r="T81" s="148"/>
      <c r="U81" s="1081"/>
      <c r="V81" s="1081"/>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78"/>
      <c r="P82" s="149"/>
      <c r="Q82" s="149"/>
      <c r="R82" s="1078"/>
      <c r="S82" s="148"/>
      <c r="T82" s="148"/>
      <c r="U82" s="1081"/>
      <c r="V82" s="1081"/>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78"/>
      <c r="P83" s="149"/>
      <c r="Q83" s="149"/>
      <c r="R83" s="1078"/>
      <c r="S83" s="148"/>
      <c r="T83" s="148"/>
      <c r="U83" s="1081"/>
      <c r="V83" s="1081"/>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78"/>
      <c r="P84" s="149"/>
      <c r="Q84" s="149"/>
      <c r="R84" s="1078"/>
      <c r="S84" s="148"/>
      <c r="T84" s="148"/>
      <c r="U84" s="1081"/>
      <c r="V84" s="1081"/>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78"/>
      <c r="P85" s="149"/>
      <c r="Q85" s="149"/>
      <c r="R85" s="1078"/>
      <c r="S85" s="148"/>
      <c r="T85" s="148"/>
      <c r="U85" s="1081"/>
      <c r="V85" s="1081"/>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78"/>
      <c r="P86" s="149"/>
      <c r="Q86" s="149"/>
      <c r="R86" s="1078"/>
      <c r="S86" s="148"/>
      <c r="T86" s="148"/>
      <c r="U86" s="1081"/>
      <c r="V86" s="1081"/>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78"/>
      <c r="P87" s="149"/>
      <c r="Q87" s="149"/>
      <c r="R87" s="1078"/>
      <c r="S87" s="148"/>
      <c r="T87" s="148"/>
      <c r="U87" s="1081"/>
      <c r="V87" s="1081"/>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78"/>
      <c r="P88" s="149"/>
      <c r="Q88" s="149"/>
      <c r="R88" s="1078"/>
      <c r="S88" s="148"/>
      <c r="T88" s="148"/>
      <c r="U88" s="1081"/>
      <c r="V88" s="1081"/>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78"/>
      <c r="P89" s="149"/>
      <c r="Q89" s="149"/>
      <c r="R89" s="1078"/>
      <c r="S89" s="148"/>
      <c r="T89" s="148"/>
      <c r="U89" s="1081"/>
      <c r="V89" s="1081"/>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78"/>
      <c r="P90" s="149"/>
      <c r="Q90" s="149"/>
      <c r="R90" s="1078"/>
      <c r="S90" s="148"/>
      <c r="T90" s="148"/>
      <c r="U90" s="1081"/>
      <c r="V90" s="1081"/>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78"/>
      <c r="P91" s="149"/>
      <c r="Q91" s="149"/>
      <c r="R91" s="1078"/>
      <c r="S91" s="148"/>
      <c r="T91" s="148"/>
      <c r="U91" s="1081"/>
      <c r="V91" s="1081"/>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78"/>
      <c r="P92" s="149"/>
      <c r="Q92" s="149"/>
      <c r="R92" s="1078"/>
      <c r="S92" s="148"/>
      <c r="T92" s="148"/>
      <c r="U92" s="1081"/>
      <c r="V92" s="1081"/>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78"/>
      <c r="P93" s="149"/>
      <c r="Q93" s="149"/>
      <c r="R93" s="1078"/>
      <c r="S93" s="148"/>
      <c r="T93" s="148"/>
      <c r="U93" s="1081"/>
      <c r="V93" s="1081"/>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78"/>
      <c r="P94" s="149"/>
      <c r="Q94" s="149"/>
      <c r="R94" s="1078"/>
      <c r="S94" s="148"/>
      <c r="T94" s="148"/>
      <c r="U94" s="1081"/>
      <c r="V94" s="1081"/>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78"/>
      <c r="P95" s="149"/>
      <c r="Q95" s="149"/>
      <c r="R95" s="1078"/>
      <c r="S95" s="148"/>
      <c r="T95" s="148"/>
      <c r="U95" s="1081"/>
      <c r="V95" s="1081"/>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78"/>
      <c r="P96" s="149"/>
      <c r="Q96" s="149"/>
      <c r="R96" s="1078"/>
      <c r="S96" s="148"/>
      <c r="T96" s="148"/>
      <c r="U96" s="1081"/>
      <c r="V96" s="1081"/>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78"/>
      <c r="P97" s="149"/>
      <c r="Q97" s="149"/>
      <c r="R97" s="1078"/>
      <c r="S97" s="148"/>
      <c r="T97" s="148"/>
      <c r="U97" s="1081"/>
      <c r="V97" s="1081"/>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78"/>
      <c r="P98" s="149"/>
      <c r="Q98" s="149"/>
      <c r="R98" s="1078"/>
      <c r="S98" s="148"/>
      <c r="T98" s="148"/>
      <c r="U98" s="1081"/>
      <c r="V98" s="1081"/>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78"/>
      <c r="P99" s="149"/>
      <c r="Q99" s="149"/>
      <c r="R99" s="1078"/>
      <c r="S99" s="148"/>
      <c r="T99" s="148"/>
      <c r="U99" s="1081"/>
      <c r="V99" s="1081"/>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78"/>
      <c r="P100" s="149"/>
      <c r="Q100" s="149"/>
      <c r="R100" s="1078"/>
      <c r="S100" s="148"/>
      <c r="T100" s="148"/>
      <c r="U100" s="1081"/>
      <c r="V100" s="1081"/>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78"/>
      <c r="P101" s="149"/>
      <c r="Q101" s="149"/>
      <c r="R101" s="1078"/>
      <c r="S101" s="148"/>
      <c r="T101" s="148"/>
      <c r="U101" s="1081"/>
      <c r="V101" s="1081"/>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78"/>
      <c r="P102" s="149"/>
      <c r="Q102" s="149"/>
      <c r="R102" s="1078"/>
      <c r="S102" s="148"/>
      <c r="T102" s="148"/>
      <c r="U102" s="1081"/>
      <c r="V102" s="1081"/>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78"/>
      <c r="P103" s="149"/>
      <c r="Q103" s="149"/>
      <c r="R103" s="1078"/>
      <c r="S103" s="148"/>
      <c r="T103" s="148"/>
      <c r="U103" s="1081"/>
      <c r="V103" s="1081"/>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78"/>
      <c r="P104" s="149"/>
      <c r="Q104" s="149"/>
      <c r="R104" s="1078"/>
      <c r="S104" s="148"/>
      <c r="T104" s="148"/>
      <c r="U104" s="1081"/>
      <c r="V104" s="1081"/>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78"/>
      <c r="P105" s="149"/>
      <c r="Q105" s="149"/>
      <c r="R105" s="1078"/>
      <c r="S105" s="148"/>
      <c r="T105" s="148"/>
      <c r="U105" s="1081"/>
      <c r="V105" s="1081"/>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78"/>
      <c r="P106" s="149"/>
      <c r="Q106" s="149"/>
      <c r="R106" s="1078"/>
      <c r="S106" s="148"/>
      <c r="T106" s="148"/>
      <c r="U106" s="1081"/>
      <c r="V106" s="1081"/>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78"/>
      <c r="P107" s="149"/>
      <c r="Q107" s="149"/>
      <c r="R107" s="1078"/>
      <c r="S107" s="148"/>
      <c r="T107" s="148"/>
      <c r="U107" s="1081"/>
      <c r="V107" s="1081"/>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78"/>
      <c r="P108" s="149"/>
      <c r="Q108" s="149"/>
      <c r="R108" s="1078"/>
      <c r="S108" s="148"/>
      <c r="T108" s="148"/>
      <c r="U108" s="1081"/>
      <c r="V108" s="1081"/>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78"/>
      <c r="P109" s="149"/>
      <c r="Q109" s="149"/>
      <c r="R109" s="1078"/>
      <c r="S109" s="148"/>
      <c r="T109" s="148"/>
      <c r="U109" s="1081"/>
      <c r="V109" s="1081"/>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78"/>
      <c r="P110" s="149"/>
      <c r="Q110" s="149"/>
      <c r="R110" s="1078"/>
      <c r="S110" s="148"/>
      <c r="T110" s="148"/>
      <c r="U110" s="1081"/>
      <c r="V110" s="1081"/>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78"/>
      <c r="P111" s="149"/>
      <c r="Q111" s="149"/>
      <c r="R111" s="1078"/>
      <c r="S111" s="148"/>
      <c r="T111" s="148"/>
      <c r="U111" s="1081"/>
      <c r="V111" s="1081"/>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78"/>
      <c r="P112" s="149"/>
      <c r="Q112" s="149"/>
      <c r="R112" s="1078"/>
      <c r="S112" s="148"/>
      <c r="T112" s="148"/>
      <c r="U112" s="1081"/>
      <c r="V112" s="1081"/>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78"/>
      <c r="P113" s="149"/>
      <c r="Q113" s="149"/>
      <c r="R113" s="1078"/>
      <c r="S113" s="148"/>
      <c r="T113" s="148"/>
      <c r="U113" s="1081"/>
      <c r="V113" s="1081"/>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78"/>
      <c r="P114" s="149"/>
      <c r="Q114" s="149"/>
      <c r="R114" s="1078"/>
      <c r="S114" s="148"/>
      <c r="T114" s="148"/>
      <c r="U114" s="1081"/>
      <c r="V114" s="1081"/>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78"/>
      <c r="P115" s="149"/>
      <c r="Q115" s="149"/>
      <c r="R115" s="1078"/>
      <c r="S115" s="148"/>
      <c r="T115" s="148"/>
      <c r="U115" s="1081"/>
      <c r="V115" s="1081"/>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78"/>
      <c r="P116" s="149"/>
      <c r="Q116" s="149"/>
      <c r="R116" s="1078"/>
      <c r="S116" s="148"/>
      <c r="T116" s="148"/>
      <c r="U116" s="1081"/>
      <c r="V116" s="1081"/>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78"/>
      <c r="P117" s="149"/>
      <c r="Q117" s="149"/>
      <c r="R117" s="1078"/>
      <c r="S117" s="148"/>
      <c r="T117" s="148"/>
      <c r="U117" s="1081"/>
      <c r="V117" s="1081"/>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78"/>
      <c r="P118" s="149"/>
      <c r="Q118" s="149"/>
      <c r="R118" s="1078"/>
      <c r="S118" s="148"/>
      <c r="T118" s="148"/>
      <c r="U118" s="1081"/>
      <c r="V118" s="1081"/>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78"/>
      <c r="P119" s="149"/>
      <c r="Q119" s="149"/>
      <c r="R119" s="1078"/>
      <c r="S119" s="148"/>
      <c r="T119" s="148"/>
      <c r="U119" s="1081"/>
      <c r="V119" s="1081"/>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78"/>
      <c r="P120" s="149"/>
      <c r="Q120" s="149"/>
      <c r="R120" s="1078"/>
      <c r="S120" s="148"/>
      <c r="T120" s="148"/>
      <c r="U120" s="1081"/>
      <c r="V120" s="1081"/>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78"/>
      <c r="P121" s="149"/>
      <c r="Q121" s="149"/>
      <c r="R121" s="1078"/>
      <c r="S121" s="148"/>
      <c r="T121" s="148"/>
      <c r="U121" s="1081"/>
      <c r="V121" s="1081"/>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78"/>
      <c r="P122" s="149"/>
      <c r="Q122" s="149"/>
      <c r="R122" s="1078"/>
      <c r="S122" s="148"/>
      <c r="T122" s="148"/>
      <c r="U122" s="1081"/>
      <c r="V122" s="1081"/>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78"/>
      <c r="P123" s="149"/>
      <c r="Q123" s="149"/>
      <c r="R123" s="1078"/>
      <c r="S123" s="148"/>
      <c r="T123" s="148"/>
      <c r="U123" s="1081"/>
      <c r="V123" s="1081"/>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78"/>
      <c r="P124" s="149"/>
      <c r="Q124" s="149"/>
      <c r="R124" s="1078"/>
      <c r="S124" s="148"/>
      <c r="T124" s="148"/>
      <c r="U124" s="1081"/>
      <c r="V124" s="1081"/>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78"/>
      <c r="P125" s="149"/>
      <c r="Q125" s="149"/>
      <c r="R125" s="1078"/>
      <c r="S125" s="148"/>
      <c r="T125" s="148"/>
      <c r="U125" s="1081"/>
      <c r="V125" s="1081"/>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78"/>
      <c r="P126" s="149"/>
      <c r="Q126" s="149"/>
      <c r="R126" s="1078"/>
      <c r="S126" s="148"/>
      <c r="T126" s="148"/>
      <c r="U126" s="1081"/>
      <c r="V126" s="1081"/>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78"/>
      <c r="P127" s="149"/>
      <c r="Q127" s="149"/>
      <c r="R127" s="1078"/>
      <c r="S127" s="148"/>
      <c r="T127" s="148"/>
      <c r="U127" s="1081"/>
      <c r="V127" s="1081"/>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78"/>
      <c r="P128" s="149"/>
      <c r="Q128" s="149"/>
      <c r="R128" s="1078"/>
      <c r="S128" s="148"/>
      <c r="T128" s="148"/>
      <c r="U128" s="1081"/>
      <c r="V128" s="1081"/>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78"/>
      <c r="P129" s="149"/>
      <c r="Q129" s="149"/>
      <c r="R129" s="1078"/>
      <c r="S129" s="148"/>
      <c r="T129" s="148"/>
      <c r="U129" s="1081"/>
      <c r="V129" s="1081"/>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78"/>
      <c r="P130" s="149"/>
      <c r="Q130" s="149"/>
      <c r="R130" s="1078"/>
      <c r="S130" s="148"/>
      <c r="T130" s="148"/>
      <c r="U130" s="1081"/>
      <c r="V130" s="1081"/>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78"/>
      <c r="P131" s="149"/>
      <c r="Q131" s="149"/>
      <c r="R131" s="1078"/>
      <c r="S131" s="148"/>
      <c r="T131" s="148"/>
      <c r="U131" s="1081"/>
      <c r="V131" s="1081"/>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78"/>
      <c r="P132" s="149"/>
      <c r="Q132" s="149"/>
      <c r="R132" s="1078"/>
      <c r="S132" s="148"/>
      <c r="T132" s="148"/>
      <c r="U132" s="1081"/>
      <c r="V132" s="1081"/>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78"/>
      <c r="P133" s="149"/>
      <c r="Q133" s="149"/>
      <c r="R133" s="1078"/>
      <c r="S133" s="148"/>
      <c r="T133" s="148"/>
      <c r="U133" s="1081"/>
      <c r="V133" s="1081"/>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78"/>
      <c r="P134" s="149"/>
      <c r="Q134" s="149"/>
      <c r="R134" s="1078"/>
      <c r="S134" s="148"/>
      <c r="T134" s="148"/>
      <c r="U134" s="1081"/>
      <c r="V134" s="1081"/>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78"/>
      <c r="P135" s="149"/>
      <c r="Q135" s="149"/>
      <c r="R135" s="1078"/>
      <c r="S135" s="148"/>
      <c r="T135" s="148"/>
      <c r="U135" s="1081"/>
      <c r="V135" s="1081"/>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78"/>
      <c r="P136" s="149"/>
      <c r="Q136" s="149"/>
      <c r="R136" s="1078"/>
      <c r="S136" s="148"/>
      <c r="T136" s="148"/>
      <c r="U136" s="1081"/>
      <c r="V136" s="1081"/>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78"/>
      <c r="P137" s="149"/>
      <c r="Q137" s="149"/>
      <c r="R137" s="1078"/>
      <c r="S137" s="148"/>
      <c r="T137" s="148"/>
      <c r="U137" s="1081"/>
      <c r="V137" s="1081"/>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78"/>
      <c r="P138" s="149"/>
      <c r="Q138" s="149"/>
      <c r="R138" s="1078"/>
      <c r="S138" s="148"/>
      <c r="T138" s="148"/>
      <c r="U138" s="1081"/>
      <c r="V138" s="1081"/>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78"/>
      <c r="P139" s="149"/>
      <c r="Q139" s="149"/>
      <c r="R139" s="1078"/>
      <c r="S139" s="148"/>
      <c r="T139" s="148"/>
      <c r="U139" s="1081"/>
      <c r="V139" s="1081"/>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78"/>
      <c r="P140" s="149"/>
      <c r="Q140" s="149"/>
      <c r="R140" s="1078"/>
      <c r="S140" s="148"/>
      <c r="T140" s="148"/>
      <c r="U140" s="1081"/>
      <c r="V140" s="1081"/>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78"/>
      <c r="P141" s="149"/>
      <c r="Q141" s="149"/>
      <c r="R141" s="1078"/>
      <c r="S141" s="148"/>
      <c r="T141" s="148"/>
      <c r="U141" s="1081"/>
      <c r="V141" s="1081"/>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78"/>
      <c r="P142" s="149"/>
      <c r="Q142" s="149"/>
      <c r="R142" s="1078"/>
      <c r="S142" s="148"/>
      <c r="T142" s="148"/>
      <c r="U142" s="1081"/>
      <c r="V142" s="1081"/>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78"/>
      <c r="P143" s="149"/>
      <c r="Q143" s="149"/>
      <c r="R143" s="1078"/>
      <c r="S143" s="148"/>
      <c r="T143" s="148"/>
      <c r="U143" s="1081"/>
      <c r="V143" s="1081"/>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78"/>
      <c r="P144" s="149"/>
      <c r="Q144" s="149"/>
      <c r="R144" s="1078"/>
      <c r="S144" s="148"/>
      <c r="T144" s="148"/>
      <c r="U144" s="1081"/>
      <c r="V144" s="1081"/>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78"/>
      <c r="P145" s="149"/>
      <c r="Q145" s="149"/>
      <c r="R145" s="1078"/>
      <c r="S145" s="148"/>
      <c r="T145" s="148"/>
      <c r="U145" s="1081"/>
      <c r="V145" s="1081"/>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78"/>
      <c r="P146" s="149"/>
      <c r="Q146" s="149"/>
      <c r="R146" s="1078"/>
      <c r="S146" s="148"/>
      <c r="T146" s="148"/>
      <c r="U146" s="1081"/>
      <c r="V146" s="1081"/>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78"/>
      <c r="P147" s="149"/>
      <c r="Q147" s="149"/>
      <c r="R147" s="1078"/>
      <c r="S147" s="148"/>
      <c r="T147" s="148"/>
      <c r="U147" s="1081"/>
      <c r="V147" s="1081"/>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78"/>
      <c r="P148" s="149"/>
      <c r="Q148" s="149"/>
      <c r="R148" s="1078"/>
      <c r="S148" s="148"/>
      <c r="T148" s="148"/>
      <c r="U148" s="1081"/>
      <c r="V148" s="1081"/>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78"/>
      <c r="P149" s="149"/>
      <c r="Q149" s="149"/>
      <c r="R149" s="1078"/>
      <c r="S149" s="148"/>
      <c r="T149" s="148"/>
      <c r="U149" s="1081"/>
      <c r="V149" s="1081"/>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78"/>
      <c r="P150" s="149"/>
      <c r="Q150" s="149"/>
      <c r="R150" s="1078"/>
      <c r="S150" s="148"/>
      <c r="T150" s="148"/>
      <c r="U150" s="1081"/>
      <c r="V150" s="1081"/>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78"/>
      <c r="P151" s="149"/>
      <c r="Q151" s="149"/>
      <c r="R151" s="1078"/>
      <c r="S151" s="148"/>
      <c r="T151" s="148"/>
      <c r="U151" s="1081"/>
      <c r="V151" s="1081"/>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78"/>
      <c r="P152" s="149"/>
      <c r="Q152" s="149"/>
      <c r="R152" s="1078"/>
      <c r="S152" s="148"/>
      <c r="T152" s="148"/>
      <c r="U152" s="1081"/>
      <c r="V152" s="1081"/>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78"/>
      <c r="P153" s="149"/>
      <c r="Q153" s="149"/>
      <c r="R153" s="1078"/>
      <c r="S153" s="148"/>
      <c r="T153" s="148"/>
      <c r="U153" s="1081"/>
      <c r="V153" s="1081"/>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78"/>
      <c r="P154" s="149"/>
      <c r="Q154" s="149"/>
      <c r="R154" s="1078"/>
      <c r="S154" s="148"/>
      <c r="T154" s="148"/>
      <c r="U154" s="1081"/>
      <c r="V154" s="1081"/>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78"/>
      <c r="P155" s="149"/>
      <c r="Q155" s="149"/>
      <c r="R155" s="1078"/>
      <c r="S155" s="148"/>
      <c r="T155" s="148"/>
      <c r="U155" s="1081"/>
      <c r="V155" s="1081"/>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78"/>
      <c r="P156" s="149"/>
      <c r="Q156" s="149"/>
      <c r="R156" s="1078"/>
      <c r="S156" s="148"/>
      <c r="T156" s="148"/>
      <c r="U156" s="1081"/>
      <c r="V156" s="1081"/>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15"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1A00-000000000000}">
      <formula1>42370</formula1>
      <formula2>47484</formula2>
    </dataValidation>
    <dataValidation type="list" allowBlank="1" showInputMessage="1" sqref="F7:F156" xr:uid="{00000000-0002-0000-1A00-000001000000}">
      <formula1>$AH$14:$AH$27</formula1>
    </dataValidation>
    <dataValidation type="list" allowBlank="1" showInputMessage="1" sqref="AD7:AD156" xr:uid="{00000000-0002-0000-1A00-000002000000}">
      <formula1>$AH$36:$AH$43</formula1>
    </dataValidation>
    <dataValidation type="list" allowBlank="1" showInputMessage="1" sqref="L7:L156" xr:uid="{00000000-0002-0000-1A00-000003000000}">
      <formula1>$AH$29:$AH$32</formula1>
    </dataValidation>
    <dataValidation type="decimal" allowBlank="1" showInputMessage="1" showErrorMessage="1" sqref="M7:M156" xr:uid="{00000000-0002-0000-1A00-000004000000}">
      <formula1>0.5</formula1>
      <formula2>3</formula2>
    </dataValidation>
    <dataValidation type="decimal" allowBlank="1" showInputMessage="1" showErrorMessage="1" sqref="H7:H156" xr:uid="{00000000-0002-0000-1A00-000005000000}">
      <formula1>30</formula1>
      <formula2>300</formula2>
    </dataValidation>
    <dataValidation type="decimal" allowBlank="1" showInputMessage="1" showErrorMessage="1" sqref="K7:K156" xr:uid="{00000000-0002-0000-1A00-000006000000}">
      <formula1>16</formula1>
      <formula2>120</formula2>
    </dataValidation>
    <dataValidation type="list" allowBlank="1" showInputMessage="1" sqref="V7:V156" xr:uid="{00000000-0002-0000-1A00-000007000000}">
      <formula1>$AJ$38:$AJ$43</formula1>
    </dataValidation>
    <dataValidation type="decimal" allowBlank="1" showInputMessage="1" showErrorMessage="1" sqref="T7:T156" xr:uid="{00000000-0002-0000-1A00-000009000000}">
      <formula1>0</formula1>
      <formula2>10000</formula2>
    </dataValidation>
    <dataValidation type="decimal" allowBlank="1" showInputMessage="1" showErrorMessage="1" sqref="S7:S156" xr:uid="{00000000-0002-0000-1A00-00000A000000}">
      <formula1>40</formula1>
      <formula2>200</formula2>
    </dataValidation>
    <dataValidation type="decimal" allowBlank="1" showInputMessage="1" showErrorMessage="1" sqref="Q7:Q156" xr:uid="{00000000-0002-0000-1A00-00000B000000}">
      <formula1>0</formula1>
      <formula2>1000</formula2>
    </dataValidation>
    <dataValidation type="decimal" allowBlank="1" showInputMessage="1" showErrorMessage="1" sqref="P7:P156" xr:uid="{00000000-0002-0000-1A00-00000C000000}">
      <formula1>0</formula1>
      <formula2>300</formula2>
    </dataValidation>
    <dataValidation type="list" allowBlank="1" showInputMessage="1" sqref="N7:N156" xr:uid="{00000000-0002-0000-1A00-00000D000000}">
      <formula1>$AK$13:$AK$22</formula1>
    </dataValidation>
    <dataValidation type="decimal" operator="greaterThan" allowBlank="1" showInputMessage="1" showErrorMessage="1" error="Dose entries cannot be a negative number " sqref="E7:E156" xr:uid="{00000000-0002-0000-1A00-00000E000000}">
      <formula1>0</formula1>
    </dataValidation>
    <dataValidation type="list" allowBlank="1" showInputMessage="1" sqref="R7:R156" xr:uid="{00000000-0002-0000-1A00-00000F000000}">
      <formula1>"Yes, No, Not known"</formula1>
    </dataValidation>
    <dataValidation type="list" allowBlank="1" showInputMessage="1" sqref="U7:U156" xr:uid="{00000000-0002-0000-1A00-000008000000}">
      <formula1>$AJ$27:$AJ$35</formula1>
    </dataValidation>
    <dataValidation type="list" allowBlank="1" showInputMessage="1" sqref="O7:O156" xr:uid="{4DDC29E2-9CC7-4B2B-8917-72F368E2AC5C}">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3.8554687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8554687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570312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3"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2.710937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5703125" style="6" customWidth="1"/>
    <col min="84" max="84" width="26.85546875" style="6" bestFit="1" customWidth="1"/>
    <col min="85" max="85" width="26.5703125" style="6" bestFit="1" customWidth="1"/>
    <col min="86" max="86" width="36.42578125" style="6" customWidth="1"/>
    <col min="87" max="90" width="23.85546875" style="6" customWidth="1"/>
    <col min="91" max="91" width="60.710937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1243"/>
      <c r="O1" s="1242"/>
      <c r="P1" s="1242"/>
      <c r="U1" s="1243"/>
      <c r="V1" s="1243"/>
      <c r="W1" s="124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1120"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84" t="str">
        <f>'Info Exam and Projection List'!M25</f>
        <v>X22. Lumbar Spine: Complete exam</v>
      </c>
      <c r="C2" s="1785"/>
      <c r="D2" s="1786"/>
      <c r="E2" s="489" t="s">
        <v>1784</v>
      </c>
      <c r="F2" s="1761" t="str">
        <f>VLOOKUP($B$2,'Info Exam and Projection List'!M4:P33,2)</f>
        <v>Complete exam assumed to be AP and Lateral. If not, and if possible, list complete exam projections in the projection name columns.</v>
      </c>
      <c r="G2" s="1762"/>
      <c r="H2" s="1763"/>
      <c r="I2" s="1239"/>
      <c r="J2" s="1239"/>
      <c r="K2" s="1188" t="s">
        <v>1785</v>
      </c>
      <c r="L2" s="779"/>
      <c r="M2" s="379"/>
      <c r="N2" s="1178"/>
      <c r="O2" s="813"/>
      <c r="P2" s="813"/>
      <c r="Q2" s="491"/>
      <c r="R2" s="491"/>
      <c r="S2" s="491"/>
      <c r="T2" s="491"/>
      <c r="U2" s="1178"/>
      <c r="V2" s="1178"/>
      <c r="W2" s="1178"/>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Diagnostic radiography of lumbar spine (procedure) (90805008)</v>
      </c>
      <c r="CN2" s="512" t="str">
        <f>VLOOKUP($B$2,'Info Exam and Projection List'!M4:P33,4)</f>
        <v>XR Lumbar spine (XLSPN)</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548"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780"/>
      <c r="L3" s="379"/>
      <c r="M3" s="379"/>
      <c r="N3" s="192"/>
      <c r="O3" s="447" t="s">
        <v>1787</v>
      </c>
      <c r="P3" s="1201"/>
      <c r="Q3" s="1201"/>
      <c r="R3" s="1201"/>
      <c r="S3" s="1201"/>
      <c r="T3" s="1202"/>
      <c r="U3" s="1219" t="s">
        <v>1804</v>
      </c>
      <c r="V3" s="192"/>
      <c r="W3" s="741"/>
      <c r="X3" s="192"/>
      <c r="Y3" s="192"/>
      <c r="Z3" s="845"/>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X22. Lumbar Spine: Complete exam</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179"/>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1722</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92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48"/>
      <c r="O7" s="1241"/>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X22. Lumbar Spine: Complete exam</v>
      </c>
      <c r="DC7" s="96" t="str">
        <f>CONCATENATE('Contact_Information '!$AO$5,$CW$4,"-",$B7)</f>
        <v>No entry-No entry-Hyyyy-Rzzzz-PRPxxxxa-X22-01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9"/>
      <c r="O8" s="147"/>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9"/>
      <c r="O9" s="147"/>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9"/>
      <c r="O10" s="147"/>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9"/>
      <c r="O11" s="147"/>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9"/>
      <c r="O12" s="147"/>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9"/>
      <c r="O13" s="147"/>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9"/>
      <c r="O14" s="147"/>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9"/>
      <c r="O15" s="147"/>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9"/>
      <c r="O16" s="147"/>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7"/>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7"/>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7"/>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7"/>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7"/>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7"/>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7"/>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7"/>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7"/>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7"/>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7"/>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7"/>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7"/>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7"/>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7"/>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7"/>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7"/>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7"/>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7"/>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7"/>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8"/>
      <c r="O37" s="147"/>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9"/>
      <c r="O38" s="147"/>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7"/>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7"/>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7"/>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7"/>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7"/>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7"/>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7"/>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7"/>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7"/>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7"/>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7"/>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7"/>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7"/>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7"/>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7"/>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7"/>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7"/>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7"/>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7"/>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7"/>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7"/>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7"/>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7"/>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7"/>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7"/>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7"/>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9"/>
      <c r="O65" s="147"/>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9"/>
      <c r="O66" s="147"/>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9"/>
      <c r="O67" s="147"/>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9"/>
      <c r="O68" s="147"/>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9"/>
      <c r="O69" s="147"/>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9"/>
      <c r="O70" s="147"/>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9"/>
      <c r="O71" s="147"/>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9"/>
      <c r="O72" s="147"/>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9"/>
      <c r="O73" s="147"/>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9"/>
      <c r="O74" s="147"/>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9"/>
      <c r="O75" s="147"/>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9"/>
      <c r="O76" s="147"/>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9"/>
      <c r="O77" s="147"/>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9"/>
      <c r="O78" s="147"/>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9"/>
      <c r="O79" s="147"/>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9"/>
      <c r="O80" s="147"/>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9"/>
      <c r="O81" s="147"/>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9"/>
      <c r="O82" s="147"/>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9"/>
      <c r="O83" s="147"/>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9"/>
      <c r="O84" s="147"/>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9"/>
      <c r="O85" s="147"/>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9"/>
      <c r="O86" s="147"/>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9"/>
      <c r="O87" s="147"/>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9"/>
      <c r="O88" s="147"/>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9"/>
      <c r="O89" s="147"/>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9"/>
      <c r="O90" s="147"/>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9"/>
      <c r="O91" s="147"/>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9"/>
      <c r="O92" s="147"/>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9"/>
      <c r="O93" s="147"/>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9"/>
      <c r="O94" s="147"/>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9"/>
      <c r="O95" s="147"/>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9"/>
      <c r="O96" s="147"/>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7"/>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7"/>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7"/>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7"/>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7"/>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7"/>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7"/>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7"/>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7"/>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7"/>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7"/>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7"/>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7"/>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7"/>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7"/>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7"/>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7"/>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7"/>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7"/>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7"/>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7"/>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7"/>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7"/>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7"/>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7"/>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7"/>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7"/>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7"/>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7"/>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7"/>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7"/>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7"/>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7"/>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7"/>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7"/>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7"/>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7"/>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7"/>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7"/>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7"/>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7"/>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7"/>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7"/>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7"/>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7"/>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7"/>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7"/>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7"/>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7"/>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7"/>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7"/>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7"/>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7"/>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7"/>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7"/>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7"/>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7"/>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7"/>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7"/>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7"/>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14" priority="1" stopIfTrue="1" operator="containsText" text="Required entry missing">
      <formula>NOT(ISERROR(SEARCH("Required entry missing",DE7)))</formula>
    </cfRule>
  </conditionalFormatting>
  <dataValidations count="19">
    <dataValidation type="list" allowBlank="1" showInputMessage="1" sqref="CC7:CC156 AV7:AV156 Z7:Z156 BR7:BR156 AK7:AK156 BG7:BG156" xr:uid="{00000000-0002-0000-1B00-000001000000}">
      <formula1>"Yes, No, Not known"</formula1>
    </dataValidation>
    <dataValidation type="decimal" operator="greaterThan" allowBlank="1" showInputMessage="1" showErrorMessage="1" error="Dose entries cannot be a negative number " sqref="E7:E156 O7:T156" xr:uid="{00000000-0002-0000-1B00-000002000000}">
      <formula1>0</formula1>
    </dataValidation>
    <dataValidation type="list" allowBlank="1" showInputMessage="1" sqref="BY7:BY156 BN7:BN156 BC7:BC156 AR7:AR156 AG7:AG156 V7:V156" xr:uid="{00000000-0002-0000-1B00-000003000000}">
      <formula1>$CV$13:$CV$22</formula1>
    </dataValidation>
    <dataValidation type="decimal" allowBlank="1" showInputMessage="1" showErrorMessage="1" sqref="X7:X156 CA7:CA156 AI7:AI156 AT7:AT156 BE7:BE156 BP7:BP156" xr:uid="{00000000-0002-0000-1B00-000005000000}">
      <formula1>0</formula1>
      <formula2>300</formula2>
    </dataValidation>
    <dataValidation type="decimal" allowBlank="1" showInputMessage="1" showErrorMessage="1" sqref="BF7:BF156 BQ7:BQ156 Y7:Y156 AJ7:AJ156 AU7:AU156 CB7:CB156" xr:uid="{00000000-0002-0000-1B00-000006000000}">
      <formula1>0</formula1>
      <formula2>1000</formula2>
    </dataValidation>
    <dataValidation type="decimal" allowBlank="1" showInputMessage="1" showErrorMessage="1" sqref="AA7:AA156 CD7:CD156 AL7:AL156 AW7:AW156 BH7:BH156 BS7:BS156" xr:uid="{00000000-0002-0000-1B00-000007000000}">
      <formula1>40</formula1>
      <formula2>200</formula2>
    </dataValidation>
    <dataValidation type="decimal" allowBlank="1" showInputMessage="1" showErrorMessage="1" sqref="AB7:AB156 CE7:CE156 AM7:AM156 AX7:AX156 BI7:BI156 BT7:BT156" xr:uid="{00000000-0002-0000-1B00-000008000000}">
      <formula1>0</formula1>
      <formula2>10000</formula2>
    </dataValidation>
    <dataValidation type="decimal" allowBlank="1" showInputMessage="1" showErrorMessage="1" sqref="K7:K156" xr:uid="{00000000-0002-0000-1B00-00000B000000}">
      <formula1>16</formula1>
      <formula2>120</formula2>
    </dataValidation>
    <dataValidation type="decimal" allowBlank="1" showInputMessage="1" showErrorMessage="1" sqref="H7:H156" xr:uid="{00000000-0002-0000-1B00-00000C000000}">
      <formula1>30</formula1>
      <formula2>300</formula2>
    </dataValidation>
    <dataValidation type="decimal" allowBlank="1" showInputMessage="1" showErrorMessage="1" sqref="M7:M156" xr:uid="{00000000-0002-0000-1B00-00000D000000}">
      <formula1>0.5</formula1>
      <formula2>3</formula2>
    </dataValidation>
    <dataValidation type="list" allowBlank="1" showInputMessage="1" sqref="F7:F156" xr:uid="{00000000-0002-0000-1B00-000010000000}">
      <formula1>$CS$14:$CS$27</formula1>
    </dataValidation>
    <dataValidation type="date" allowBlank="1" showInputMessage="1" showErrorMessage="1" sqref="D7:D156" xr:uid="{00000000-0002-0000-1B00-000011000000}">
      <formula1>42370</formula1>
      <formula2>47484</formula2>
    </dataValidation>
    <dataValidation type="list" allowBlank="1" showInputMessage="1" sqref="N7:N156" xr:uid="{27DE4F7E-F11B-4B33-BF6B-29BD5CA77949}">
      <formula1>"1,2,3,4,5,6,7,8,9,10,11,12,13,14,15,16,17,18,19,20"</formula1>
    </dataValidation>
    <dataValidation type="list" allowBlank="1" showInputMessage="1" sqref="CG7:CG156 AD7:AD156 AO7:AO156 AZ7:AZ156 BK7:BK156 BV7:BV156" xr:uid="{00000000-0002-0000-1B00-00000A000000}">
      <formula1>$CU$46:$CU$51</formula1>
    </dataValidation>
    <dataValidation type="list" allowBlank="1" showInputMessage="1" sqref="CO7:CO156" xr:uid="{00000000-0002-0000-1B00-00000F000000}">
      <formula1>$CS$44:$CS$51</formula1>
    </dataValidation>
    <dataValidation type="list" allowBlank="1" showInputMessage="1" sqref="L7:L156" xr:uid="{00000000-0002-0000-1B00-00000E000000}">
      <formula1>$CS$34:$CS$37</formula1>
    </dataValidation>
    <dataValidation type="list" allowBlank="1" showInputMessage="1" sqref="CF7:CF156 AC7:AC156 AN7:AN156 AY7:AY156 BJ7:BJ156 BU7:BU156" xr:uid="{00000000-0002-0000-1B00-000009000000}">
      <formula1>$CU$32:$CU$40</formula1>
    </dataValidation>
    <dataValidation type="list" allowBlank="1" showInputMessage="1" sqref="U7:U156 BM7:BM156 BB7:BB156 AQ7:AQ156 AF7:AF156 BX7:BX156" xr:uid="{00000000-0002-0000-1B00-000004000000}">
      <formula1>$CU$13:$CU$25</formula1>
    </dataValidation>
    <dataValidation type="list" allowBlank="1" showInputMessage="1" sqref="W7:W156 AH7:AH156 AS7:AS156 BD7:BD156 BO7:BO156 BZ7:BZ156" xr:uid="{ED0C831D-A3EF-4678-AAB8-C2E1D1214907}">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8554687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List'!M26</f>
        <v>X23. Pelvis AP view</v>
      </c>
      <c r="C2" s="1759"/>
      <c r="D2" s="1760"/>
      <c r="E2" s="489" t="s">
        <v>1784</v>
      </c>
      <c r="F2" s="1761" t="str">
        <f>VLOOKUP($B$2,'Info Exam and Projection List'!M4:P33,2)</f>
        <v>A requested projection to provide a clear bench mark dose. 
Table exams only, not trolleys or mobile</v>
      </c>
      <c r="G2" s="1762"/>
      <c r="H2" s="1763"/>
      <c r="I2" s="1239"/>
      <c r="J2" s="1239"/>
      <c r="K2" s="1188" t="s">
        <v>1785</v>
      </c>
      <c r="L2" s="192"/>
      <c r="M2" s="192"/>
      <c r="N2" s="411"/>
      <c r="O2" s="1177"/>
      <c r="P2" s="1177"/>
      <c r="Q2" s="1177"/>
      <c r="R2" s="1177"/>
      <c r="S2" s="1177"/>
      <c r="T2" s="1177"/>
      <c r="U2" s="779"/>
      <c r="V2" s="779"/>
      <c r="W2" s="779"/>
      <c r="X2" s="476"/>
      <c r="Y2" s="476"/>
      <c r="Z2" s="476"/>
      <c r="AA2" s="476"/>
      <c r="AB2" s="511" t="str">
        <f>VLOOKUP($B$2,'Info Exam and Projection List'!M4:P33,3)</f>
        <v>Pelvis X-ray (procedure) (268425006)</v>
      </c>
      <c r="AC2" s="512" t="str">
        <f>VLOOKUP($B$2,'Info Exam and Projection List'!M4:P33,4)</f>
        <v>XR Pelvis (XPELV)</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X23. Pelvis AP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1241</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1710</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621" t="str">
        <f>$AQ$3</f>
        <v>X23. Pelvis AP view</v>
      </c>
      <c r="AR7" s="96" t="str">
        <f>CONCATENATE('Contact_Information '!$AO$5,$AL$4,"-",$B7)</f>
        <v>No entry-No entry-Hyyyy-Rzzzz-PRPxxxxa-X23-01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13"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1C00-000000000000}">
      <formula1>42370</formula1>
      <formula2>47484</formula2>
    </dataValidation>
    <dataValidation type="list" allowBlank="1" showInputMessage="1" sqref="F7:F156" xr:uid="{00000000-0002-0000-1C00-000001000000}">
      <formula1>$AH$14:$AH$27</formula1>
    </dataValidation>
    <dataValidation type="list" allowBlank="1" showInputMessage="1" sqref="AD7:AD156" xr:uid="{00000000-0002-0000-1C00-000002000000}">
      <formula1>$AH$36:$AH$43</formula1>
    </dataValidation>
    <dataValidation type="list" allowBlank="1" showInputMessage="1" sqref="L7:L156" xr:uid="{00000000-0002-0000-1C00-000003000000}">
      <formula1>$AH$29:$AH$32</formula1>
    </dataValidation>
    <dataValidation type="decimal" allowBlank="1" showInputMessage="1" showErrorMessage="1" sqref="M7:M156" xr:uid="{00000000-0002-0000-1C00-000004000000}">
      <formula1>0.5</formula1>
      <formula2>3</formula2>
    </dataValidation>
    <dataValidation type="decimal" allowBlank="1" showInputMessage="1" showErrorMessage="1" sqref="H7:H156" xr:uid="{00000000-0002-0000-1C00-000005000000}">
      <formula1>30</formula1>
      <formula2>300</formula2>
    </dataValidation>
    <dataValidation type="decimal" allowBlank="1" showInputMessage="1" showErrorMessage="1" sqref="K7:K156" xr:uid="{00000000-0002-0000-1C00-000006000000}">
      <formula1>16</formula1>
      <formula2>120</formula2>
    </dataValidation>
    <dataValidation type="list" allowBlank="1" showInputMessage="1" sqref="V7:V156" xr:uid="{00000000-0002-0000-1C00-000007000000}">
      <formula1>$AJ$38:$AJ$43</formula1>
    </dataValidation>
    <dataValidation type="decimal" allowBlank="1" showInputMessage="1" showErrorMessage="1" sqref="T7:T156" xr:uid="{00000000-0002-0000-1C00-000009000000}">
      <formula1>0</formula1>
      <formula2>10000</formula2>
    </dataValidation>
    <dataValidation type="decimal" allowBlank="1" showInputMessage="1" showErrorMessage="1" sqref="S7:S156" xr:uid="{00000000-0002-0000-1C00-00000A000000}">
      <formula1>40</formula1>
      <formula2>200</formula2>
    </dataValidation>
    <dataValidation type="decimal" allowBlank="1" showInputMessage="1" showErrorMessage="1" sqref="Q7:Q156" xr:uid="{00000000-0002-0000-1C00-00000B000000}">
      <formula1>0</formula1>
      <formula2>1000</formula2>
    </dataValidation>
    <dataValidation type="decimal" allowBlank="1" showInputMessage="1" showErrorMessage="1" sqref="P7:P156" xr:uid="{00000000-0002-0000-1C00-00000C000000}">
      <formula1>0</formula1>
      <formula2>300</formula2>
    </dataValidation>
    <dataValidation type="list" allowBlank="1" showInputMessage="1" sqref="N7:N156" xr:uid="{00000000-0002-0000-1C00-00000D000000}">
      <formula1>$AK$13:$AK$22</formula1>
    </dataValidation>
    <dataValidation type="decimal" operator="greaterThan" allowBlank="1" showInputMessage="1" showErrorMessage="1" error="Dose entries cannot be a negative number " sqref="E7:E156" xr:uid="{00000000-0002-0000-1C00-00000E000000}">
      <formula1>0</formula1>
    </dataValidation>
    <dataValidation type="list" allowBlank="1" showInputMessage="1" sqref="R7:R156" xr:uid="{00000000-0002-0000-1C00-00000F000000}">
      <formula1>"Yes, No, Not known"</formula1>
    </dataValidation>
    <dataValidation type="list" allowBlank="1" showInputMessage="1" sqref="U7:U156" xr:uid="{00000000-0002-0000-1C00-000008000000}">
      <formula1>$AJ$27:$AJ$35</formula1>
    </dataValidation>
    <dataValidation type="list" allowBlank="1" showInputMessage="1" sqref="O7:O156" xr:uid="{0AED7042-B0CD-4EA6-90B2-091614DAA77B}">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U258"/>
  <sheetViews>
    <sheetView zoomScaleNormal="100" workbookViewId="0">
      <selection sqref="A1:A3"/>
    </sheetView>
  </sheetViews>
  <sheetFormatPr defaultColWidth="9.140625" defaultRowHeight="15" x14ac:dyDescent="0.25"/>
  <cols>
    <col min="1" max="1" width="13" style="6" customWidth="1"/>
    <col min="2" max="3" width="18.7109375" style="6" customWidth="1"/>
    <col min="4" max="4" width="34.42578125" style="6" customWidth="1"/>
    <col min="5" max="5" width="31.140625" style="6" bestFit="1" customWidth="1"/>
    <col min="6" max="6" width="44" style="6" customWidth="1"/>
    <col min="7" max="7" width="13" style="6" customWidth="1"/>
    <col min="8" max="8" width="18.5703125" style="6" customWidth="1"/>
    <col min="9" max="9" width="36.5703125" style="6" customWidth="1"/>
    <col min="10" max="10" width="25.140625" style="6" customWidth="1"/>
    <col min="11" max="11" width="44" style="6" customWidth="1"/>
    <col min="12" max="12" width="9.140625" style="6"/>
    <col min="13" max="13" width="12.28515625" style="39" customWidth="1"/>
    <col min="14" max="14" width="15.28515625" style="547" customWidth="1"/>
    <col min="15" max="15" width="20.7109375" style="547" customWidth="1"/>
    <col min="16" max="16" width="36.7109375" style="6" customWidth="1"/>
    <col min="17" max="17" width="38.42578125" style="6" bestFit="1" customWidth="1"/>
    <col min="18" max="18" width="41.7109375" style="6" customWidth="1"/>
    <col min="19" max="20" width="9.140625" style="6"/>
    <col min="21" max="21" width="11.7109375" style="6" customWidth="1"/>
    <col min="22" max="22" width="19.5703125" style="6" customWidth="1"/>
    <col min="23" max="23" width="32.5703125" style="6" customWidth="1"/>
    <col min="24" max="24" width="29.7109375" style="44" customWidth="1"/>
    <col min="25" max="25" width="51.7109375" style="6" customWidth="1"/>
    <col min="26" max="27" width="9.140625" style="6"/>
    <col min="28" max="28" width="11.5703125" style="6" customWidth="1"/>
    <col min="29" max="29" width="20.5703125" style="6" customWidth="1"/>
    <col min="30" max="30" width="32.7109375" style="6" customWidth="1"/>
    <col min="31" max="31" width="29.7109375" style="6" customWidth="1"/>
    <col min="32" max="32" width="51.7109375" style="6" customWidth="1"/>
    <col min="33" max="36" width="9.140625" style="6"/>
    <col min="37" max="44" width="9.140625" style="44"/>
    <col min="45" max="16384" width="9.140625" style="6"/>
  </cols>
  <sheetData>
    <row r="1" spans="1:47" ht="27.75" customHeight="1" thickBot="1" x14ac:dyDescent="0.3">
      <c r="A1" s="1601" t="s">
        <v>878</v>
      </c>
      <c r="B1" s="781" t="s">
        <v>1964</v>
      </c>
      <c r="C1" s="781"/>
      <c r="D1" s="1"/>
      <c r="E1" s="1"/>
      <c r="F1" s="833"/>
      <c r="G1" s="833"/>
      <c r="H1" s="389" t="s">
        <v>719</v>
      </c>
      <c r="I1" s="1121" t="s">
        <v>379</v>
      </c>
      <c r="J1" s="426" t="s">
        <v>460</v>
      </c>
      <c r="AI1" s="1619" t="s">
        <v>1407</v>
      </c>
      <c r="AJ1" s="1620"/>
      <c r="AK1" s="1620"/>
      <c r="AL1" s="1620"/>
      <c r="AM1" s="1620"/>
      <c r="AN1" s="1620"/>
      <c r="AO1" s="1620"/>
      <c r="AP1" s="1620"/>
      <c r="AQ1" s="1620"/>
      <c r="AR1" s="1621"/>
    </row>
    <row r="2" spans="1:47" ht="20.25" customHeight="1" thickBot="1" x14ac:dyDescent="0.3">
      <c r="A2" s="1602"/>
      <c r="B2" s="782" t="s">
        <v>1410</v>
      </c>
      <c r="C2" s="782"/>
      <c r="D2" s="783"/>
      <c r="E2" s="783"/>
      <c r="F2" s="834"/>
      <c r="G2" s="834"/>
      <c r="H2" s="2"/>
      <c r="I2" s="1125" t="s">
        <v>1752</v>
      </c>
      <c r="J2" s="215" t="s">
        <v>1755</v>
      </c>
      <c r="L2" s="525"/>
      <c r="AI2" s="1607"/>
      <c r="AJ2" s="1607"/>
      <c r="AK2" s="1607"/>
      <c r="AL2" s="1607"/>
      <c r="AM2" s="1607"/>
      <c r="AN2" s="1607"/>
      <c r="AO2" s="1607"/>
      <c r="AP2" s="1607"/>
      <c r="AQ2" s="1607"/>
      <c r="AR2" s="1607"/>
    </row>
    <row r="3" spans="1:47" ht="51" customHeight="1" thickBot="1" x14ac:dyDescent="0.3">
      <c r="A3" s="1603"/>
      <c r="B3" s="1608" t="s">
        <v>1832</v>
      </c>
      <c r="C3" s="1609"/>
      <c r="D3" s="1609"/>
      <c r="E3" s="1609"/>
      <c r="F3" s="834"/>
      <c r="G3" s="834"/>
      <c r="H3" s="2"/>
      <c r="I3" s="423" t="s">
        <v>247</v>
      </c>
      <c r="J3" s="426" t="s">
        <v>720</v>
      </c>
      <c r="L3" s="753"/>
      <c r="M3" s="200"/>
      <c r="O3" s="6"/>
      <c r="AI3" s="526"/>
      <c r="AJ3" s="527" t="s">
        <v>871</v>
      </c>
      <c r="AK3" s="581"/>
      <c r="AL3" s="582"/>
      <c r="AM3" s="582" t="s">
        <v>872</v>
      </c>
      <c r="AN3" s="582"/>
      <c r="AO3" s="582"/>
      <c r="AP3" s="582"/>
      <c r="AQ3" s="582"/>
      <c r="AR3" s="583"/>
    </row>
    <row r="4" spans="1:47" ht="27" customHeight="1" thickBot="1" x14ac:dyDescent="0.3">
      <c r="A4" s="831"/>
      <c r="B4" s="782" t="s">
        <v>1341</v>
      </c>
      <c r="C4" s="1606" t="s">
        <v>1408</v>
      </c>
      <c r="D4" s="1607"/>
      <c r="E4" s="1607"/>
      <c r="F4" s="1607"/>
      <c r="G4" s="834"/>
      <c r="H4" s="2"/>
      <c r="I4" s="424" t="s">
        <v>365</v>
      </c>
      <c r="J4" s="426" t="s">
        <v>721</v>
      </c>
      <c r="L4" s="753"/>
      <c r="M4" s="200"/>
      <c r="O4" s="6"/>
      <c r="AI4" s="528"/>
      <c r="AJ4" s="529"/>
      <c r="AK4" s="584" t="s">
        <v>873</v>
      </c>
      <c r="AL4" s="585" t="s">
        <v>874</v>
      </c>
      <c r="AM4" s="585" t="s">
        <v>875</v>
      </c>
      <c r="AN4" s="585" t="s">
        <v>876</v>
      </c>
      <c r="AO4" s="585" t="s">
        <v>877</v>
      </c>
      <c r="AP4" s="585" t="s">
        <v>971</v>
      </c>
      <c r="AQ4" s="586" t="s">
        <v>969</v>
      </c>
      <c r="AR4" s="587" t="s">
        <v>972</v>
      </c>
    </row>
    <row r="5" spans="1:47" ht="15" customHeight="1" thickBot="1" x14ac:dyDescent="0.3">
      <c r="A5" s="21"/>
      <c r="B5" s="221" t="s">
        <v>1346</v>
      </c>
      <c r="C5" s="784" t="s">
        <v>1409</v>
      </c>
      <c r="D5" s="806"/>
      <c r="E5" s="806"/>
      <c r="F5" s="21"/>
      <c r="G5" s="21"/>
      <c r="H5" s="10"/>
      <c r="I5" s="425" t="s">
        <v>639</v>
      </c>
      <c r="J5" s="427" t="s">
        <v>646</v>
      </c>
      <c r="L5" s="753"/>
      <c r="O5" s="6"/>
      <c r="AI5" s="572" t="s">
        <v>961</v>
      </c>
      <c r="AJ5" s="1"/>
      <c r="AK5" s="588"/>
      <c r="AL5" s="589"/>
      <c r="AM5" s="589"/>
      <c r="AN5" s="589"/>
      <c r="AO5" s="589"/>
      <c r="AP5" s="589"/>
      <c r="AQ5" s="589"/>
      <c r="AR5" s="590"/>
      <c r="AS5" s="44" t="s">
        <v>973</v>
      </c>
      <c r="AT5" s="579">
        <f>100*100</f>
        <v>10000</v>
      </c>
      <c r="AU5" s="6" t="s">
        <v>974</v>
      </c>
    </row>
    <row r="6" spans="1:47" ht="17.25" x14ac:dyDescent="0.25">
      <c r="B6" s="1" t="s">
        <v>1347</v>
      </c>
      <c r="C6" s="786" t="s">
        <v>1411</v>
      </c>
      <c r="D6" s="785"/>
      <c r="E6" s="785"/>
      <c r="AI6" s="576"/>
      <c r="AJ6" s="577" t="s">
        <v>962</v>
      </c>
      <c r="AK6" s="588">
        <v>1</v>
      </c>
      <c r="AL6" s="589">
        <v>10</v>
      </c>
      <c r="AM6" s="589">
        <v>100</v>
      </c>
      <c r="AN6" s="595">
        <v>1000</v>
      </c>
      <c r="AO6" s="596">
        <v>1E-4</v>
      </c>
      <c r="AP6" s="589">
        <v>1E-3</v>
      </c>
      <c r="AQ6" s="589">
        <v>0.01</v>
      </c>
      <c r="AR6" s="590">
        <v>0.1</v>
      </c>
      <c r="AS6" s="6" t="s">
        <v>982</v>
      </c>
      <c r="AT6" s="6">
        <v>1</v>
      </c>
    </row>
    <row r="7" spans="1:47" ht="17.25" x14ac:dyDescent="0.25">
      <c r="B7" s="1" t="s">
        <v>1348</v>
      </c>
      <c r="C7" s="787" t="s">
        <v>1412</v>
      </c>
      <c r="D7" s="1"/>
      <c r="E7" s="1"/>
      <c r="AI7" s="573"/>
      <c r="AJ7" s="578" t="s">
        <v>963</v>
      </c>
      <c r="AK7" s="591">
        <v>0.1</v>
      </c>
      <c r="AL7" s="66">
        <v>1</v>
      </c>
      <c r="AM7" s="66">
        <v>10</v>
      </c>
      <c r="AN7" s="66">
        <v>100</v>
      </c>
      <c r="AO7" s="597">
        <v>1.0000000000000001E-5</v>
      </c>
      <c r="AP7" s="593">
        <v>1E-4</v>
      </c>
      <c r="AQ7" s="66">
        <v>1E-3</v>
      </c>
      <c r="AR7" s="592">
        <v>0.01</v>
      </c>
      <c r="AS7" s="6" t="s">
        <v>975</v>
      </c>
      <c r="AT7" s="6">
        <v>0.1</v>
      </c>
    </row>
    <row r="8" spans="1:47" ht="17.25" customHeight="1" x14ac:dyDescent="0.25">
      <c r="B8" s="1" t="s">
        <v>1349</v>
      </c>
      <c r="C8" s="819" t="s">
        <v>1413</v>
      </c>
      <c r="D8" s="788"/>
      <c r="E8" s="788"/>
      <c r="AI8" s="573" t="s">
        <v>964</v>
      </c>
      <c r="AJ8" s="578" t="s">
        <v>965</v>
      </c>
      <c r="AK8" s="591">
        <v>0.01</v>
      </c>
      <c r="AL8" s="66">
        <v>0.1</v>
      </c>
      <c r="AM8" s="66">
        <v>1</v>
      </c>
      <c r="AN8" s="66">
        <v>10</v>
      </c>
      <c r="AO8" s="597">
        <v>9.9999999999999995E-7</v>
      </c>
      <c r="AP8" s="593">
        <v>1.0000000000000001E-5</v>
      </c>
      <c r="AQ8" s="593">
        <v>1E-4</v>
      </c>
      <c r="AR8" s="592">
        <v>1E-3</v>
      </c>
      <c r="AS8" s="6" t="s">
        <v>976</v>
      </c>
      <c r="AT8" s="6">
        <v>0.01</v>
      </c>
    </row>
    <row r="9" spans="1:47" ht="18.75" x14ac:dyDescent="0.3">
      <c r="B9" s="1" t="s">
        <v>1350</v>
      </c>
      <c r="C9" s="787" t="s">
        <v>1261</v>
      </c>
      <c r="D9" s="1"/>
      <c r="E9" s="1"/>
      <c r="U9" s="451" t="s">
        <v>1967</v>
      </c>
      <c r="AB9" s="451" t="s">
        <v>1968</v>
      </c>
      <c r="AI9" s="573"/>
      <c r="AJ9" s="578" t="s">
        <v>966</v>
      </c>
      <c r="AK9" s="591">
        <v>1E-3</v>
      </c>
      <c r="AL9" s="66">
        <v>0.01</v>
      </c>
      <c r="AM9" s="66">
        <v>0.1</v>
      </c>
      <c r="AN9" s="66">
        <v>1</v>
      </c>
      <c r="AO9" s="597">
        <v>9.9999999999999995E-8</v>
      </c>
      <c r="AP9" s="593">
        <v>9.9999999999999995E-7</v>
      </c>
      <c r="AQ9" s="593">
        <v>1.0000000000000001E-5</v>
      </c>
      <c r="AR9" s="594">
        <v>1E-4</v>
      </c>
      <c r="AS9" s="6" t="s">
        <v>977</v>
      </c>
      <c r="AT9" s="6">
        <v>1E-3</v>
      </c>
    </row>
    <row r="10" spans="1:47" ht="18.75" x14ac:dyDescent="0.3">
      <c r="B10" s="789" t="s">
        <v>1965</v>
      </c>
      <c r="C10" s="789"/>
      <c r="D10" s="790"/>
      <c r="E10" s="791"/>
      <c r="F10" s="791"/>
      <c r="H10" s="1288" t="s">
        <v>1966</v>
      </c>
      <c r="I10" s="1"/>
      <c r="J10" s="379"/>
      <c r="K10" s="379"/>
      <c r="N10" s="530" t="s">
        <v>1969</v>
      </c>
      <c r="O10" s="530"/>
      <c r="Q10" s="524"/>
      <c r="R10" s="524"/>
      <c r="U10" s="1388" t="s">
        <v>1972</v>
      </c>
      <c r="V10" s="451"/>
      <c r="AB10" s="1388" t="s">
        <v>1971</v>
      </c>
      <c r="AC10" s="451"/>
      <c r="AE10" s="44"/>
      <c r="AI10" s="573"/>
      <c r="AJ10" s="578" t="s">
        <v>967</v>
      </c>
      <c r="AK10" s="823">
        <v>10000</v>
      </c>
      <c r="AL10" s="827">
        <v>100000</v>
      </c>
      <c r="AM10" s="827">
        <v>1000000</v>
      </c>
      <c r="AN10" s="827">
        <v>10000000</v>
      </c>
      <c r="AO10" s="825">
        <v>1</v>
      </c>
      <c r="AP10" s="824">
        <v>10</v>
      </c>
      <c r="AQ10" s="824">
        <v>100</v>
      </c>
      <c r="AR10" s="826">
        <v>1000</v>
      </c>
      <c r="AS10" s="6" t="s">
        <v>978</v>
      </c>
      <c r="AT10" s="580">
        <v>9.9999999999999995E-7</v>
      </c>
    </row>
    <row r="11" spans="1:47" ht="17.25" x14ac:dyDescent="0.25">
      <c r="B11" s="340" t="s">
        <v>1104</v>
      </c>
      <c r="C11" s="340" t="s">
        <v>979</v>
      </c>
      <c r="D11" s="340" t="s">
        <v>880</v>
      </c>
      <c r="E11" s="531" t="s">
        <v>881</v>
      </c>
      <c r="F11" s="531" t="s">
        <v>882</v>
      </c>
      <c r="H11" s="340" t="s">
        <v>1104</v>
      </c>
      <c r="I11" s="531" t="s">
        <v>880</v>
      </c>
      <c r="J11" s="531" t="s">
        <v>881</v>
      </c>
      <c r="K11" s="531" t="s">
        <v>882</v>
      </c>
      <c r="N11" s="340" t="s">
        <v>879</v>
      </c>
      <c r="O11" s="566" t="s">
        <v>979</v>
      </c>
      <c r="P11" s="542" t="s">
        <v>880</v>
      </c>
      <c r="Q11" s="531" t="s">
        <v>881</v>
      </c>
      <c r="R11" s="531" t="s">
        <v>882</v>
      </c>
      <c r="U11" s="340" t="s">
        <v>879</v>
      </c>
      <c r="V11" s="566" t="s">
        <v>979</v>
      </c>
      <c r="W11" s="531" t="s">
        <v>880</v>
      </c>
      <c r="X11" s="340" t="s">
        <v>929</v>
      </c>
      <c r="Y11" s="531" t="s">
        <v>882</v>
      </c>
      <c r="AB11" s="340" t="s">
        <v>879</v>
      </c>
      <c r="AC11" s="566" t="s">
        <v>979</v>
      </c>
      <c r="AD11" s="531" t="s">
        <v>880</v>
      </c>
      <c r="AE11" s="340" t="s">
        <v>929</v>
      </c>
      <c r="AF11" s="531" t="s">
        <v>882</v>
      </c>
      <c r="AH11" s="1"/>
      <c r="AI11" s="573"/>
      <c r="AJ11" s="723" t="s">
        <v>968</v>
      </c>
      <c r="AK11" s="822">
        <v>1000</v>
      </c>
      <c r="AL11" s="725">
        <v>10000</v>
      </c>
      <c r="AM11" s="726">
        <v>100000</v>
      </c>
      <c r="AN11" s="726">
        <v>1000000</v>
      </c>
      <c r="AO11" s="727">
        <v>0.1</v>
      </c>
      <c r="AP11" s="728">
        <v>1</v>
      </c>
      <c r="AQ11" s="728">
        <v>10</v>
      </c>
      <c r="AR11" s="729">
        <v>100</v>
      </c>
    </row>
    <row r="12" spans="1:47" ht="31.5" x14ac:dyDescent="0.25">
      <c r="B12" s="1145" t="s">
        <v>1284</v>
      </c>
      <c r="C12" s="1586" t="s">
        <v>2135</v>
      </c>
      <c r="D12" s="1147" t="s">
        <v>1285</v>
      </c>
      <c r="E12" s="1149" t="s">
        <v>1291</v>
      </c>
      <c r="F12" s="718" t="s">
        <v>1293</v>
      </c>
      <c r="H12" s="1272" t="s">
        <v>1105</v>
      </c>
      <c r="I12" s="1273" t="s">
        <v>26</v>
      </c>
      <c r="J12" s="1277" t="s">
        <v>887</v>
      </c>
      <c r="K12" s="718" t="s">
        <v>1905</v>
      </c>
      <c r="M12" s="371"/>
      <c r="N12" s="538" t="s">
        <v>883</v>
      </c>
      <c r="O12" s="1553" t="s">
        <v>945</v>
      </c>
      <c r="P12" s="543" t="s">
        <v>752</v>
      </c>
      <c r="Q12" s="540" t="s">
        <v>884</v>
      </c>
      <c r="R12" s="532" t="s">
        <v>885</v>
      </c>
      <c r="U12" s="538" t="s">
        <v>883</v>
      </c>
      <c r="V12" s="153"/>
      <c r="W12" s="556" t="s">
        <v>930</v>
      </c>
      <c r="X12" s="563" t="s">
        <v>884</v>
      </c>
      <c r="Y12" s="718" t="s">
        <v>885</v>
      </c>
      <c r="AB12" s="538" t="s">
        <v>883</v>
      </c>
      <c r="AC12" s="153"/>
      <c r="AD12" s="556" t="s">
        <v>930</v>
      </c>
      <c r="AE12" s="563" t="s">
        <v>884</v>
      </c>
      <c r="AF12" s="809" t="s">
        <v>885</v>
      </c>
      <c r="AH12" s="1"/>
      <c r="AI12" s="573"/>
      <c r="AJ12" s="723" t="s">
        <v>969</v>
      </c>
      <c r="AK12" s="724">
        <v>100</v>
      </c>
      <c r="AL12" s="725">
        <v>1000</v>
      </c>
      <c r="AM12" s="725">
        <v>10000</v>
      </c>
      <c r="AN12" s="726">
        <v>100000</v>
      </c>
      <c r="AO12" s="727">
        <v>0.01</v>
      </c>
      <c r="AP12" s="728">
        <v>0.1</v>
      </c>
      <c r="AQ12" s="728">
        <v>1</v>
      </c>
      <c r="AR12" s="729">
        <v>10</v>
      </c>
    </row>
    <row r="13" spans="1:47" ht="50.25" customHeight="1" thickBot="1" x14ac:dyDescent="0.35">
      <c r="B13" s="719" t="s">
        <v>1286</v>
      </c>
      <c r="C13" s="1540"/>
      <c r="D13" s="720" t="s">
        <v>1288</v>
      </c>
      <c r="E13" s="1149" t="s">
        <v>1292</v>
      </c>
      <c r="F13" s="1147" t="s">
        <v>1343</v>
      </c>
      <c r="H13" s="1563" t="s">
        <v>1106</v>
      </c>
      <c r="I13" s="1542" t="s">
        <v>1110</v>
      </c>
      <c r="J13" s="1587" t="s">
        <v>887</v>
      </c>
      <c r="K13" s="1542" t="s">
        <v>1906</v>
      </c>
      <c r="M13" s="371"/>
      <c r="N13" s="539" t="s">
        <v>886</v>
      </c>
      <c r="O13" s="1564"/>
      <c r="P13" s="544" t="s">
        <v>896</v>
      </c>
      <c r="Q13" s="1122" t="s">
        <v>887</v>
      </c>
      <c r="R13" s="533" t="s">
        <v>2090</v>
      </c>
      <c r="U13" s="539" t="s">
        <v>886</v>
      </c>
      <c r="V13" s="598" t="s">
        <v>945</v>
      </c>
      <c r="W13" s="556" t="s">
        <v>931</v>
      </c>
      <c r="X13" s="1124" t="s">
        <v>932</v>
      </c>
      <c r="Y13" s="1378" t="s">
        <v>2103</v>
      </c>
      <c r="AB13" s="539" t="s">
        <v>886</v>
      </c>
      <c r="AC13" s="598" t="s">
        <v>945</v>
      </c>
      <c r="AD13" s="556" t="s">
        <v>931</v>
      </c>
      <c r="AE13" s="1124" t="s">
        <v>932</v>
      </c>
      <c r="AF13" s="808" t="s">
        <v>2103</v>
      </c>
      <c r="AH13" s="575"/>
      <c r="AI13" s="574"/>
      <c r="AJ13" s="730" t="s">
        <v>970</v>
      </c>
      <c r="AK13" s="731">
        <v>10</v>
      </c>
      <c r="AL13" s="732">
        <v>100</v>
      </c>
      <c r="AM13" s="733">
        <v>1000</v>
      </c>
      <c r="AN13" s="733">
        <v>10000</v>
      </c>
      <c r="AO13" s="734">
        <v>1E-3</v>
      </c>
      <c r="AP13" s="732">
        <v>0.01</v>
      </c>
      <c r="AQ13" s="732">
        <v>0.1</v>
      </c>
      <c r="AR13" s="735">
        <v>1</v>
      </c>
    </row>
    <row r="14" spans="1:47" ht="39" customHeight="1" x14ac:dyDescent="0.25">
      <c r="B14" s="1145" t="s">
        <v>1289</v>
      </c>
      <c r="C14" s="1540"/>
      <c r="D14" s="835" t="s">
        <v>1287</v>
      </c>
      <c r="E14" s="1148" t="s">
        <v>1290</v>
      </c>
      <c r="F14" s="1147" t="s">
        <v>1343</v>
      </c>
      <c r="H14" s="1544"/>
      <c r="I14" s="1549"/>
      <c r="J14" s="1610"/>
      <c r="K14" s="1549"/>
      <c r="M14" s="371"/>
      <c r="N14" s="539" t="s">
        <v>888</v>
      </c>
      <c r="O14" s="1564"/>
      <c r="P14" s="543" t="s">
        <v>895</v>
      </c>
      <c r="Q14" s="540" t="s">
        <v>884</v>
      </c>
      <c r="R14" s="1435" t="s">
        <v>2091</v>
      </c>
      <c r="U14" s="539" t="s">
        <v>888</v>
      </c>
      <c r="V14" s="570"/>
      <c r="W14" s="535" t="s">
        <v>841</v>
      </c>
      <c r="X14" s="564" t="s">
        <v>891</v>
      </c>
      <c r="Y14" s="808" t="s">
        <v>1245</v>
      </c>
      <c r="AB14" s="539" t="s">
        <v>888</v>
      </c>
      <c r="AC14" s="570"/>
      <c r="AD14" s="535" t="s">
        <v>841</v>
      </c>
      <c r="AE14" s="564" t="s">
        <v>891</v>
      </c>
      <c r="AF14" s="808" t="s">
        <v>1245</v>
      </c>
      <c r="AH14" s="1"/>
      <c r="AK14" s="6"/>
      <c r="AL14" s="6"/>
      <c r="AM14" s="6"/>
      <c r="AN14" s="6"/>
      <c r="AO14" s="6"/>
      <c r="AP14" s="6"/>
      <c r="AQ14" s="6"/>
      <c r="AR14" s="6"/>
    </row>
    <row r="15" spans="1:47" ht="39" customHeight="1" x14ac:dyDescent="0.25">
      <c r="B15" s="1146" t="s">
        <v>1294</v>
      </c>
      <c r="C15" s="1540"/>
      <c r="D15" s="836" t="s">
        <v>1296</v>
      </c>
      <c r="E15" s="1149" t="s">
        <v>1295</v>
      </c>
      <c r="F15" s="1144" t="s">
        <v>1192</v>
      </c>
      <c r="H15" s="1553" t="s">
        <v>1107</v>
      </c>
      <c r="I15" s="1545" t="s">
        <v>270</v>
      </c>
      <c r="J15" s="1587" t="s">
        <v>887</v>
      </c>
      <c r="K15" s="1561" t="s">
        <v>1970</v>
      </c>
      <c r="M15" s="371"/>
      <c r="N15" s="539" t="s">
        <v>889</v>
      </c>
      <c r="O15" s="1564"/>
      <c r="P15" s="545" t="s">
        <v>1247</v>
      </c>
      <c r="Q15" s="1123" t="s">
        <v>890</v>
      </c>
      <c r="R15" s="533" t="s">
        <v>1197</v>
      </c>
      <c r="U15" s="539" t="s">
        <v>889</v>
      </c>
      <c r="V15" s="558" t="s">
        <v>957</v>
      </c>
      <c r="W15" s="559" t="s">
        <v>933</v>
      </c>
      <c r="X15" s="1124" t="s">
        <v>932</v>
      </c>
      <c r="Y15" s="560" t="s">
        <v>2136</v>
      </c>
      <c r="AB15" s="539" t="s">
        <v>889</v>
      </c>
      <c r="AC15" s="810" t="s">
        <v>957</v>
      </c>
      <c r="AD15" s="559" t="s">
        <v>1248</v>
      </c>
      <c r="AE15" s="1124" t="s">
        <v>932</v>
      </c>
      <c r="AF15" s="560" t="s">
        <v>2136</v>
      </c>
      <c r="AK15" s="6"/>
      <c r="AL15" s="6"/>
      <c r="AM15" s="6"/>
      <c r="AN15" s="6"/>
      <c r="AO15" s="6"/>
      <c r="AP15" s="6"/>
      <c r="AQ15" s="6"/>
      <c r="AR15" s="6"/>
    </row>
    <row r="16" spans="1:47" ht="39" customHeight="1" x14ac:dyDescent="0.25">
      <c r="B16" s="1146" t="s">
        <v>1297</v>
      </c>
      <c r="C16" s="1540"/>
      <c r="D16" s="837" t="s">
        <v>984</v>
      </c>
      <c r="E16" s="1149" t="s">
        <v>1298</v>
      </c>
      <c r="F16" s="1144" t="s">
        <v>1192</v>
      </c>
      <c r="H16" s="1557"/>
      <c r="I16" s="1557"/>
      <c r="J16" s="1588"/>
      <c r="K16" s="1543"/>
      <c r="M16" s="371"/>
      <c r="N16" s="1594" t="s">
        <v>324</v>
      </c>
      <c r="O16" s="1564"/>
      <c r="P16" s="1593" t="s">
        <v>1246</v>
      </c>
      <c r="Q16" s="1591" t="s">
        <v>891</v>
      </c>
      <c r="R16" s="1589" t="s">
        <v>2038</v>
      </c>
      <c r="U16" s="1563" t="s">
        <v>324</v>
      </c>
      <c r="V16" s="1630" t="s">
        <v>1250</v>
      </c>
      <c r="W16" s="1624" t="s">
        <v>941</v>
      </c>
      <c r="X16" s="1626" t="s">
        <v>942</v>
      </c>
      <c r="Y16" s="1624" t="s">
        <v>2058</v>
      </c>
      <c r="AB16" s="1553" t="s">
        <v>324</v>
      </c>
      <c r="AC16" s="1630" t="s">
        <v>2104</v>
      </c>
      <c r="AD16" s="1624" t="s">
        <v>941</v>
      </c>
      <c r="AE16" s="1626" t="s">
        <v>942</v>
      </c>
      <c r="AF16" s="1624" t="s">
        <v>2058</v>
      </c>
      <c r="AK16" s="6"/>
      <c r="AL16" s="6"/>
      <c r="AM16" s="6"/>
      <c r="AN16" s="6"/>
      <c r="AO16" s="6"/>
      <c r="AP16" s="6"/>
      <c r="AQ16" s="6"/>
      <c r="AR16" s="6"/>
    </row>
    <row r="17" spans="2:44" ht="39" customHeight="1" x14ac:dyDescent="0.25">
      <c r="B17" s="1145" t="s">
        <v>1299</v>
      </c>
      <c r="C17" s="1578"/>
      <c r="D17" s="1147" t="s">
        <v>1300</v>
      </c>
      <c r="E17" s="1147" t="s">
        <v>923</v>
      </c>
      <c r="F17" s="1144" t="s">
        <v>1192</v>
      </c>
      <c r="H17" s="1544"/>
      <c r="I17" s="1544"/>
      <c r="J17" s="1544"/>
      <c r="K17" s="1558"/>
      <c r="M17" s="371"/>
      <c r="N17" s="1595"/>
      <c r="O17" s="1565"/>
      <c r="P17" s="1568"/>
      <c r="Q17" s="1592"/>
      <c r="R17" s="1590"/>
      <c r="U17" s="1655"/>
      <c r="V17" s="1631"/>
      <c r="W17" s="1625"/>
      <c r="X17" s="1627"/>
      <c r="Y17" s="1625"/>
      <c r="AB17" s="1632"/>
      <c r="AC17" s="1631"/>
      <c r="AD17" s="1625"/>
      <c r="AE17" s="1627"/>
      <c r="AF17" s="1625"/>
      <c r="AK17" s="6"/>
      <c r="AL17" s="6"/>
      <c r="AM17" s="6"/>
      <c r="AN17" s="6"/>
      <c r="AO17" s="6"/>
      <c r="AP17" s="6"/>
      <c r="AQ17" s="6"/>
      <c r="AR17" s="6"/>
    </row>
    <row r="18" spans="2:44" ht="39" customHeight="1" x14ac:dyDescent="0.3">
      <c r="B18" s="1160" t="s">
        <v>1301</v>
      </c>
      <c r="C18" s="1436"/>
      <c r="H18" s="1553" t="s">
        <v>1108</v>
      </c>
      <c r="I18" s="1542" t="s">
        <v>1120</v>
      </c>
      <c r="J18" s="1652" t="s">
        <v>887</v>
      </c>
      <c r="K18" s="1542" t="s">
        <v>1973</v>
      </c>
      <c r="M18" s="371"/>
      <c r="N18" s="1563" t="s">
        <v>892</v>
      </c>
      <c r="O18" s="1553" t="s">
        <v>946</v>
      </c>
      <c r="P18" s="1659" t="s">
        <v>1165</v>
      </c>
      <c r="Q18" s="1658" t="s">
        <v>893</v>
      </c>
      <c r="R18" s="1542" t="s">
        <v>1950</v>
      </c>
      <c r="U18" s="1557"/>
      <c r="V18" s="1551"/>
      <c r="W18" s="1551"/>
      <c r="X18" s="1633"/>
      <c r="Y18" s="1551"/>
      <c r="AB18" s="1557"/>
      <c r="AC18" s="1551"/>
      <c r="AD18" s="1551"/>
      <c r="AE18" s="1628"/>
      <c r="AF18" s="1551"/>
      <c r="AK18" s="6"/>
      <c r="AL18" s="6"/>
      <c r="AM18" s="6"/>
      <c r="AN18" s="6"/>
      <c r="AO18" s="6"/>
      <c r="AP18" s="6"/>
      <c r="AQ18" s="6"/>
      <c r="AR18" s="6"/>
    </row>
    <row r="19" spans="2:44" ht="39" customHeight="1" x14ac:dyDescent="0.25">
      <c r="B19" s="340" t="s">
        <v>1104</v>
      </c>
      <c r="C19" s="340" t="s">
        <v>979</v>
      </c>
      <c r="D19" s="340" t="s">
        <v>880</v>
      </c>
      <c r="E19" s="531" t="s">
        <v>881</v>
      </c>
      <c r="F19" s="531" t="s">
        <v>882</v>
      </c>
      <c r="H19" s="1557"/>
      <c r="I19" s="1557"/>
      <c r="J19" s="1588"/>
      <c r="K19" s="1551"/>
      <c r="N19" s="1564"/>
      <c r="O19" s="1564"/>
      <c r="P19" s="1551"/>
      <c r="Q19" s="1551"/>
      <c r="R19" s="1543"/>
      <c r="U19" s="1557"/>
      <c r="V19" s="1551"/>
      <c r="W19" s="1551"/>
      <c r="X19" s="1633"/>
      <c r="Y19" s="1551"/>
      <c r="AB19" s="1557"/>
      <c r="AC19" s="1551"/>
      <c r="AD19" s="1551"/>
      <c r="AE19" s="1628"/>
      <c r="AF19" s="1551"/>
      <c r="AK19" s="6"/>
      <c r="AL19" s="6"/>
      <c r="AM19" s="6"/>
      <c r="AN19" s="6"/>
      <c r="AO19" s="6"/>
      <c r="AP19" s="6"/>
      <c r="AQ19" s="6"/>
      <c r="AR19" s="6"/>
    </row>
    <row r="20" spans="2:44" ht="66" customHeight="1" x14ac:dyDescent="0.25">
      <c r="B20" s="1553" t="s">
        <v>1122</v>
      </c>
      <c r="C20" s="1653" t="s">
        <v>1756</v>
      </c>
      <c r="D20" s="1542" t="s">
        <v>1312</v>
      </c>
      <c r="E20" s="1587" t="s">
        <v>887</v>
      </c>
      <c r="F20" s="1542" t="s">
        <v>1311</v>
      </c>
      <c r="H20" s="1557"/>
      <c r="I20" s="1557"/>
      <c r="J20" s="1588"/>
      <c r="K20" s="1551"/>
      <c r="N20" s="1564"/>
      <c r="O20" s="1564"/>
      <c r="P20" s="1551"/>
      <c r="Q20" s="1551"/>
      <c r="R20" s="1543"/>
      <c r="U20" s="1557"/>
      <c r="V20" s="1551"/>
      <c r="W20" s="1551"/>
      <c r="X20" s="1633"/>
      <c r="Y20" s="1551"/>
      <c r="AB20" s="1557"/>
      <c r="AC20" s="1551"/>
      <c r="AD20" s="1551"/>
      <c r="AE20" s="1628"/>
      <c r="AF20" s="1551"/>
      <c r="AK20" s="6"/>
      <c r="AL20" s="6"/>
      <c r="AM20" s="6"/>
      <c r="AN20" s="6"/>
      <c r="AO20" s="6"/>
      <c r="AP20" s="6"/>
      <c r="AQ20" s="6"/>
      <c r="AR20" s="6"/>
    </row>
    <row r="21" spans="2:44" ht="63.75" customHeight="1" x14ac:dyDescent="0.25">
      <c r="B21" s="1632"/>
      <c r="C21" s="1551"/>
      <c r="D21" s="1646"/>
      <c r="E21" s="1651"/>
      <c r="F21" s="1646"/>
      <c r="H21" s="1544"/>
      <c r="I21" s="1544"/>
      <c r="J21" s="1610"/>
      <c r="K21" s="1549"/>
      <c r="N21" s="1565"/>
      <c r="O21" s="1565"/>
      <c r="P21" s="1549"/>
      <c r="Q21" s="1549"/>
      <c r="R21" s="1558"/>
      <c r="U21" s="1544"/>
      <c r="V21" s="1549"/>
      <c r="W21" s="1549"/>
      <c r="X21" s="1634"/>
      <c r="Y21" s="1549"/>
      <c r="AB21" s="1544"/>
      <c r="AC21" s="1549"/>
      <c r="AD21" s="1549"/>
      <c r="AE21" s="1629"/>
      <c r="AF21" s="1549"/>
      <c r="AK21" s="6"/>
      <c r="AL21" s="6"/>
      <c r="AM21" s="6"/>
      <c r="AN21" s="6"/>
      <c r="AO21" s="6"/>
      <c r="AP21" s="6"/>
      <c r="AQ21" s="6"/>
      <c r="AR21" s="6"/>
    </row>
    <row r="22" spans="2:44" ht="45" customHeight="1" x14ac:dyDescent="0.25">
      <c r="B22" s="1544"/>
      <c r="C22" s="1551"/>
      <c r="D22" s="1558"/>
      <c r="E22" s="1562"/>
      <c r="F22" s="1549"/>
      <c r="H22" s="1272" t="s">
        <v>1109</v>
      </c>
      <c r="I22" s="1275" t="s">
        <v>263</v>
      </c>
      <c r="J22" s="1289" t="s">
        <v>1121</v>
      </c>
      <c r="K22" s="1275" t="s">
        <v>1907</v>
      </c>
      <c r="N22" s="1563" t="s">
        <v>894</v>
      </c>
      <c r="O22" s="1563"/>
      <c r="P22" s="1547" t="s">
        <v>2041</v>
      </c>
      <c r="Q22" s="1566" t="s">
        <v>887</v>
      </c>
      <c r="R22" s="1542" t="s">
        <v>2039</v>
      </c>
      <c r="U22" s="539" t="s">
        <v>892</v>
      </c>
      <c r="V22" s="153"/>
      <c r="W22" s="544" t="s">
        <v>2056</v>
      </c>
      <c r="X22" s="564" t="s">
        <v>891</v>
      </c>
      <c r="Y22" s="533" t="s">
        <v>2057</v>
      </c>
      <c r="AB22" s="807" t="s">
        <v>892</v>
      </c>
      <c r="AC22" s="1413"/>
      <c r="AD22" s="544" t="s">
        <v>2056</v>
      </c>
      <c r="AE22" s="564" t="s">
        <v>891</v>
      </c>
      <c r="AF22" s="1386" t="s">
        <v>2057</v>
      </c>
      <c r="AK22" s="6"/>
      <c r="AL22" s="6"/>
      <c r="AM22" s="6"/>
      <c r="AN22" s="6"/>
      <c r="AO22" s="6"/>
      <c r="AP22" s="6"/>
      <c r="AQ22" s="6"/>
      <c r="AR22" s="6"/>
    </row>
    <row r="23" spans="2:44" ht="42.75" customHeight="1" x14ac:dyDescent="0.25">
      <c r="B23" s="1553" t="s">
        <v>1303</v>
      </c>
      <c r="C23" s="1551"/>
      <c r="D23" s="1589" t="s">
        <v>1302</v>
      </c>
      <c r="E23" s="1663" t="s">
        <v>887</v>
      </c>
      <c r="F23" s="1589" t="s">
        <v>1974</v>
      </c>
      <c r="H23" s="1611" t="s">
        <v>2137</v>
      </c>
      <c r="I23" s="1612"/>
      <c r="J23" s="1612"/>
      <c r="K23" s="1613"/>
      <c r="N23" s="1565"/>
      <c r="O23" s="1565"/>
      <c r="P23" s="1568"/>
      <c r="Q23" s="1567"/>
      <c r="R23" s="1558"/>
      <c r="U23" s="1563" t="s">
        <v>894</v>
      </c>
      <c r="V23" s="357"/>
      <c r="W23" s="1660" t="s">
        <v>2059</v>
      </c>
      <c r="X23" s="1637" t="s">
        <v>1190</v>
      </c>
      <c r="Y23" s="1542" t="s">
        <v>1978</v>
      </c>
      <c r="AB23" s="1553" t="s">
        <v>894</v>
      </c>
      <c r="AC23" s="1414"/>
      <c r="AD23" s="1660" t="s">
        <v>2059</v>
      </c>
      <c r="AE23" s="1637" t="s">
        <v>1190</v>
      </c>
      <c r="AF23" s="1542" t="s">
        <v>1978</v>
      </c>
      <c r="AK23" s="6"/>
      <c r="AL23" s="6"/>
      <c r="AM23" s="6"/>
      <c r="AN23" s="6"/>
      <c r="AO23" s="6"/>
      <c r="AP23" s="6"/>
      <c r="AQ23" s="6"/>
      <c r="AR23" s="6"/>
    </row>
    <row r="24" spans="2:44" ht="39" customHeight="1" x14ac:dyDescent="0.25">
      <c r="B24" s="1565"/>
      <c r="C24" s="1551"/>
      <c r="D24" s="1590"/>
      <c r="E24" s="1592"/>
      <c r="F24" s="1590"/>
      <c r="H24" s="1553" t="s">
        <v>1111</v>
      </c>
      <c r="I24" s="1542" t="s">
        <v>1125</v>
      </c>
      <c r="J24" s="1587" t="s">
        <v>887</v>
      </c>
      <c r="K24" s="1542" t="s">
        <v>1908</v>
      </c>
      <c r="N24" s="1550" t="s">
        <v>1979</v>
      </c>
      <c r="O24" s="1383" t="s">
        <v>1981</v>
      </c>
      <c r="P24" s="1542" t="s">
        <v>1980</v>
      </c>
      <c r="Q24" s="1545" t="s">
        <v>891</v>
      </c>
      <c r="R24" s="1542" t="s">
        <v>2094</v>
      </c>
      <c r="U24" s="1544"/>
      <c r="V24" s="569"/>
      <c r="W24" s="1549"/>
      <c r="X24" s="1549"/>
      <c r="Y24" s="1549"/>
      <c r="AB24" s="1544"/>
      <c r="AC24" s="569"/>
      <c r="AD24" s="1549"/>
      <c r="AE24" s="1549"/>
      <c r="AF24" s="1549"/>
      <c r="AK24" s="6"/>
      <c r="AL24" s="6"/>
      <c r="AM24" s="6"/>
      <c r="AN24" s="6"/>
      <c r="AO24" s="6"/>
      <c r="AP24" s="6"/>
      <c r="AQ24" s="6"/>
      <c r="AR24" s="6"/>
    </row>
    <row r="25" spans="2:44" ht="42.75" customHeight="1" x14ac:dyDescent="0.25">
      <c r="B25" s="1376" t="s">
        <v>1124</v>
      </c>
      <c r="C25" s="1551"/>
      <c r="D25" s="1378" t="s">
        <v>1313</v>
      </c>
      <c r="E25" s="541" t="s">
        <v>891</v>
      </c>
      <c r="F25" s="1384" t="s">
        <v>1314</v>
      </c>
      <c r="H25" s="1557"/>
      <c r="I25" s="1551"/>
      <c r="J25" s="1557"/>
      <c r="K25" s="1551"/>
      <c r="N25" s="1540"/>
      <c r="O25" s="1369"/>
      <c r="P25" s="1543"/>
      <c r="Q25" s="1546"/>
      <c r="R25" s="1543"/>
      <c r="U25" s="1430" t="s">
        <v>898</v>
      </c>
      <c r="V25" s="1572" t="s">
        <v>1826</v>
      </c>
      <c r="W25" s="1573"/>
      <c r="X25" s="1573"/>
      <c r="Y25" s="1574"/>
      <c r="AB25" s="1420" t="s">
        <v>898</v>
      </c>
      <c r="AC25" s="1572" t="s">
        <v>1826</v>
      </c>
      <c r="AD25" s="1573"/>
      <c r="AE25" s="1573"/>
      <c r="AF25" s="1574"/>
      <c r="AK25" s="6"/>
      <c r="AL25" s="6"/>
      <c r="AM25" s="6"/>
      <c r="AN25" s="6"/>
      <c r="AO25" s="6"/>
      <c r="AP25" s="6"/>
      <c r="AQ25" s="6"/>
      <c r="AR25" s="6"/>
    </row>
    <row r="26" spans="2:44" ht="38.25" customHeight="1" x14ac:dyDescent="0.25">
      <c r="B26" s="1553" t="s">
        <v>1126</v>
      </c>
      <c r="C26" s="1551"/>
      <c r="D26" s="1542" t="s">
        <v>1304</v>
      </c>
      <c r="E26" s="1556" t="s">
        <v>891</v>
      </c>
      <c r="F26" s="1542" t="s">
        <v>1946</v>
      </c>
      <c r="H26" s="1544"/>
      <c r="I26" s="1549"/>
      <c r="J26" s="1544"/>
      <c r="K26" s="1549"/>
      <c r="N26" s="1540"/>
      <c r="O26" s="1369"/>
      <c r="P26" s="1543"/>
      <c r="Q26" s="1546"/>
      <c r="R26" s="1543"/>
      <c r="U26" s="538" t="s">
        <v>900</v>
      </c>
      <c r="V26" s="1575"/>
      <c r="W26" s="1576"/>
      <c r="X26" s="1576"/>
      <c r="Y26" s="1577"/>
      <c r="AB26" s="1253" t="s">
        <v>900</v>
      </c>
      <c r="AC26" s="1575"/>
      <c r="AD26" s="1576"/>
      <c r="AE26" s="1576"/>
      <c r="AF26" s="1577"/>
      <c r="AK26" s="6"/>
      <c r="AL26" s="6"/>
      <c r="AM26" s="6"/>
      <c r="AN26" s="6"/>
      <c r="AO26" s="6"/>
      <c r="AP26" s="6"/>
      <c r="AQ26" s="6"/>
      <c r="AR26" s="6"/>
    </row>
    <row r="27" spans="2:44" ht="53.25" customHeight="1" x14ac:dyDescent="0.25">
      <c r="B27" s="1557"/>
      <c r="C27" s="1551"/>
      <c r="D27" s="1557"/>
      <c r="E27" s="1557"/>
      <c r="F27" s="1557"/>
      <c r="H27" s="1272" t="s">
        <v>1112</v>
      </c>
      <c r="I27" s="1275" t="s">
        <v>1300</v>
      </c>
      <c r="J27" s="1275" t="s">
        <v>923</v>
      </c>
      <c r="K27" s="1275" t="s">
        <v>1909</v>
      </c>
      <c r="N27" s="1540"/>
      <c r="O27" s="6"/>
      <c r="P27" s="1543"/>
      <c r="Q27" s="1546"/>
      <c r="R27" s="1543"/>
      <c r="U27" s="538" t="s">
        <v>901</v>
      </c>
      <c r="V27" s="562" t="s">
        <v>980</v>
      </c>
      <c r="W27" s="535" t="s">
        <v>2001</v>
      </c>
      <c r="X27" s="565" t="s">
        <v>891</v>
      </c>
      <c r="Y27" s="873" t="s">
        <v>1975</v>
      </c>
      <c r="AB27" s="538" t="s">
        <v>901</v>
      </c>
      <c r="AC27" s="807" t="s">
        <v>980</v>
      </c>
      <c r="AD27" s="535" t="s">
        <v>943</v>
      </c>
      <c r="AE27" s="565" t="s">
        <v>891</v>
      </c>
      <c r="AF27" s="808" t="s">
        <v>1975</v>
      </c>
      <c r="AK27" s="6"/>
      <c r="AL27" s="6"/>
      <c r="AM27" s="6"/>
      <c r="AN27" s="6"/>
      <c r="AO27" s="6"/>
      <c r="AP27" s="6"/>
      <c r="AQ27" s="6"/>
      <c r="AR27" s="6"/>
    </row>
    <row r="28" spans="2:44" ht="30.75" customHeight="1" x14ac:dyDescent="0.35">
      <c r="B28" s="1557"/>
      <c r="C28" s="1551"/>
      <c r="D28" s="1557"/>
      <c r="E28" s="1557"/>
      <c r="F28" s="1557"/>
      <c r="H28" s="1290" t="s">
        <v>1910</v>
      </c>
      <c r="I28" s="339"/>
      <c r="J28" s="339"/>
      <c r="K28" s="339"/>
      <c r="N28" s="1540"/>
      <c r="O28" s="6"/>
      <c r="P28" s="1543"/>
      <c r="Q28" s="1546"/>
      <c r="R28" s="1543"/>
      <c r="U28" s="1553" t="s">
        <v>644</v>
      </c>
      <c r="V28" s="376"/>
      <c r="W28" s="1579" t="s">
        <v>1976</v>
      </c>
      <c r="X28" s="1580" t="s">
        <v>891</v>
      </c>
      <c r="Y28" s="1542" t="s">
        <v>1827</v>
      </c>
      <c r="AB28" s="1636" t="s">
        <v>644</v>
      </c>
      <c r="AC28" s="376"/>
      <c r="AD28" s="1579" t="s">
        <v>1977</v>
      </c>
      <c r="AE28" s="1580" t="s">
        <v>891</v>
      </c>
      <c r="AF28" s="1542" t="s">
        <v>1828</v>
      </c>
      <c r="AK28" s="6"/>
      <c r="AL28" s="6"/>
      <c r="AM28" s="6"/>
      <c r="AN28" s="6"/>
      <c r="AO28" s="6"/>
      <c r="AP28" s="6"/>
      <c r="AQ28" s="6"/>
      <c r="AR28" s="6"/>
    </row>
    <row r="29" spans="2:44" ht="51" customHeight="1" x14ac:dyDescent="0.25">
      <c r="B29" s="1557"/>
      <c r="C29" s="1551"/>
      <c r="D29" s="1557"/>
      <c r="E29" s="1557"/>
      <c r="F29" s="1557"/>
      <c r="H29" s="1272" t="s">
        <v>1113</v>
      </c>
      <c r="I29" s="720" t="s">
        <v>738</v>
      </c>
      <c r="J29" s="1271" t="s">
        <v>891</v>
      </c>
      <c r="K29" s="1273" t="s">
        <v>1192</v>
      </c>
      <c r="N29" s="1578"/>
      <c r="P29" s="1558"/>
      <c r="Q29" s="1562"/>
      <c r="R29" s="1558"/>
      <c r="U29" s="1565"/>
      <c r="W29" s="1568"/>
      <c r="X29" s="1565"/>
      <c r="Y29" s="1558"/>
      <c r="AB29" s="1595"/>
      <c r="AD29" s="1568"/>
      <c r="AE29" s="1565"/>
      <c r="AF29" s="1558"/>
      <c r="AK29" s="6"/>
      <c r="AL29" s="6"/>
      <c r="AM29" s="6"/>
      <c r="AN29" s="6"/>
      <c r="AO29" s="6"/>
      <c r="AP29" s="6"/>
      <c r="AQ29" s="6"/>
      <c r="AR29" s="6"/>
    </row>
    <row r="30" spans="2:44" ht="51.75" customHeight="1" x14ac:dyDescent="0.25">
      <c r="B30" s="1557"/>
      <c r="C30" s="1551"/>
      <c r="D30" s="1557"/>
      <c r="E30" s="1557"/>
      <c r="F30" s="1557"/>
      <c r="H30" s="1553" t="s">
        <v>1911</v>
      </c>
      <c r="I30" s="1542" t="s">
        <v>1912</v>
      </c>
      <c r="J30" s="1556" t="s">
        <v>891</v>
      </c>
      <c r="K30" s="1542" t="s">
        <v>1194</v>
      </c>
      <c r="N30" s="537" t="s">
        <v>1983</v>
      </c>
      <c r="O30" s="567"/>
      <c r="P30" s="543" t="s">
        <v>2043</v>
      </c>
      <c r="Q30" s="541" t="s">
        <v>891</v>
      </c>
      <c r="R30" s="533" t="s">
        <v>2044</v>
      </c>
      <c r="U30" s="562" t="s">
        <v>323</v>
      </c>
      <c r="V30" s="1254"/>
      <c r="W30" s="557" t="s">
        <v>944</v>
      </c>
      <c r="X30" s="532" t="s">
        <v>923</v>
      </c>
      <c r="Y30" s="533" t="s">
        <v>2003</v>
      </c>
      <c r="AB30" s="1252" t="s">
        <v>323</v>
      </c>
      <c r="AC30" s="1429"/>
      <c r="AD30" s="557" t="s">
        <v>944</v>
      </c>
      <c r="AE30" s="809" t="s">
        <v>923</v>
      </c>
      <c r="AF30" s="808" t="s">
        <v>2003</v>
      </c>
      <c r="AK30" s="6"/>
      <c r="AL30" s="6"/>
      <c r="AM30" s="6"/>
      <c r="AN30" s="6"/>
      <c r="AO30" s="6"/>
      <c r="AP30" s="6"/>
      <c r="AQ30" s="6"/>
      <c r="AR30" s="6"/>
    </row>
    <row r="31" spans="2:44" ht="46.5" customHeight="1" x14ac:dyDescent="0.25">
      <c r="B31" s="1557"/>
      <c r="C31" s="1551"/>
      <c r="D31" s="1557"/>
      <c r="E31" s="1557"/>
      <c r="F31" s="1557"/>
      <c r="H31" s="1564"/>
      <c r="I31" s="1543"/>
      <c r="J31" s="1557"/>
      <c r="K31" s="1551"/>
      <c r="N31" s="1550" t="s">
        <v>1984</v>
      </c>
      <c r="O31" s="1429"/>
      <c r="P31" s="1547" t="s">
        <v>1991</v>
      </c>
      <c r="Q31" s="1556" t="s">
        <v>891</v>
      </c>
      <c r="R31" s="1542" t="s">
        <v>1198</v>
      </c>
      <c r="U31" s="1252" t="s">
        <v>902</v>
      </c>
      <c r="V31" s="1261" t="s">
        <v>981</v>
      </c>
      <c r="W31" s="554" t="s">
        <v>2042</v>
      </c>
      <c r="X31" s="564" t="s">
        <v>891</v>
      </c>
      <c r="Y31" s="551" t="s">
        <v>2040</v>
      </c>
      <c r="AB31" s="538" t="s">
        <v>902</v>
      </c>
      <c r="AC31" s="1252" t="s">
        <v>1829</v>
      </c>
      <c r="AD31" s="1386" t="s">
        <v>2046</v>
      </c>
      <c r="AE31" s="564" t="s">
        <v>891</v>
      </c>
      <c r="AF31" s="1386" t="s">
        <v>2047</v>
      </c>
      <c r="AK31" s="6"/>
      <c r="AL31" s="6"/>
      <c r="AM31" s="6"/>
      <c r="AN31" s="6"/>
      <c r="AO31" s="6"/>
      <c r="AP31" s="6"/>
      <c r="AQ31" s="6"/>
      <c r="AR31" s="6"/>
    </row>
    <row r="32" spans="2:44" ht="53.25" customHeight="1" x14ac:dyDescent="0.25">
      <c r="B32" s="1544"/>
      <c r="C32" s="1551"/>
      <c r="D32" s="1544"/>
      <c r="E32" s="1544"/>
      <c r="F32" s="1544"/>
      <c r="H32" s="1565"/>
      <c r="I32" s="1558"/>
      <c r="J32" s="1544"/>
      <c r="K32" s="1549"/>
      <c r="N32" s="1578"/>
      <c r="O32" s="567"/>
      <c r="P32" s="1568"/>
      <c r="Q32" s="1562"/>
      <c r="R32" s="1549"/>
      <c r="U32" s="1252" t="s">
        <v>659</v>
      </c>
      <c r="V32" s="1635" t="s">
        <v>2004</v>
      </c>
      <c r="W32" s="561" t="s">
        <v>934</v>
      </c>
      <c r="X32" s="564" t="s">
        <v>891</v>
      </c>
      <c r="Y32" s="808" t="s">
        <v>2002</v>
      </c>
      <c r="AB32" s="1420" t="s">
        <v>659</v>
      </c>
      <c r="AD32" s="1426" t="s">
        <v>1251</v>
      </c>
      <c r="AE32" s="1423" t="s">
        <v>891</v>
      </c>
      <c r="AF32" s="1427" t="s">
        <v>2075</v>
      </c>
    </row>
    <row r="33" spans="2:40" ht="56.25" customHeight="1" x14ac:dyDescent="0.25">
      <c r="B33" s="1376" t="s">
        <v>1307</v>
      </c>
      <c r="C33" s="1551"/>
      <c r="D33" s="1378" t="s">
        <v>1305</v>
      </c>
      <c r="E33" s="1384" t="s">
        <v>923</v>
      </c>
      <c r="F33" s="1378" t="s">
        <v>1306</v>
      </c>
      <c r="H33" s="1553" t="s">
        <v>1114</v>
      </c>
      <c r="I33" s="1542" t="s">
        <v>1913</v>
      </c>
      <c r="J33" s="1556" t="s">
        <v>891</v>
      </c>
      <c r="K33" s="1654" t="s">
        <v>2077</v>
      </c>
      <c r="N33" s="537" t="s">
        <v>1992</v>
      </c>
      <c r="O33" s="567"/>
      <c r="P33" s="543" t="s">
        <v>1985</v>
      </c>
      <c r="Q33" s="541" t="s">
        <v>891</v>
      </c>
      <c r="R33" s="536" t="s">
        <v>1199</v>
      </c>
      <c r="U33" s="538" t="s">
        <v>903</v>
      </c>
      <c r="V33" s="1551"/>
      <c r="W33" s="561" t="s">
        <v>936</v>
      </c>
      <c r="X33" s="564" t="s">
        <v>891</v>
      </c>
      <c r="Y33" s="873" t="s">
        <v>2002</v>
      </c>
      <c r="AB33" s="1252" t="s">
        <v>903</v>
      </c>
      <c r="AD33" s="543" t="s">
        <v>1252</v>
      </c>
      <c r="AE33" s="541" t="s">
        <v>891</v>
      </c>
      <c r="AF33" s="811" t="s">
        <v>1199</v>
      </c>
    </row>
    <row r="34" spans="2:40" ht="58.5" customHeight="1" x14ac:dyDescent="0.25">
      <c r="B34" s="1377" t="s">
        <v>1308</v>
      </c>
      <c r="C34" s="1551"/>
      <c r="D34" s="1379" t="s">
        <v>656</v>
      </c>
      <c r="E34" s="1384" t="s">
        <v>923</v>
      </c>
      <c r="F34" s="1384" t="s">
        <v>1192</v>
      </c>
      <c r="H34" s="1557"/>
      <c r="I34" s="1551"/>
      <c r="J34" s="1557"/>
      <c r="K34" s="1551"/>
      <c r="N34" s="537" t="s">
        <v>1993</v>
      </c>
      <c r="O34" s="567"/>
      <c r="P34" s="543" t="s">
        <v>1986</v>
      </c>
      <c r="Q34" s="541" t="s">
        <v>891</v>
      </c>
      <c r="R34" s="533" t="s">
        <v>1200</v>
      </c>
      <c r="U34" s="538" t="s">
        <v>904</v>
      </c>
      <c r="V34" s="1551"/>
      <c r="W34" s="561" t="s">
        <v>937</v>
      </c>
      <c r="X34" s="564" t="s">
        <v>891</v>
      </c>
      <c r="Y34" s="873" t="s">
        <v>2002</v>
      </c>
      <c r="AB34" s="1253" t="s">
        <v>904</v>
      </c>
      <c r="AD34" s="543" t="s">
        <v>1253</v>
      </c>
      <c r="AE34" s="541" t="s">
        <v>891</v>
      </c>
      <c r="AF34" s="808" t="s">
        <v>1256</v>
      </c>
    </row>
    <row r="35" spans="2:40" ht="50.25" customHeight="1" x14ac:dyDescent="0.25">
      <c r="B35" s="1381" t="s">
        <v>1310</v>
      </c>
      <c r="C35" s="1551"/>
      <c r="D35" s="1384" t="s">
        <v>31</v>
      </c>
      <c r="E35" s="1384" t="s">
        <v>923</v>
      </c>
      <c r="F35" s="1384" t="s">
        <v>1192</v>
      </c>
      <c r="H35" s="1557"/>
      <c r="I35" s="1551"/>
      <c r="J35" s="1557"/>
      <c r="K35" s="1551"/>
      <c r="M35" s="371"/>
      <c r="N35" s="1550" t="s">
        <v>1994</v>
      </c>
      <c r="O35" s="567"/>
      <c r="P35" s="1547" t="s">
        <v>1987</v>
      </c>
      <c r="Q35" s="1556" t="s">
        <v>891</v>
      </c>
      <c r="R35" s="1641" t="s">
        <v>1198</v>
      </c>
      <c r="U35" s="538" t="s">
        <v>899</v>
      </c>
      <c r="V35" s="1551"/>
      <c r="W35" s="561" t="s">
        <v>938</v>
      </c>
      <c r="X35" s="564" t="s">
        <v>891</v>
      </c>
      <c r="Y35" s="808" t="s">
        <v>2002</v>
      </c>
      <c r="AB35" s="1420" t="s">
        <v>899</v>
      </c>
      <c r="AC35" s="1418"/>
      <c r="AD35" s="1426" t="s">
        <v>11</v>
      </c>
      <c r="AE35" s="1423" t="s">
        <v>891</v>
      </c>
      <c r="AF35" s="1427" t="s">
        <v>2076</v>
      </c>
    </row>
    <row r="36" spans="2:40" ht="52.5" customHeight="1" x14ac:dyDescent="0.25">
      <c r="B36" s="1376" t="s">
        <v>1127</v>
      </c>
      <c r="C36" s="1551"/>
      <c r="D36" s="1374" t="s">
        <v>1309</v>
      </c>
      <c r="E36" s="541" t="s">
        <v>891</v>
      </c>
      <c r="F36" s="1374" t="s">
        <v>1191</v>
      </c>
      <c r="H36" s="1557"/>
      <c r="I36" s="1551"/>
      <c r="J36" s="1557"/>
      <c r="K36" s="1551"/>
      <c r="N36" s="1549"/>
      <c r="O36" s="567"/>
      <c r="P36" s="1549"/>
      <c r="Q36" s="1544"/>
      <c r="R36" s="1549"/>
      <c r="U36" s="1252" t="s">
        <v>645</v>
      </c>
      <c r="V36" s="1551"/>
      <c r="W36" s="561" t="s">
        <v>939</v>
      </c>
      <c r="X36" s="564" t="s">
        <v>891</v>
      </c>
      <c r="Y36" s="808" t="s">
        <v>2002</v>
      </c>
      <c r="AB36" s="1252" t="s">
        <v>645</v>
      </c>
      <c r="AD36" s="544" t="s">
        <v>1254</v>
      </c>
      <c r="AE36" s="541" t="s">
        <v>891</v>
      </c>
      <c r="AF36" s="808" t="s">
        <v>1255</v>
      </c>
    </row>
    <row r="37" spans="2:40" ht="52.5" customHeight="1" x14ac:dyDescent="0.25">
      <c r="B37" s="1376" t="s">
        <v>1315</v>
      </c>
      <c r="C37" s="1549"/>
      <c r="D37" s="1384" t="s">
        <v>1316</v>
      </c>
      <c r="E37" s="1384" t="s">
        <v>923</v>
      </c>
      <c r="F37" s="1378" t="s">
        <v>1317</v>
      </c>
      <c r="H37" s="1544"/>
      <c r="I37" s="1549"/>
      <c r="J37" s="1544"/>
      <c r="K37" s="1549"/>
      <c r="N37" s="537" t="s">
        <v>1995</v>
      </c>
      <c r="O37" s="1380"/>
      <c r="P37" s="544" t="s">
        <v>1990</v>
      </c>
      <c r="Q37" s="541" t="s">
        <v>891</v>
      </c>
      <c r="R37" s="533" t="s">
        <v>1201</v>
      </c>
      <c r="U37" s="538" t="s">
        <v>905</v>
      </c>
      <c r="V37" s="1549"/>
      <c r="W37" s="561" t="s">
        <v>940</v>
      </c>
      <c r="X37" s="564" t="s">
        <v>891</v>
      </c>
      <c r="Y37" s="808" t="s">
        <v>2002</v>
      </c>
      <c r="AB37" s="807" t="s">
        <v>905</v>
      </c>
      <c r="AD37" s="546" t="s">
        <v>2050</v>
      </c>
      <c r="AE37" s="541" t="s">
        <v>891</v>
      </c>
      <c r="AF37" s="808" t="s">
        <v>1257</v>
      </c>
    </row>
    <row r="38" spans="2:40" ht="48" customHeight="1" x14ac:dyDescent="0.3">
      <c r="B38" s="1160" t="s">
        <v>1342</v>
      </c>
      <c r="C38" s="1419"/>
      <c r="D38" s="339"/>
      <c r="E38" s="339"/>
      <c r="F38" s="1136"/>
      <c r="H38" s="1272" t="s">
        <v>1117</v>
      </c>
      <c r="I38" s="1273" t="s">
        <v>1914</v>
      </c>
      <c r="J38" s="1271" t="s">
        <v>891</v>
      </c>
      <c r="K38" s="1275" t="s">
        <v>1192</v>
      </c>
      <c r="N38" s="537" t="s">
        <v>1996</v>
      </c>
      <c r="O38" s="1429"/>
      <c r="P38" s="546" t="s">
        <v>2048</v>
      </c>
      <c r="Q38" s="541" t="s">
        <v>891</v>
      </c>
      <c r="R38" s="533" t="s">
        <v>1202</v>
      </c>
      <c r="U38" s="1550" t="s">
        <v>2006</v>
      </c>
      <c r="V38" s="1622" t="s">
        <v>2005</v>
      </c>
      <c r="W38" s="1640" t="s">
        <v>2008</v>
      </c>
      <c r="X38" s="1639" t="s">
        <v>891</v>
      </c>
      <c r="Y38" s="1542" t="s">
        <v>2105</v>
      </c>
      <c r="AB38" s="1553" t="s">
        <v>325</v>
      </c>
      <c r="AD38" s="1645" t="s">
        <v>1258</v>
      </c>
      <c r="AE38" s="1542" t="s">
        <v>923</v>
      </c>
      <c r="AF38" s="1542" t="s">
        <v>2110</v>
      </c>
    </row>
    <row r="39" spans="2:40" ht="39" customHeight="1" x14ac:dyDescent="0.25">
      <c r="B39" s="340" t="s">
        <v>1104</v>
      </c>
      <c r="C39" s="340" t="s">
        <v>979</v>
      </c>
      <c r="D39" s="340" t="s">
        <v>880</v>
      </c>
      <c r="E39" s="531" t="s">
        <v>881</v>
      </c>
      <c r="F39" s="531" t="s">
        <v>882</v>
      </c>
      <c r="H39" s="1272" t="s">
        <v>1118</v>
      </c>
      <c r="I39" s="1274" t="s">
        <v>277</v>
      </c>
      <c r="J39" s="1271" t="s">
        <v>891</v>
      </c>
      <c r="K39" s="1273" t="s">
        <v>1915</v>
      </c>
      <c r="M39" s="6"/>
      <c r="N39" s="1550" t="s">
        <v>1997</v>
      </c>
      <c r="O39" s="1380"/>
      <c r="P39" s="1645" t="s">
        <v>1989</v>
      </c>
      <c r="Q39" s="1545" t="s">
        <v>923</v>
      </c>
      <c r="R39" s="1542" t="s">
        <v>2095</v>
      </c>
      <c r="U39" s="1551"/>
      <c r="V39" s="1623"/>
      <c r="W39" s="1551"/>
      <c r="X39" s="1557"/>
      <c r="Y39" s="1551"/>
      <c r="AB39" s="1557"/>
      <c r="AD39" s="1551"/>
      <c r="AE39" s="1551"/>
      <c r="AF39" s="1543"/>
    </row>
    <row r="40" spans="2:40" ht="39" customHeight="1" x14ac:dyDescent="0.25">
      <c r="B40" s="1553" t="s">
        <v>1318</v>
      </c>
      <c r="C40" s="1597"/>
      <c r="D40" s="1542" t="s">
        <v>1324</v>
      </c>
      <c r="E40" s="1587" t="s">
        <v>887</v>
      </c>
      <c r="F40" s="1542" t="s">
        <v>1323</v>
      </c>
      <c r="H40" s="1553" t="s">
        <v>1119</v>
      </c>
      <c r="I40" s="1542" t="s">
        <v>219</v>
      </c>
      <c r="J40" s="1556" t="s">
        <v>891</v>
      </c>
      <c r="K40" s="1542" t="s">
        <v>1195</v>
      </c>
      <c r="M40" s="6"/>
      <c r="N40" s="1638"/>
      <c r="O40" s="1429"/>
      <c r="P40" s="1656"/>
      <c r="Q40" s="1647"/>
      <c r="R40" s="1646"/>
      <c r="U40" s="1551"/>
      <c r="V40" s="1623"/>
      <c r="W40" s="1551"/>
      <c r="X40" s="1557"/>
      <c r="Y40" s="1551"/>
      <c r="AB40" s="1557"/>
      <c r="AD40" s="1551"/>
      <c r="AE40" s="1551"/>
      <c r="AF40" s="1543"/>
    </row>
    <row r="41" spans="2:40" ht="53.25" customHeight="1" x14ac:dyDescent="0.25">
      <c r="B41" s="1544"/>
      <c r="C41" s="1551"/>
      <c r="D41" s="1549"/>
      <c r="E41" s="1544"/>
      <c r="F41" s="1549"/>
      <c r="H41" s="1565"/>
      <c r="I41" s="1558"/>
      <c r="J41" s="1546"/>
      <c r="K41" s="1543"/>
      <c r="M41" s="6"/>
      <c r="N41" s="1551"/>
      <c r="O41" s="567"/>
      <c r="P41" s="1551"/>
      <c r="Q41" s="1557"/>
      <c r="R41" s="1543"/>
      <c r="U41" s="1551"/>
      <c r="V41" s="1623"/>
      <c r="W41" s="1551"/>
      <c r="X41" s="1557"/>
      <c r="Y41" s="1551"/>
      <c r="AB41" s="1544"/>
      <c r="AD41" s="1549"/>
      <c r="AE41" s="1549"/>
      <c r="AF41" s="1558"/>
    </row>
    <row r="42" spans="2:40" ht="67.5" customHeight="1" x14ac:dyDescent="0.25">
      <c r="B42" s="1553" t="s">
        <v>1319</v>
      </c>
      <c r="C42" s="1551"/>
      <c r="D42" s="1542" t="s">
        <v>354</v>
      </c>
      <c r="E42" s="1556" t="s">
        <v>891</v>
      </c>
      <c r="F42" s="1542" t="s">
        <v>1351</v>
      </c>
      <c r="H42" s="1272" t="s">
        <v>1916</v>
      </c>
      <c r="I42" s="1273" t="s">
        <v>1917</v>
      </c>
      <c r="J42" s="1275" t="s">
        <v>923</v>
      </c>
      <c r="K42" s="1275" t="s">
        <v>1192</v>
      </c>
      <c r="M42" s="6"/>
      <c r="N42" s="1549"/>
      <c r="O42" s="567"/>
      <c r="P42" s="1549"/>
      <c r="Q42" s="1544"/>
      <c r="R42" s="1558"/>
      <c r="U42" s="1549"/>
      <c r="W42" s="1549"/>
      <c r="X42" s="1544"/>
      <c r="Y42" s="1549"/>
      <c r="AB42" s="1553" t="s">
        <v>906</v>
      </c>
      <c r="AD42" s="1547" t="s">
        <v>1259</v>
      </c>
      <c r="AE42" s="1545" t="s">
        <v>923</v>
      </c>
      <c r="AF42" s="1542" t="s">
        <v>2060</v>
      </c>
    </row>
    <row r="43" spans="2:40" ht="58.5" customHeight="1" x14ac:dyDescent="0.25">
      <c r="B43" s="1544"/>
      <c r="C43" s="1551"/>
      <c r="D43" s="1549"/>
      <c r="E43" s="1544"/>
      <c r="F43" s="1549"/>
      <c r="H43" s="1272" t="s">
        <v>1124</v>
      </c>
      <c r="I43" s="1273" t="s">
        <v>1189</v>
      </c>
      <c r="J43" s="541" t="s">
        <v>891</v>
      </c>
      <c r="K43" s="1273" t="s">
        <v>1196</v>
      </c>
      <c r="M43" s="6"/>
      <c r="N43" s="1617" t="s">
        <v>1998</v>
      </c>
      <c r="O43" s="568"/>
      <c r="P43" s="1581" t="s">
        <v>1988</v>
      </c>
      <c r="Q43" s="1657" t="s">
        <v>923</v>
      </c>
      <c r="R43" s="1589" t="s">
        <v>2051</v>
      </c>
      <c r="U43" s="537" t="s">
        <v>2015</v>
      </c>
      <c r="W43" s="555" t="s">
        <v>2045</v>
      </c>
      <c r="X43" s="147" t="s">
        <v>891</v>
      </c>
      <c r="Y43" s="533" t="s">
        <v>2106</v>
      </c>
      <c r="AB43" s="1557"/>
      <c r="AD43" s="1551"/>
      <c r="AE43" s="1557"/>
      <c r="AF43" s="1551"/>
    </row>
    <row r="44" spans="2:40" ht="42.75" customHeight="1" x14ac:dyDescent="0.25">
      <c r="B44" s="1553" t="s">
        <v>1320</v>
      </c>
      <c r="C44" s="1551"/>
      <c r="D44" s="1561" t="s">
        <v>378</v>
      </c>
      <c r="E44" s="1556" t="s">
        <v>891</v>
      </c>
      <c r="F44" s="1542" t="s">
        <v>1761</v>
      </c>
      <c r="H44" s="1272" t="s">
        <v>1126</v>
      </c>
      <c r="I44" s="1275" t="s">
        <v>1115</v>
      </c>
      <c r="J44" s="721" t="s">
        <v>891</v>
      </c>
      <c r="K44" s="1273" t="s">
        <v>1918</v>
      </c>
      <c r="M44" s="6"/>
      <c r="N44" s="1617"/>
      <c r="O44" s="1382"/>
      <c r="P44" s="1581"/>
      <c r="Q44" s="1657"/>
      <c r="R44" s="1589"/>
      <c r="U44" s="1421" t="s">
        <v>2016</v>
      </c>
      <c r="W44" s="1426" t="s">
        <v>2079</v>
      </c>
      <c r="X44" s="1423" t="s">
        <v>891</v>
      </c>
      <c r="Y44" s="1427" t="s">
        <v>2078</v>
      </c>
      <c r="AB44" s="1253" t="s">
        <v>907</v>
      </c>
      <c r="AD44" s="1132" t="s">
        <v>2068</v>
      </c>
      <c r="AE44" s="1133" t="s">
        <v>923</v>
      </c>
      <c r="AF44" s="1128" t="s">
        <v>2067</v>
      </c>
    </row>
    <row r="45" spans="2:40" ht="66.75" customHeight="1" thickBot="1" x14ac:dyDescent="0.3">
      <c r="B45" s="1598"/>
      <c r="C45" s="1551"/>
      <c r="D45" s="1551"/>
      <c r="E45" s="1557"/>
      <c r="F45" s="1557"/>
      <c r="H45" s="1272" t="s">
        <v>1307</v>
      </c>
      <c r="I45" s="1273" t="s">
        <v>1116</v>
      </c>
      <c r="J45" s="1275" t="s">
        <v>923</v>
      </c>
      <c r="K45" s="1275" t="s">
        <v>1191</v>
      </c>
      <c r="M45" s="6"/>
      <c r="N45" s="1618"/>
      <c r="O45" s="1382"/>
      <c r="P45" s="1582"/>
      <c r="Q45" s="1592"/>
      <c r="R45" s="1590"/>
      <c r="U45" s="1381" t="s">
        <v>2017</v>
      </c>
      <c r="V45" s="1418"/>
      <c r="W45" s="543" t="s">
        <v>2009</v>
      </c>
      <c r="X45" s="541" t="s">
        <v>891</v>
      </c>
      <c r="Y45" s="536" t="s">
        <v>1199</v>
      </c>
      <c r="AB45" s="1253" t="s">
        <v>908</v>
      </c>
      <c r="AC45" s="1545" t="s">
        <v>959</v>
      </c>
      <c r="AD45" s="1349" t="s">
        <v>1955</v>
      </c>
      <c r="AE45" s="537" t="s">
        <v>923</v>
      </c>
      <c r="AF45" s="1384" t="s">
        <v>1953</v>
      </c>
    </row>
    <row r="46" spans="2:40" ht="73.5" customHeight="1" x14ac:dyDescent="0.25">
      <c r="B46" s="1585" t="s">
        <v>1321</v>
      </c>
      <c r="C46" s="1552" t="s">
        <v>1757</v>
      </c>
      <c r="D46" s="1600" t="s">
        <v>1333</v>
      </c>
      <c r="E46" s="1599" t="s">
        <v>891</v>
      </c>
      <c r="F46" s="1554" t="s">
        <v>1762</v>
      </c>
      <c r="H46" s="1553" t="s">
        <v>1310</v>
      </c>
      <c r="I46" s="1561" t="s">
        <v>1919</v>
      </c>
      <c r="J46" s="1556" t="s">
        <v>891</v>
      </c>
      <c r="K46" s="1561" t="s">
        <v>2034</v>
      </c>
      <c r="M46" s="6"/>
      <c r="N46" s="537" t="s">
        <v>1982</v>
      </c>
      <c r="O46" s="567"/>
      <c r="P46" s="543" t="s">
        <v>2025</v>
      </c>
      <c r="Q46" s="536" t="s">
        <v>923</v>
      </c>
      <c r="R46" s="533" t="s">
        <v>2102</v>
      </c>
      <c r="U46" s="1432" t="s">
        <v>2018</v>
      </c>
      <c r="V46" s="1418"/>
      <c r="W46" s="543" t="s">
        <v>2010</v>
      </c>
      <c r="X46" s="541" t="s">
        <v>891</v>
      </c>
      <c r="Y46" s="533" t="s">
        <v>1256</v>
      </c>
      <c r="AB46" s="1253" t="s">
        <v>317</v>
      </c>
      <c r="AC46" s="1546"/>
      <c r="AD46" s="1349" t="s">
        <v>1956</v>
      </c>
      <c r="AE46" s="537" t="s">
        <v>923</v>
      </c>
      <c r="AF46" s="1384" t="s">
        <v>1953</v>
      </c>
      <c r="AK46" s="6"/>
      <c r="AL46" s="6"/>
      <c r="AM46" s="6"/>
      <c r="AN46" s="6"/>
    </row>
    <row r="47" spans="2:40" ht="34.5" customHeight="1" x14ac:dyDescent="0.25">
      <c r="B47" s="1562"/>
      <c r="C47" s="1551"/>
      <c r="D47" s="1558"/>
      <c r="E47" s="1562"/>
      <c r="F47" s="1558"/>
      <c r="H47" s="1544"/>
      <c r="I47" s="1544"/>
      <c r="J47" s="1544"/>
      <c r="K47" s="1544"/>
      <c r="M47" s="6"/>
      <c r="N47" s="532" t="s">
        <v>915</v>
      </c>
      <c r="O47" s="1604" t="s">
        <v>1954</v>
      </c>
      <c r="P47" s="1349" t="s">
        <v>1955</v>
      </c>
      <c r="Q47" s="536" t="s">
        <v>923</v>
      </c>
      <c r="R47" s="1348" t="s">
        <v>1953</v>
      </c>
      <c r="U47" s="1421" t="s">
        <v>2019</v>
      </c>
      <c r="W47" s="1426" t="s">
        <v>2011</v>
      </c>
      <c r="X47" s="1428" t="s">
        <v>891</v>
      </c>
      <c r="Y47" s="1427" t="s">
        <v>2076</v>
      </c>
      <c r="AB47" s="1253" t="s">
        <v>909</v>
      </c>
      <c r="AC47" s="1546"/>
      <c r="AD47" s="1349" t="s">
        <v>1957</v>
      </c>
      <c r="AE47" s="537" t="s">
        <v>923</v>
      </c>
      <c r="AF47" s="1384" t="s">
        <v>1953</v>
      </c>
      <c r="AK47" s="6"/>
      <c r="AL47" s="6"/>
      <c r="AM47" s="6"/>
      <c r="AN47" s="6"/>
    </row>
    <row r="48" spans="2:40" ht="34.5" customHeight="1" thickBot="1" x14ac:dyDescent="0.3">
      <c r="B48" s="1553" t="s">
        <v>1325</v>
      </c>
      <c r="C48" s="1551"/>
      <c r="D48" s="1559" t="s">
        <v>1327</v>
      </c>
      <c r="E48" s="1556" t="s">
        <v>891</v>
      </c>
      <c r="F48" s="1542" t="s">
        <v>1763</v>
      </c>
      <c r="H48" s="1272" t="s">
        <v>1920</v>
      </c>
      <c r="I48" s="1274" t="s">
        <v>1921</v>
      </c>
      <c r="J48" s="1275" t="s">
        <v>923</v>
      </c>
      <c r="K48" s="1274" t="s">
        <v>1191</v>
      </c>
      <c r="M48" s="6"/>
      <c r="N48" s="532" t="s">
        <v>916</v>
      </c>
      <c r="O48" s="1605"/>
      <c r="P48" s="1349" t="s">
        <v>1956</v>
      </c>
      <c r="Q48" s="536" t="s">
        <v>923</v>
      </c>
      <c r="R48" s="1348" t="s">
        <v>1953</v>
      </c>
      <c r="U48" s="1398" t="s">
        <v>2020</v>
      </c>
      <c r="W48" s="544" t="s">
        <v>947</v>
      </c>
      <c r="X48" s="541" t="s">
        <v>891</v>
      </c>
      <c r="Y48" s="533" t="s">
        <v>1255</v>
      </c>
      <c r="AB48" s="1253" t="s">
        <v>910</v>
      </c>
      <c r="AC48" s="1644"/>
      <c r="AD48" s="1349" t="s">
        <v>1958</v>
      </c>
      <c r="AE48" s="537" t="s">
        <v>923</v>
      </c>
      <c r="AF48" s="1384" t="s">
        <v>1953</v>
      </c>
      <c r="AK48" s="6"/>
      <c r="AL48" s="6"/>
      <c r="AM48" s="6"/>
      <c r="AN48" s="6"/>
    </row>
    <row r="49" spans="2:44" ht="53.25" customHeight="1" thickBot="1" x14ac:dyDescent="0.3">
      <c r="B49" s="1562"/>
      <c r="C49" s="1551"/>
      <c r="D49" s="1560"/>
      <c r="E49" s="1544"/>
      <c r="F49" s="1549"/>
      <c r="H49" s="1272" t="s">
        <v>1922</v>
      </c>
      <c r="I49" s="1273" t="s">
        <v>1128</v>
      </c>
      <c r="J49" s="1273" t="s">
        <v>923</v>
      </c>
      <c r="K49" s="1273" t="s">
        <v>1923</v>
      </c>
      <c r="M49" s="6"/>
      <c r="N49" s="532" t="s">
        <v>917</v>
      </c>
      <c r="O49" s="1605"/>
      <c r="P49" s="1349" t="s">
        <v>1957</v>
      </c>
      <c r="Q49" s="536" t="s">
        <v>923</v>
      </c>
      <c r="R49" s="1348" t="s">
        <v>1953</v>
      </c>
      <c r="U49" s="1381" t="s">
        <v>2021</v>
      </c>
      <c r="V49" s="357"/>
      <c r="W49" s="546" t="s">
        <v>2049</v>
      </c>
      <c r="X49" s="541" t="s">
        <v>891</v>
      </c>
      <c r="Y49" s="533" t="s">
        <v>1257</v>
      </c>
      <c r="AB49" s="1252" t="s">
        <v>911</v>
      </c>
      <c r="AC49" s="599" t="s">
        <v>2054</v>
      </c>
      <c r="AD49" s="555" t="s">
        <v>2069</v>
      </c>
      <c r="AE49" s="1397" t="s">
        <v>923</v>
      </c>
      <c r="AF49" s="808" t="s">
        <v>2111</v>
      </c>
      <c r="AK49" s="6"/>
      <c r="AL49" s="6"/>
      <c r="AM49" s="6"/>
      <c r="AN49" s="6"/>
    </row>
    <row r="50" spans="2:44" ht="53.25" customHeight="1" thickBot="1" x14ac:dyDescent="0.3">
      <c r="B50" s="1553" t="s">
        <v>1329</v>
      </c>
      <c r="C50" s="1551"/>
      <c r="D50" s="1559" t="s">
        <v>1326</v>
      </c>
      <c r="E50" s="1545" t="s">
        <v>923</v>
      </c>
      <c r="F50" s="1542" t="s">
        <v>1763</v>
      </c>
      <c r="H50" s="538"/>
      <c r="I50" s="1614" t="s">
        <v>1129</v>
      </c>
      <c r="J50" s="1615"/>
      <c r="K50" s="1616"/>
      <c r="M50" s="6"/>
      <c r="N50" s="532" t="s">
        <v>918</v>
      </c>
      <c r="O50" s="1605"/>
      <c r="P50" s="1349" t="s">
        <v>1958</v>
      </c>
      <c r="Q50" s="536" t="s">
        <v>923</v>
      </c>
      <c r="R50" s="1348" t="s">
        <v>1953</v>
      </c>
      <c r="U50" s="1550" t="s">
        <v>2022</v>
      </c>
      <c r="V50" s="567"/>
      <c r="W50" s="1645" t="s">
        <v>2012</v>
      </c>
      <c r="X50" s="1545" t="s">
        <v>923</v>
      </c>
      <c r="Y50" s="1542" t="s">
        <v>2107</v>
      </c>
      <c r="AB50" s="538" t="s">
        <v>912</v>
      </c>
      <c r="AC50" s="599" t="s">
        <v>2055</v>
      </c>
      <c r="AD50" s="555" t="s">
        <v>2070</v>
      </c>
      <c r="AE50" s="1397" t="s">
        <v>923</v>
      </c>
      <c r="AF50" s="808" t="s">
        <v>2112</v>
      </c>
    </row>
    <row r="51" spans="2:44" ht="49.5" customHeight="1" x14ac:dyDescent="0.25">
      <c r="B51" s="1544"/>
      <c r="C51" s="1551"/>
      <c r="D51" s="1560"/>
      <c r="E51" s="1544"/>
      <c r="F51" s="1549"/>
      <c r="H51" s="538" t="s">
        <v>2035</v>
      </c>
      <c r="I51" s="1386" t="s">
        <v>223</v>
      </c>
      <c r="J51" s="721" t="s">
        <v>891</v>
      </c>
      <c r="K51" s="1386" t="s">
        <v>2036</v>
      </c>
      <c r="M51" s="6"/>
      <c r="N51" s="532" t="s">
        <v>919</v>
      </c>
      <c r="O51" s="1550" t="s">
        <v>1163</v>
      </c>
      <c r="P51" s="552" t="s">
        <v>859</v>
      </c>
      <c r="Q51" s="534" t="s">
        <v>884</v>
      </c>
      <c r="R51" s="537" t="s">
        <v>925</v>
      </c>
      <c r="U51" s="1551"/>
      <c r="V51" s="567"/>
      <c r="W51" s="1551"/>
      <c r="X51" s="1557"/>
      <c r="Y51" s="1551"/>
      <c r="AB51" s="1553" t="s">
        <v>913</v>
      </c>
      <c r="AC51" s="818" t="s">
        <v>960</v>
      </c>
      <c r="AD51" s="1643" t="s">
        <v>1260</v>
      </c>
      <c r="AE51" s="1542" t="s">
        <v>923</v>
      </c>
      <c r="AF51" s="1642" t="s">
        <v>2113</v>
      </c>
    </row>
    <row r="52" spans="2:44" ht="51.75" customHeight="1" x14ac:dyDescent="0.25">
      <c r="B52" s="1553" t="s">
        <v>1331</v>
      </c>
      <c r="C52" s="1551"/>
      <c r="D52" s="1561" t="s">
        <v>1328</v>
      </c>
      <c r="E52" s="1545" t="s">
        <v>923</v>
      </c>
      <c r="F52" s="1542" t="s">
        <v>1764</v>
      </c>
      <c r="H52" s="1272" t="s">
        <v>1924</v>
      </c>
      <c r="I52" s="1273" t="s">
        <v>1130</v>
      </c>
      <c r="J52" s="1273" t="s">
        <v>923</v>
      </c>
      <c r="K52" s="1275" t="s">
        <v>1925</v>
      </c>
      <c r="M52" s="6"/>
      <c r="N52" s="736" t="s">
        <v>920</v>
      </c>
      <c r="O52" s="1551"/>
      <c r="P52" s="535" t="s">
        <v>1999</v>
      </c>
      <c r="Q52" s="1387" t="s">
        <v>923</v>
      </c>
      <c r="R52" s="737" t="s">
        <v>1203</v>
      </c>
      <c r="U52" s="1551"/>
      <c r="V52" s="1135"/>
      <c r="W52" s="1551"/>
      <c r="X52" s="1557"/>
      <c r="Y52" s="1551"/>
      <c r="AB52" s="1564"/>
      <c r="AC52" s="855"/>
      <c r="AD52" s="1548"/>
      <c r="AE52" s="1543"/>
      <c r="AF52" s="1543"/>
    </row>
    <row r="53" spans="2:44" ht="54.75" customHeight="1" x14ac:dyDescent="0.25">
      <c r="B53" s="1544"/>
      <c r="C53" s="1551"/>
      <c r="D53" s="1562"/>
      <c r="E53" s="1562"/>
      <c r="F53" s="1558"/>
      <c r="H53" s="1553" t="s">
        <v>1926</v>
      </c>
      <c r="I53" s="1542" t="s">
        <v>1131</v>
      </c>
      <c r="J53" s="1556" t="s">
        <v>891</v>
      </c>
      <c r="K53" s="1542" t="s">
        <v>2115</v>
      </c>
      <c r="M53" s="6"/>
      <c r="N53" s="532" t="s">
        <v>641</v>
      </c>
      <c r="O53" s="1551"/>
      <c r="P53" s="749" t="s">
        <v>1157</v>
      </c>
      <c r="Q53" s="1387" t="s">
        <v>923</v>
      </c>
      <c r="R53" s="553" t="s">
        <v>1205</v>
      </c>
      <c r="U53" s="1549"/>
      <c r="V53" s="567"/>
      <c r="W53" s="1549"/>
      <c r="X53" s="1544"/>
      <c r="Y53" s="1549"/>
      <c r="AB53" s="1565"/>
      <c r="AC53" s="855"/>
      <c r="AD53" s="1568"/>
      <c r="AE53" s="1558"/>
      <c r="AF53" s="1558"/>
    </row>
    <row r="54" spans="2:44" s="223" customFormat="1" ht="45" customHeight="1" x14ac:dyDescent="0.25">
      <c r="B54" s="1127" t="s">
        <v>1332</v>
      </c>
      <c r="C54" s="1551"/>
      <c r="D54" s="1137" t="s">
        <v>1330</v>
      </c>
      <c r="E54" s="1134" t="s">
        <v>923</v>
      </c>
      <c r="F54" s="1131" t="s">
        <v>1765</v>
      </c>
      <c r="H54" s="1557"/>
      <c r="I54" s="1551"/>
      <c r="J54" s="1557"/>
      <c r="K54" s="1551"/>
      <c r="N54" s="736" t="s">
        <v>921</v>
      </c>
      <c r="O54" s="1551"/>
      <c r="P54" s="552" t="s">
        <v>860</v>
      </c>
      <c r="Q54" s="534" t="s">
        <v>884</v>
      </c>
      <c r="R54" s="537" t="s">
        <v>926</v>
      </c>
      <c r="U54" s="1550" t="s">
        <v>2023</v>
      </c>
      <c r="V54" s="376"/>
      <c r="W54" s="1547" t="s">
        <v>2013</v>
      </c>
      <c r="X54" s="1545" t="s">
        <v>923</v>
      </c>
      <c r="Y54" s="1542" t="s">
        <v>2060</v>
      </c>
      <c r="AB54" s="538" t="s">
        <v>914</v>
      </c>
      <c r="AC54" s="569"/>
      <c r="AD54" s="552" t="s">
        <v>858</v>
      </c>
      <c r="AE54" s="811" t="s">
        <v>923</v>
      </c>
      <c r="AF54" s="553" t="s">
        <v>1207</v>
      </c>
      <c r="AM54" s="547"/>
      <c r="AN54" s="547"/>
      <c r="AO54" s="547"/>
      <c r="AP54" s="547"/>
      <c r="AQ54" s="547"/>
      <c r="AR54" s="547"/>
    </row>
    <row r="55" spans="2:44" s="223" customFormat="1" ht="45" customHeight="1" x14ac:dyDescent="0.25">
      <c r="B55" s="1553" t="s">
        <v>1334</v>
      </c>
      <c r="C55" s="1551"/>
      <c r="D55" s="1561" t="s">
        <v>1337</v>
      </c>
      <c r="E55" s="1545" t="s">
        <v>923</v>
      </c>
      <c r="F55" s="1542" t="s">
        <v>1763</v>
      </c>
      <c r="H55" s="1557"/>
      <c r="I55" s="1551"/>
      <c r="J55" s="1557"/>
      <c r="K55" s="1551"/>
      <c r="N55" s="532" t="s">
        <v>922</v>
      </c>
      <c r="O55" s="1551"/>
      <c r="P55" s="535" t="s">
        <v>2024</v>
      </c>
      <c r="Q55" s="1387" t="s">
        <v>923</v>
      </c>
      <c r="R55" s="737" t="s">
        <v>1204</v>
      </c>
      <c r="U55" s="1551"/>
      <c r="V55" s="376"/>
      <c r="W55" s="1548"/>
      <c r="X55" s="1546"/>
      <c r="Y55" s="1543"/>
      <c r="AM55" s="547"/>
      <c r="AN55" s="547"/>
      <c r="AO55" s="547"/>
      <c r="AP55" s="547"/>
      <c r="AQ55" s="547"/>
      <c r="AR55" s="547"/>
    </row>
    <row r="56" spans="2:44" ht="50.25" customHeight="1" thickBot="1" x14ac:dyDescent="0.3">
      <c r="B56" s="1544"/>
      <c r="C56" s="1549"/>
      <c r="D56" s="1549"/>
      <c r="E56" s="1544"/>
      <c r="F56" s="1549"/>
      <c r="H56" s="1557"/>
      <c r="I56" s="1551"/>
      <c r="J56" s="1557"/>
      <c r="K56" s="1551"/>
      <c r="M56" s="6"/>
      <c r="N56" s="736" t="s">
        <v>927</v>
      </c>
      <c r="O56" s="1551"/>
      <c r="P56" s="535" t="s">
        <v>1158</v>
      </c>
      <c r="Q56" s="1387" t="s">
        <v>923</v>
      </c>
      <c r="R56" s="553" t="s">
        <v>1206</v>
      </c>
      <c r="U56" s="1549"/>
      <c r="W56" s="1549"/>
      <c r="X56" s="1544"/>
      <c r="Y56" s="1544"/>
      <c r="AK56" s="6"/>
      <c r="AL56" s="6"/>
    </row>
    <row r="57" spans="2:44" ht="45" customHeight="1" thickBot="1" x14ac:dyDescent="0.3">
      <c r="B57" s="1130" t="s">
        <v>1335</v>
      </c>
      <c r="C57" s="1649" t="s">
        <v>355</v>
      </c>
      <c r="D57" s="1161" t="s">
        <v>1339</v>
      </c>
      <c r="E57" s="1138" t="s">
        <v>891</v>
      </c>
      <c r="F57" s="853" t="s">
        <v>1191</v>
      </c>
      <c r="H57" s="1557"/>
      <c r="I57" s="1551"/>
      <c r="J57" s="1557"/>
      <c r="K57" s="1551"/>
      <c r="M57" s="6"/>
      <c r="N57" s="1553" t="s">
        <v>949</v>
      </c>
      <c r="O57" s="1569" t="s">
        <v>2084</v>
      </c>
      <c r="P57" s="1547" t="s">
        <v>948</v>
      </c>
      <c r="Q57" s="1545" t="s">
        <v>923</v>
      </c>
      <c r="R57" s="1542" t="s">
        <v>2000</v>
      </c>
      <c r="U57" s="1421" t="s">
        <v>2007</v>
      </c>
      <c r="V57" s="357"/>
      <c r="W57" s="1426" t="s">
        <v>2014</v>
      </c>
      <c r="X57" s="1425" t="s">
        <v>923</v>
      </c>
      <c r="Y57" s="1422" t="s">
        <v>1263</v>
      </c>
      <c r="AK57" s="6"/>
      <c r="AL57" s="6"/>
    </row>
    <row r="58" spans="2:44" ht="41.25" customHeight="1" x14ac:dyDescent="0.25">
      <c r="B58" s="1129" t="s">
        <v>1758</v>
      </c>
      <c r="C58" s="1650"/>
      <c r="D58" s="1139" t="s">
        <v>1759</v>
      </c>
      <c r="E58" s="1425" t="s">
        <v>923</v>
      </c>
      <c r="F58" s="1133" t="s">
        <v>1191</v>
      </c>
      <c r="H58" s="1544"/>
      <c r="I58" s="1549"/>
      <c r="J58" s="1544"/>
      <c r="K58" s="1549"/>
      <c r="M58" s="6"/>
      <c r="N58" s="1544"/>
      <c r="O58" s="1570"/>
      <c r="P58" s="1549"/>
      <c r="Q58" s="1544"/>
      <c r="R58" s="1549"/>
      <c r="U58" s="1437" t="s">
        <v>951</v>
      </c>
      <c r="V58" s="1539" t="s">
        <v>1954</v>
      </c>
      <c r="W58" s="1438" t="s">
        <v>1955</v>
      </c>
      <c r="X58" s="853" t="s">
        <v>923</v>
      </c>
      <c r="Y58" s="853" t="s">
        <v>1953</v>
      </c>
    </row>
    <row r="59" spans="2:44" ht="35.25" customHeight="1" thickBot="1" x14ac:dyDescent="0.3">
      <c r="B59" s="1127" t="s">
        <v>1338</v>
      </c>
      <c r="C59" s="1650"/>
      <c r="D59" s="1162" t="s">
        <v>1340</v>
      </c>
      <c r="E59" s="1445" t="s">
        <v>891</v>
      </c>
      <c r="F59" s="1134" t="s">
        <v>1191</v>
      </c>
      <c r="H59" s="1272" t="s">
        <v>1135</v>
      </c>
      <c r="I59" s="1273" t="s">
        <v>1132</v>
      </c>
      <c r="J59" s="1271" t="s">
        <v>891</v>
      </c>
      <c r="K59" s="1275" t="s">
        <v>1909</v>
      </c>
      <c r="M59" s="6"/>
      <c r="N59" s="1553" t="s">
        <v>950</v>
      </c>
      <c r="O59" s="1570"/>
      <c r="P59" s="1547" t="s">
        <v>2088</v>
      </c>
      <c r="Q59" s="1542" t="s">
        <v>2086</v>
      </c>
      <c r="R59" s="1542" t="s">
        <v>2087</v>
      </c>
      <c r="U59" s="538" t="s">
        <v>952</v>
      </c>
      <c r="V59" s="1540"/>
      <c r="W59" s="1349" t="s">
        <v>1956</v>
      </c>
      <c r="X59" s="1431" t="s">
        <v>923</v>
      </c>
      <c r="Y59" s="1431" t="s">
        <v>1953</v>
      </c>
    </row>
    <row r="60" spans="2:44" ht="45" customHeight="1" x14ac:dyDescent="0.25">
      <c r="B60" s="1585" t="s">
        <v>1378</v>
      </c>
      <c r="C60" s="1552" t="s">
        <v>1372</v>
      </c>
      <c r="D60" s="1554" t="s">
        <v>1354</v>
      </c>
      <c r="E60" s="1554" t="s">
        <v>2086</v>
      </c>
      <c r="F60" s="1554" t="s">
        <v>2085</v>
      </c>
      <c r="H60" s="1272" t="s">
        <v>1140</v>
      </c>
      <c r="I60" s="722" t="s">
        <v>1133</v>
      </c>
      <c r="J60" s="1271" t="s">
        <v>891</v>
      </c>
      <c r="K60" s="1276" t="s">
        <v>1927</v>
      </c>
      <c r="M60" s="6"/>
      <c r="N60" s="1564"/>
      <c r="O60" s="1570"/>
      <c r="P60" s="1551"/>
      <c r="Q60" s="1551"/>
      <c r="R60" s="1543"/>
      <c r="U60" s="538" t="s">
        <v>953</v>
      </c>
      <c r="V60" s="1540"/>
      <c r="W60" s="1349" t="s">
        <v>1957</v>
      </c>
      <c r="X60" s="1431" t="s">
        <v>923</v>
      </c>
      <c r="Y60" s="1431" t="s">
        <v>1953</v>
      </c>
    </row>
    <row r="61" spans="2:44" ht="58.5" customHeight="1" thickBot="1" x14ac:dyDescent="0.3">
      <c r="B61" s="1557"/>
      <c r="C61" s="1551"/>
      <c r="D61" s="1551"/>
      <c r="E61" s="1546"/>
      <c r="F61" s="1551"/>
      <c r="H61" s="1272" t="s">
        <v>1141</v>
      </c>
      <c r="I61" s="722" t="s">
        <v>1134</v>
      </c>
      <c r="J61" s="1271" t="s">
        <v>891</v>
      </c>
      <c r="K61" s="1276" t="s">
        <v>1928</v>
      </c>
      <c r="M61" s="6"/>
      <c r="N61" s="1564"/>
      <c r="O61" s="1570"/>
      <c r="P61" s="1551"/>
      <c r="Q61" s="1551"/>
      <c r="R61" s="1543"/>
      <c r="U61" s="1439" t="s">
        <v>954</v>
      </c>
      <c r="V61" s="1541"/>
      <c r="W61" s="1440" t="s">
        <v>1958</v>
      </c>
      <c r="X61" s="1441" t="s">
        <v>923</v>
      </c>
      <c r="Y61" s="1441" t="s">
        <v>1953</v>
      </c>
    </row>
    <row r="62" spans="2:44" ht="51.75" customHeight="1" thickBot="1" x14ac:dyDescent="0.3">
      <c r="B62" s="1544"/>
      <c r="C62" s="1551"/>
      <c r="D62" s="1549"/>
      <c r="E62" s="1544"/>
      <c r="F62" s="1549"/>
      <c r="H62" s="1272" t="s">
        <v>1142</v>
      </c>
      <c r="I62" s="1275" t="s">
        <v>1136</v>
      </c>
      <c r="J62" s="1271" t="s">
        <v>891</v>
      </c>
      <c r="K62" s="551" t="s">
        <v>1929</v>
      </c>
      <c r="M62" s="6"/>
      <c r="N62" s="1565"/>
      <c r="O62" s="1570"/>
      <c r="P62" s="1551"/>
      <c r="Q62" s="1549"/>
      <c r="R62" s="1558"/>
      <c r="U62" s="538" t="s">
        <v>955</v>
      </c>
      <c r="V62" s="599" t="s">
        <v>2052</v>
      </c>
      <c r="W62" s="555" t="s">
        <v>2062</v>
      </c>
      <c r="X62" s="853" t="s">
        <v>923</v>
      </c>
      <c r="Y62" s="1378" t="s">
        <v>2108</v>
      </c>
    </row>
    <row r="63" spans="2:44" ht="60" customHeight="1" thickBot="1" x14ac:dyDescent="0.3">
      <c r="B63" s="1553" t="s">
        <v>1371</v>
      </c>
      <c r="C63" s="1551"/>
      <c r="D63" s="1542" t="s">
        <v>1359</v>
      </c>
      <c r="E63" s="1545" t="s">
        <v>923</v>
      </c>
      <c r="F63" s="1542" t="s">
        <v>2030</v>
      </c>
      <c r="H63" s="1272" t="s">
        <v>1143</v>
      </c>
      <c r="I63" s="1275" t="s">
        <v>1137</v>
      </c>
      <c r="J63" s="1273" t="s">
        <v>923</v>
      </c>
      <c r="K63" s="551" t="s">
        <v>1929</v>
      </c>
      <c r="M63" s="6"/>
      <c r="N63" s="1420" t="s">
        <v>951</v>
      </c>
      <c r="O63" s="1446"/>
      <c r="P63" s="1401" t="s">
        <v>746</v>
      </c>
      <c r="Q63" s="1425" t="s">
        <v>923</v>
      </c>
      <c r="R63" s="1424" t="s">
        <v>1207</v>
      </c>
      <c r="U63" s="1165" t="s">
        <v>956</v>
      </c>
      <c r="V63" s="1442" t="s">
        <v>2053</v>
      </c>
      <c r="W63" s="1433" t="s">
        <v>2061</v>
      </c>
      <c r="X63" s="1434" t="s">
        <v>923</v>
      </c>
      <c r="Y63" s="1422" t="s">
        <v>2109</v>
      </c>
    </row>
    <row r="64" spans="2:44" ht="50.25" customHeight="1" x14ac:dyDescent="0.25">
      <c r="B64" s="1544"/>
      <c r="C64" s="1551"/>
      <c r="D64" s="1544"/>
      <c r="E64" s="1544"/>
      <c r="F64" s="1544"/>
      <c r="H64" s="1272" t="s">
        <v>1930</v>
      </c>
      <c r="I64" s="1275" t="s">
        <v>1138</v>
      </c>
      <c r="J64" s="1273" t="s">
        <v>923</v>
      </c>
      <c r="K64" s="1275" t="s">
        <v>1931</v>
      </c>
      <c r="M64" s="371"/>
      <c r="N64" s="1447"/>
      <c r="O64" s="1448"/>
      <c r="P64" s="1447"/>
      <c r="Q64" s="1447"/>
      <c r="R64" s="1447"/>
      <c r="U64" s="1585" t="s">
        <v>1830</v>
      </c>
      <c r="V64" s="1554" t="s">
        <v>960</v>
      </c>
      <c r="W64" s="1584" t="s">
        <v>928</v>
      </c>
      <c r="X64" s="1583" t="s">
        <v>923</v>
      </c>
      <c r="Y64" s="1571" t="s">
        <v>2063</v>
      </c>
      <c r="AK64" s="6"/>
      <c r="AL64" s="6"/>
      <c r="AM64" s="6"/>
      <c r="AN64" s="6"/>
      <c r="AO64" s="6"/>
    </row>
    <row r="65" spans="2:44" ht="55.5" customHeight="1" x14ac:dyDescent="0.25">
      <c r="B65" s="1553" t="s">
        <v>1373</v>
      </c>
      <c r="C65" s="1551"/>
      <c r="D65" s="1542" t="s">
        <v>1355</v>
      </c>
      <c r="E65" s="1545" t="s">
        <v>923</v>
      </c>
      <c r="F65" s="1542" t="s">
        <v>2031</v>
      </c>
      <c r="H65" s="1272" t="s">
        <v>1932</v>
      </c>
      <c r="I65" s="1275" t="s">
        <v>1933</v>
      </c>
      <c r="J65" s="1273" t="s">
        <v>923</v>
      </c>
      <c r="K65" s="1275" t="s">
        <v>1931</v>
      </c>
      <c r="Q65" s="1"/>
      <c r="R65" s="1"/>
      <c r="U65" s="1557"/>
      <c r="V65" s="1551"/>
      <c r="W65" s="1551"/>
      <c r="X65" s="1557"/>
      <c r="Y65" s="1551"/>
      <c r="AK65" s="6"/>
      <c r="AL65" s="6"/>
      <c r="AM65" s="6"/>
      <c r="AN65" s="6"/>
      <c r="AO65" s="6"/>
    </row>
    <row r="66" spans="2:44" ht="48.75" customHeight="1" x14ac:dyDescent="0.25">
      <c r="B66" s="1544"/>
      <c r="C66" s="1551"/>
      <c r="D66" s="1549"/>
      <c r="E66" s="1562"/>
      <c r="F66" s="1549"/>
      <c r="H66" s="1272" t="s">
        <v>1934</v>
      </c>
      <c r="I66" s="1275" t="s">
        <v>1139</v>
      </c>
      <c r="J66" s="1273" t="s">
        <v>923</v>
      </c>
      <c r="K66" s="1273" t="s">
        <v>1947</v>
      </c>
      <c r="Q66" s="1"/>
      <c r="R66" s="1"/>
      <c r="U66" s="1544"/>
      <c r="V66" s="1551"/>
      <c r="W66" s="1549"/>
      <c r="X66" s="1544"/>
      <c r="Y66" s="1549"/>
      <c r="AK66" s="6"/>
      <c r="AL66" s="6"/>
      <c r="AM66" s="6"/>
      <c r="AN66" s="6"/>
      <c r="AO66" s="6"/>
    </row>
    <row r="67" spans="2:44" ht="53.25" customHeight="1" x14ac:dyDescent="0.25">
      <c r="B67" s="1553" t="s">
        <v>1374</v>
      </c>
      <c r="C67" s="1551"/>
      <c r="D67" s="1542" t="s">
        <v>1368</v>
      </c>
      <c r="E67" s="1545" t="s">
        <v>923</v>
      </c>
      <c r="F67" s="1542" t="s">
        <v>2027</v>
      </c>
      <c r="H67" s="1272" t="s">
        <v>1935</v>
      </c>
      <c r="I67" s="1273" t="s">
        <v>1144</v>
      </c>
      <c r="J67" s="1273" t="s">
        <v>923</v>
      </c>
      <c r="K67" s="1273" t="s">
        <v>2116</v>
      </c>
      <c r="U67" s="538" t="s">
        <v>1831</v>
      </c>
      <c r="V67" s="1549"/>
      <c r="W67" s="552" t="s">
        <v>746</v>
      </c>
      <c r="X67" s="1431" t="s">
        <v>923</v>
      </c>
      <c r="Y67" s="553" t="s">
        <v>1207</v>
      </c>
      <c r="AK67" s="6"/>
      <c r="AL67" s="6"/>
      <c r="AM67" s="6"/>
      <c r="AN67" s="6"/>
      <c r="AO67" s="6"/>
    </row>
    <row r="68" spans="2:44" ht="64.5" customHeight="1" x14ac:dyDescent="0.25">
      <c r="B68" s="1546"/>
      <c r="C68" s="1551"/>
      <c r="D68" s="1543"/>
      <c r="E68" s="1546"/>
      <c r="F68" s="1543"/>
      <c r="Q68" s="1136"/>
      <c r="R68" s="1136"/>
      <c r="X68" s="6"/>
      <c r="AK68" s="6"/>
      <c r="AL68" s="6"/>
      <c r="AM68" s="6"/>
      <c r="AN68" s="6"/>
      <c r="AO68" s="6"/>
    </row>
    <row r="69" spans="2:44" ht="50.25" customHeight="1" x14ac:dyDescent="0.25">
      <c r="B69" s="1544"/>
      <c r="C69" s="1551"/>
      <c r="D69" s="1549"/>
      <c r="E69" s="1544"/>
      <c r="F69" s="1549"/>
      <c r="Q69" s="1136"/>
      <c r="R69" s="1136"/>
      <c r="X69" s="6"/>
      <c r="AK69" s="6"/>
      <c r="AL69" s="6"/>
      <c r="AM69" s="6"/>
      <c r="AN69" s="6"/>
      <c r="AO69" s="6"/>
    </row>
    <row r="70" spans="2:44" ht="74.25" customHeight="1" x14ac:dyDescent="0.25">
      <c r="B70" s="1553" t="s">
        <v>1375</v>
      </c>
      <c r="C70" s="1551"/>
      <c r="D70" s="1542" t="s">
        <v>1364</v>
      </c>
      <c r="E70" s="1545" t="s">
        <v>923</v>
      </c>
      <c r="F70" s="1542" t="s">
        <v>2028</v>
      </c>
      <c r="Q70" s="1136"/>
      <c r="R70" s="1136"/>
      <c r="X70" s="6"/>
      <c r="AK70" s="6"/>
      <c r="AL70" s="6"/>
      <c r="AM70" s="6"/>
      <c r="AN70" s="6"/>
      <c r="AO70" s="6"/>
    </row>
    <row r="71" spans="2:44" ht="67.5" customHeight="1" x14ac:dyDescent="0.25">
      <c r="B71" s="1544"/>
      <c r="C71" s="1551"/>
      <c r="D71" s="1549"/>
      <c r="E71" s="1544"/>
      <c r="F71" s="1549"/>
      <c r="Q71" s="1136"/>
      <c r="R71" s="1136"/>
      <c r="X71" s="6"/>
      <c r="AK71" s="6"/>
      <c r="AL71" s="6"/>
      <c r="AM71" s="6"/>
      <c r="AN71" s="6"/>
      <c r="AO71" s="6"/>
    </row>
    <row r="72" spans="2:44" ht="48" customHeight="1" thickBot="1" x14ac:dyDescent="0.3">
      <c r="B72" s="1127" t="s">
        <v>1376</v>
      </c>
      <c r="C72" s="1555"/>
      <c r="D72" s="1131" t="s">
        <v>1361</v>
      </c>
      <c r="E72" s="1134" t="s">
        <v>923</v>
      </c>
      <c r="F72" s="1131" t="s">
        <v>2080</v>
      </c>
      <c r="Q72" s="1136"/>
      <c r="R72" s="1136"/>
      <c r="X72" s="6"/>
      <c r="AK72" s="6"/>
      <c r="AL72" s="6"/>
      <c r="AM72" s="6"/>
      <c r="AN72" s="6"/>
      <c r="AO72" s="6"/>
    </row>
    <row r="73" spans="2:44" ht="129.75" customHeight="1" x14ac:dyDescent="0.25">
      <c r="B73" s="1163" t="s">
        <v>1377</v>
      </c>
      <c r="C73" s="1552" t="s">
        <v>1379</v>
      </c>
      <c r="D73" s="571" t="s">
        <v>1380</v>
      </c>
      <c r="E73" s="1164" t="s">
        <v>923</v>
      </c>
      <c r="F73" s="571" t="s">
        <v>2081</v>
      </c>
      <c r="Q73" s="1136"/>
      <c r="R73" s="1136"/>
      <c r="U73" s="855"/>
      <c r="V73" s="855"/>
      <c r="W73" s="1389"/>
      <c r="X73" s="1136"/>
      <c r="Y73" s="1136"/>
      <c r="AK73" s="6"/>
      <c r="AL73" s="6"/>
      <c r="AM73" s="6"/>
      <c r="AN73" s="6"/>
      <c r="AO73" s="6"/>
    </row>
    <row r="74" spans="2:44" ht="51" customHeight="1" x14ac:dyDescent="0.25">
      <c r="B74" s="1553" t="s">
        <v>1381</v>
      </c>
      <c r="C74" s="1628"/>
      <c r="D74" s="1542" t="s">
        <v>1760</v>
      </c>
      <c r="E74" s="1545" t="s">
        <v>923</v>
      </c>
      <c r="F74" s="1648" t="s">
        <v>2029</v>
      </c>
      <c r="M74" s="371"/>
      <c r="N74" s="855"/>
      <c r="O74" s="855"/>
      <c r="P74" s="1389"/>
      <c r="Q74" s="1136"/>
      <c r="R74" s="1390"/>
      <c r="U74" s="855"/>
      <c r="V74" s="855"/>
      <c r="W74" s="1389"/>
      <c r="X74" s="1136"/>
      <c r="Y74" s="1136"/>
      <c r="AB74" s="1"/>
      <c r="AC74" s="379"/>
      <c r="AD74" s="1"/>
      <c r="AE74" s="1"/>
      <c r="AF74" s="1"/>
      <c r="AK74" s="6"/>
      <c r="AL74" s="6"/>
      <c r="AM74" s="6"/>
      <c r="AN74" s="6"/>
      <c r="AO74" s="6"/>
    </row>
    <row r="75" spans="2:44" ht="70.5" customHeight="1" x14ac:dyDescent="0.25">
      <c r="B75" s="1544"/>
      <c r="C75" s="1628"/>
      <c r="D75" s="1549"/>
      <c r="E75" s="1544"/>
      <c r="F75" s="1558"/>
      <c r="N75" s="1370"/>
      <c r="O75" s="1370"/>
      <c r="P75" s="1370"/>
      <c r="Q75" s="1370"/>
      <c r="R75" s="1370"/>
      <c r="U75" s="855"/>
      <c r="V75" s="855"/>
      <c r="W75" s="1389"/>
      <c r="X75" s="1136"/>
      <c r="Y75" s="1390"/>
      <c r="AB75" s="1"/>
      <c r="AC75" s="376"/>
      <c r="AD75" s="1"/>
      <c r="AE75" s="1"/>
      <c r="AF75" s="1"/>
    </row>
    <row r="76" spans="2:44" ht="70.5" customHeight="1" x14ac:dyDescent="0.25">
      <c r="B76" s="1553" t="s">
        <v>1382</v>
      </c>
      <c r="C76" s="1628"/>
      <c r="D76" s="1542" t="s">
        <v>1384</v>
      </c>
      <c r="E76" s="1596" t="s">
        <v>923</v>
      </c>
      <c r="F76" s="1648" t="s">
        <v>2029</v>
      </c>
      <c r="M76" s="371"/>
      <c r="N76" s="855"/>
      <c r="O76" s="1370"/>
      <c r="P76" s="1389"/>
      <c r="Q76" s="1136"/>
      <c r="R76" s="1136"/>
      <c r="U76" s="1370"/>
      <c r="V76" s="1370"/>
      <c r="W76" s="1370"/>
      <c r="X76" s="1370"/>
      <c r="Y76" s="1370"/>
      <c r="AB76" s="1"/>
      <c r="AC76" s="1"/>
      <c r="AD76" s="1"/>
      <c r="AE76" s="1"/>
      <c r="AF76" s="1"/>
    </row>
    <row r="77" spans="2:44" s="223" customFormat="1" ht="67.5" customHeight="1" x14ac:dyDescent="0.25">
      <c r="B77" s="1544"/>
      <c r="C77" s="1628"/>
      <c r="D77" s="1549"/>
      <c r="E77" s="1544"/>
      <c r="F77" s="1558"/>
      <c r="M77" s="834"/>
      <c r="N77" s="855"/>
      <c r="O77" s="855"/>
      <c r="P77" s="1389"/>
      <c r="Q77" s="1136"/>
      <c r="R77" s="1136"/>
      <c r="U77" s="855"/>
      <c r="V77" s="855"/>
      <c r="W77" s="1391"/>
      <c r="X77" s="1136"/>
      <c r="Y77" s="1136"/>
      <c r="AB77" s="339"/>
      <c r="AC77" s="376"/>
      <c r="AD77" s="339"/>
      <c r="AE77" s="339"/>
      <c r="AF77" s="339"/>
      <c r="AK77" s="547"/>
      <c r="AL77" s="547"/>
      <c r="AM77" s="547"/>
      <c r="AN77" s="547"/>
      <c r="AO77" s="547"/>
      <c r="AP77" s="547"/>
      <c r="AQ77" s="547"/>
      <c r="AR77" s="547"/>
    </row>
    <row r="78" spans="2:44" s="223" customFormat="1" ht="145.5" customHeight="1" x14ac:dyDescent="0.25">
      <c r="B78" s="1371" t="s">
        <v>1385</v>
      </c>
      <c r="C78" s="1628"/>
      <c r="D78" s="1372" t="s">
        <v>1369</v>
      </c>
      <c r="E78" s="1373" t="s">
        <v>923</v>
      </c>
      <c r="F78" s="1372" t="s">
        <v>1766</v>
      </c>
      <c r="M78" s="834"/>
      <c r="N78" s="855"/>
      <c r="O78" s="855"/>
      <c r="P78" s="1389"/>
      <c r="Q78" s="1136"/>
      <c r="R78" s="1390"/>
      <c r="U78" s="855"/>
      <c r="V78" s="855"/>
      <c r="W78" s="1392"/>
      <c r="X78" s="1136"/>
      <c r="Y78" s="1136"/>
      <c r="AB78" s="339"/>
      <c r="AC78" s="376"/>
      <c r="AD78" s="339"/>
      <c r="AE78" s="339"/>
      <c r="AF78" s="339"/>
      <c r="AK78" s="547"/>
      <c r="AL78" s="547"/>
      <c r="AM78" s="547"/>
      <c r="AN78" s="547"/>
      <c r="AO78" s="547"/>
      <c r="AP78" s="547"/>
      <c r="AQ78" s="547"/>
      <c r="AR78" s="547"/>
    </row>
    <row r="79" spans="2:44" ht="129.75" customHeight="1" x14ac:dyDescent="0.25">
      <c r="B79" s="1165" t="s">
        <v>1386</v>
      </c>
      <c r="C79" s="1628"/>
      <c r="D79" s="1166" t="s">
        <v>1370</v>
      </c>
      <c r="E79" s="1134" t="s">
        <v>923</v>
      </c>
      <c r="F79" s="1131" t="s">
        <v>1767</v>
      </c>
      <c r="M79" s="371"/>
      <c r="N79" s="855"/>
      <c r="O79" s="855"/>
      <c r="P79" s="1391"/>
      <c r="Q79" s="1136"/>
      <c r="R79" s="1136"/>
      <c r="U79" s="855"/>
      <c r="V79" s="855"/>
      <c r="W79" s="1394"/>
      <c r="X79" s="1136"/>
      <c r="Y79" s="1136"/>
      <c r="AB79" s="1"/>
      <c r="AC79" s="1"/>
      <c r="AD79" s="1"/>
      <c r="AE79" s="1"/>
      <c r="AF79" s="1"/>
    </row>
    <row r="80" spans="2:44" ht="141.75" customHeight="1" x14ac:dyDescent="0.25">
      <c r="B80" s="1371" t="s">
        <v>1387</v>
      </c>
      <c r="C80" s="1628"/>
      <c r="D80" s="1372" t="s">
        <v>1357</v>
      </c>
      <c r="E80" s="1373" t="s">
        <v>923</v>
      </c>
      <c r="F80" s="1372" t="s">
        <v>2032</v>
      </c>
      <c r="M80" s="371"/>
      <c r="N80" s="855"/>
      <c r="O80" s="855"/>
      <c r="P80" s="1392"/>
      <c r="Q80" s="1136"/>
      <c r="R80" s="1136"/>
      <c r="U80" s="1370"/>
      <c r="V80" s="855"/>
      <c r="W80" s="1395"/>
      <c r="X80" s="1136"/>
      <c r="Y80" s="1136"/>
      <c r="AB80" s="1"/>
      <c r="AC80" s="376"/>
      <c r="AD80" s="1"/>
      <c r="AE80" s="1"/>
      <c r="AF80" s="1"/>
    </row>
    <row r="81" spans="1:32" ht="130.5" customHeight="1" x14ac:dyDescent="0.25">
      <c r="B81" s="1371" t="s">
        <v>1388</v>
      </c>
      <c r="C81" s="1628"/>
      <c r="D81" s="1372" t="s">
        <v>1358</v>
      </c>
      <c r="E81" s="1375" t="s">
        <v>923</v>
      </c>
      <c r="F81" s="1372" t="s">
        <v>2028</v>
      </c>
      <c r="M81" s="371"/>
      <c r="N81" s="855"/>
      <c r="O81" s="855"/>
      <c r="P81" s="1394"/>
      <c r="Q81" s="1136"/>
      <c r="R81" s="1136"/>
      <c r="U81" s="1370"/>
      <c r="V81" s="1370"/>
      <c r="W81" s="1370"/>
      <c r="X81" s="1370"/>
      <c r="Y81" s="1136"/>
      <c r="AB81" s="1"/>
      <c r="AC81" s="376"/>
      <c r="AD81" s="1"/>
      <c r="AE81" s="1"/>
      <c r="AF81" s="1"/>
    </row>
    <row r="82" spans="1:32" ht="129" customHeight="1" x14ac:dyDescent="0.25">
      <c r="B82" s="1371" t="s">
        <v>1389</v>
      </c>
      <c r="C82" s="1628"/>
      <c r="D82" s="1372" t="s">
        <v>1360</v>
      </c>
      <c r="E82" s="1373" t="s">
        <v>923</v>
      </c>
      <c r="F82" s="1372" t="s">
        <v>2028</v>
      </c>
      <c r="M82" s="371"/>
      <c r="N82" s="855"/>
      <c r="O82" s="855"/>
      <c r="P82" s="1395"/>
      <c r="Q82" s="1136"/>
      <c r="R82" s="1136"/>
      <c r="U82" s="855"/>
      <c r="V82" s="855"/>
      <c r="W82" s="1389"/>
      <c r="X82" s="1136"/>
      <c r="Y82" s="1136"/>
      <c r="AB82" s="1"/>
      <c r="AC82" s="376"/>
      <c r="AD82" s="1"/>
      <c r="AE82" s="1"/>
      <c r="AF82" s="1"/>
    </row>
    <row r="83" spans="1:32" ht="75" customHeight="1" thickBot="1" x14ac:dyDescent="0.3">
      <c r="B83" s="1371" t="s">
        <v>1390</v>
      </c>
      <c r="C83" s="1629"/>
      <c r="D83" s="1372" t="s">
        <v>1362</v>
      </c>
      <c r="E83" s="1373" t="s">
        <v>923</v>
      </c>
      <c r="F83" s="1372" t="s">
        <v>1768</v>
      </c>
      <c r="M83" s="371"/>
      <c r="N83" s="855"/>
      <c r="O83" s="855"/>
      <c r="P83" s="1389"/>
      <c r="Q83" s="1136"/>
      <c r="R83" s="1136"/>
      <c r="U83" s="1370"/>
      <c r="V83" s="1370"/>
      <c r="W83" s="1370"/>
      <c r="X83" s="1370"/>
      <c r="Y83" s="1370"/>
      <c r="AB83" s="1"/>
      <c r="AC83" s="376"/>
      <c r="AD83" s="1"/>
      <c r="AE83" s="1"/>
      <c r="AF83" s="1"/>
    </row>
    <row r="84" spans="1:32" ht="32.25" customHeight="1" thickBot="1" x14ac:dyDescent="0.3">
      <c r="B84" s="1402" t="s">
        <v>1391</v>
      </c>
      <c r="C84" s="1661" t="s">
        <v>1344</v>
      </c>
      <c r="D84" s="1662"/>
      <c r="E84" s="1400" t="s">
        <v>923</v>
      </c>
      <c r="F84" s="1403" t="s">
        <v>1191</v>
      </c>
      <c r="M84" s="371"/>
      <c r="N84" s="855"/>
      <c r="O84" s="855"/>
      <c r="P84" s="1370"/>
      <c r="Q84" s="1370"/>
      <c r="R84" s="1370"/>
      <c r="U84" s="855"/>
      <c r="V84" s="855"/>
      <c r="W84" s="1389"/>
      <c r="X84" s="1136"/>
      <c r="Y84" s="1136"/>
      <c r="AB84" s="1"/>
      <c r="AC84" s="376"/>
      <c r="AD84" s="1"/>
      <c r="AE84" s="1"/>
      <c r="AF84" s="1"/>
    </row>
    <row r="85" spans="1:32" x14ac:dyDescent="0.25">
      <c r="M85" s="371"/>
      <c r="N85" s="855"/>
      <c r="O85" s="855"/>
      <c r="P85" s="1389"/>
      <c r="Q85" s="1136"/>
      <c r="R85" s="1136"/>
      <c r="S85" s="846"/>
      <c r="T85" s="846"/>
      <c r="U85" s="855"/>
      <c r="V85" s="1390"/>
      <c r="W85" s="1389"/>
      <c r="X85" s="1136"/>
      <c r="Y85" s="1136"/>
      <c r="AB85" s="1"/>
      <c r="AC85" s="1"/>
      <c r="AD85" s="1"/>
      <c r="AE85" s="1"/>
      <c r="AF85" s="1"/>
    </row>
    <row r="86" spans="1:32" x14ac:dyDescent="0.25">
      <c r="M86" s="371"/>
      <c r="N86" s="855"/>
      <c r="O86" s="1390"/>
      <c r="P86" s="1389"/>
      <c r="Q86" s="1136"/>
      <c r="R86" s="1136"/>
      <c r="S86" s="846"/>
      <c r="T86" s="846"/>
      <c r="U86" s="855"/>
      <c r="V86" s="1390"/>
      <c r="W86" s="1395"/>
      <c r="X86" s="1136"/>
      <c r="Y86" s="1136"/>
      <c r="AB86" s="1"/>
      <c r="AC86" s="376"/>
      <c r="AD86" s="1"/>
      <c r="AE86" s="1"/>
      <c r="AF86" s="1"/>
    </row>
    <row r="87" spans="1:32" x14ac:dyDescent="0.25">
      <c r="A87" s="1"/>
      <c r="B87" s="1"/>
      <c r="C87" s="1"/>
      <c r="D87" s="1"/>
      <c r="E87" s="1"/>
      <c r="F87" s="1"/>
      <c r="G87" s="1"/>
      <c r="N87" s="855"/>
      <c r="O87" s="1390"/>
      <c r="P87" s="1395"/>
      <c r="Q87" s="1136"/>
      <c r="R87" s="1136"/>
      <c r="U87" s="855"/>
      <c r="V87" s="855"/>
      <c r="W87" s="1389"/>
      <c r="X87" s="1136"/>
      <c r="Y87" s="1136"/>
      <c r="AB87" s="1"/>
      <c r="AC87" s="376"/>
      <c r="AD87" s="1"/>
      <c r="AE87" s="1"/>
      <c r="AF87" s="1"/>
    </row>
    <row r="88" spans="1:32" x14ac:dyDescent="0.25">
      <c r="A88" s="1"/>
      <c r="B88" s="1"/>
      <c r="C88" s="1"/>
      <c r="D88" s="1"/>
      <c r="E88" s="1"/>
      <c r="F88" s="1"/>
      <c r="G88" s="1"/>
      <c r="M88" s="371"/>
      <c r="N88" s="855"/>
      <c r="O88" s="855"/>
      <c r="P88" s="1389"/>
      <c r="Q88" s="1136"/>
      <c r="R88" s="1136"/>
      <c r="U88" s="855"/>
      <c r="V88" s="855"/>
      <c r="W88" s="1389"/>
      <c r="X88" s="1136"/>
      <c r="Y88" s="1393"/>
      <c r="AB88" s="1"/>
      <c r="AC88" s="1"/>
      <c r="AD88" s="1"/>
      <c r="AE88" s="1"/>
      <c r="AF88" s="1"/>
    </row>
    <row r="89" spans="1:32" x14ac:dyDescent="0.25">
      <c r="A89" s="1"/>
      <c r="B89" s="1"/>
      <c r="C89" s="1"/>
      <c r="D89" s="1"/>
      <c r="E89" s="1"/>
      <c r="F89" s="1"/>
      <c r="G89" s="1"/>
      <c r="M89" s="371"/>
      <c r="N89" s="855"/>
      <c r="O89" s="855"/>
      <c r="P89" s="1389"/>
      <c r="Q89" s="1136"/>
      <c r="R89" s="1390"/>
      <c r="U89" s="855"/>
      <c r="V89" s="855"/>
      <c r="W89" s="1389"/>
      <c r="X89" s="1136"/>
      <c r="Y89" s="1136"/>
      <c r="AB89" s="1"/>
      <c r="AC89" s="376"/>
      <c r="AD89" s="1"/>
      <c r="AE89" s="1"/>
      <c r="AF89" s="1"/>
    </row>
    <row r="90" spans="1:32" x14ac:dyDescent="0.25">
      <c r="A90" s="1"/>
      <c r="B90" s="1"/>
      <c r="C90" s="1"/>
      <c r="D90" s="1"/>
      <c r="E90" s="1"/>
      <c r="F90" s="1"/>
      <c r="G90" s="1"/>
      <c r="M90" s="371"/>
      <c r="N90" s="855"/>
      <c r="O90" s="855"/>
      <c r="P90" s="1389"/>
      <c r="Q90" s="1136"/>
      <c r="R90" s="1136"/>
      <c r="U90" s="855"/>
      <c r="V90" s="855"/>
      <c r="W90" s="1389"/>
      <c r="X90" s="1136"/>
      <c r="Y90" s="1136"/>
      <c r="AB90" s="1"/>
      <c r="AC90" s="339"/>
      <c r="AD90" s="1"/>
      <c r="AE90" s="1"/>
      <c r="AF90" s="1"/>
    </row>
    <row r="91" spans="1:32" x14ac:dyDescent="0.25">
      <c r="A91" s="1"/>
      <c r="B91" s="1"/>
      <c r="C91" s="1443"/>
      <c r="D91" s="1"/>
      <c r="E91" s="1"/>
      <c r="F91" s="1"/>
      <c r="G91" s="1"/>
      <c r="M91" s="371"/>
      <c r="N91" s="855"/>
      <c r="O91" s="855"/>
      <c r="P91" s="1389"/>
      <c r="Q91" s="1136"/>
      <c r="R91" s="1136"/>
      <c r="U91" s="855"/>
      <c r="V91" s="855"/>
      <c r="W91" s="1389"/>
      <c r="X91" s="1136"/>
      <c r="Y91" s="1390"/>
      <c r="AB91" s="1"/>
      <c r="AC91" s="1"/>
      <c r="AD91" s="1"/>
      <c r="AE91" s="1"/>
      <c r="AF91" s="1"/>
    </row>
    <row r="92" spans="1:32" x14ac:dyDescent="0.25">
      <c r="A92" s="1"/>
      <c r="B92" s="1"/>
      <c r="C92" s="1"/>
      <c r="D92" s="1"/>
      <c r="E92" s="1"/>
      <c r="F92" s="1"/>
      <c r="G92" s="1"/>
      <c r="M92" s="371"/>
      <c r="N92" s="855"/>
      <c r="O92" s="855"/>
      <c r="P92" s="1389"/>
      <c r="Q92" s="1136"/>
      <c r="R92" s="1390"/>
      <c r="U92" s="855"/>
      <c r="V92" s="855"/>
      <c r="W92" s="1391"/>
      <c r="X92" s="1136"/>
      <c r="Y92" s="1136"/>
      <c r="AB92" s="1"/>
      <c r="AC92" s="1"/>
      <c r="AD92" s="1"/>
      <c r="AE92" s="1"/>
      <c r="AF92" s="1"/>
    </row>
    <row r="93" spans="1:32" x14ac:dyDescent="0.25">
      <c r="B93" s="379"/>
      <c r="C93" s="1399"/>
      <c r="D93" s="379"/>
      <c r="E93" s="379"/>
      <c r="F93" s="379"/>
      <c r="M93" s="371"/>
      <c r="N93" s="855"/>
      <c r="O93" s="855"/>
      <c r="P93" s="1391"/>
      <c r="Q93" s="1136"/>
      <c r="R93" s="1136"/>
      <c r="U93" s="855"/>
      <c r="V93" s="855"/>
      <c r="W93" s="1392"/>
      <c r="X93" s="1136"/>
      <c r="Y93" s="1136"/>
      <c r="AB93" s="1"/>
      <c r="AC93" s="1"/>
      <c r="AD93" s="1"/>
      <c r="AE93" s="1"/>
      <c r="AF93" s="1"/>
    </row>
    <row r="94" spans="1:32" x14ac:dyDescent="0.25">
      <c r="B94" s="1"/>
      <c r="C94" s="1399"/>
      <c r="D94" s="1"/>
      <c r="E94" s="1"/>
      <c r="F94" s="1"/>
      <c r="K94" s="339"/>
      <c r="M94" s="371"/>
      <c r="N94" s="855"/>
      <c r="O94" s="855"/>
      <c r="P94" s="1392"/>
      <c r="Q94" s="1136"/>
      <c r="R94" s="1136"/>
      <c r="U94" s="855"/>
      <c r="V94" s="855"/>
      <c r="W94" s="1394"/>
      <c r="X94" s="1136"/>
      <c r="Y94" s="1395"/>
      <c r="AB94" s="1"/>
      <c r="AC94" s="1"/>
      <c r="AD94" s="1"/>
      <c r="AE94" s="1"/>
      <c r="AF94" s="1"/>
    </row>
    <row r="95" spans="1:32" x14ac:dyDescent="0.25">
      <c r="B95" s="1"/>
      <c r="C95" s="1"/>
      <c r="D95" s="1"/>
      <c r="E95" s="1"/>
      <c r="F95" s="1"/>
      <c r="K95" s="339"/>
      <c r="M95" s="371"/>
      <c r="N95" s="855"/>
      <c r="O95" s="855"/>
      <c r="P95" s="1394"/>
      <c r="Q95" s="1136"/>
      <c r="R95" s="1136"/>
      <c r="U95" s="1370"/>
      <c r="V95" s="855"/>
      <c r="W95" s="1395"/>
      <c r="X95" s="1136"/>
      <c r="Y95" s="1395"/>
      <c r="AB95" s="1"/>
      <c r="AC95" s="1"/>
      <c r="AD95" s="1"/>
      <c r="AE95" s="1"/>
      <c r="AF95" s="1"/>
    </row>
    <row r="96" spans="1:32" x14ac:dyDescent="0.25">
      <c r="H96" s="376"/>
      <c r="I96" s="207"/>
      <c r="J96" s="1"/>
      <c r="K96" s="339"/>
      <c r="M96" s="371"/>
      <c r="N96" s="855"/>
      <c r="O96" s="855"/>
      <c r="P96" s="1395"/>
      <c r="Q96" s="1136"/>
      <c r="R96" s="1136"/>
      <c r="U96" s="855"/>
      <c r="V96" s="855"/>
      <c r="W96" s="1389"/>
      <c r="X96" s="1136"/>
      <c r="Y96" s="1370"/>
      <c r="AB96" s="1"/>
      <c r="AC96" s="1"/>
      <c r="AD96" s="1"/>
      <c r="AE96" s="1"/>
      <c r="AF96" s="1"/>
    </row>
    <row r="97" spans="2:32" x14ac:dyDescent="0.25">
      <c r="B97" s="379"/>
      <c r="C97" s="379"/>
      <c r="D97" s="379"/>
      <c r="E97" s="379"/>
      <c r="F97" s="379"/>
      <c r="H97" s="376"/>
      <c r="I97" s="207"/>
      <c r="J97" s="1"/>
      <c r="K97" s="339"/>
      <c r="M97" s="371"/>
      <c r="N97" s="855"/>
      <c r="O97" s="855"/>
      <c r="P97" s="1389"/>
      <c r="Q97" s="1136"/>
      <c r="R97" s="1370"/>
      <c r="U97" s="855"/>
      <c r="V97" s="855"/>
      <c r="W97" s="1389"/>
      <c r="X97" s="1136"/>
      <c r="Y97" s="1136"/>
      <c r="AB97" s="1"/>
      <c r="AC97" s="1"/>
      <c r="AD97" s="1"/>
      <c r="AE97" s="1"/>
      <c r="AF97" s="1"/>
    </row>
    <row r="98" spans="2:32" x14ac:dyDescent="0.25">
      <c r="B98" s="379"/>
      <c r="C98" s="379"/>
      <c r="D98" s="379"/>
      <c r="E98" s="379"/>
      <c r="F98" s="379"/>
      <c r="H98" s="376"/>
      <c r="I98" s="207"/>
      <c r="J98" s="1"/>
      <c r="K98" s="339"/>
      <c r="M98" s="371"/>
      <c r="N98" s="855"/>
      <c r="O98" s="855"/>
      <c r="P98" s="1389"/>
      <c r="Q98" s="1136"/>
      <c r="R98" s="1136"/>
      <c r="U98" s="855"/>
      <c r="V98" s="1390"/>
      <c r="W98" s="1389"/>
      <c r="X98" s="1136"/>
      <c r="Y98" s="1136"/>
      <c r="AB98" s="1"/>
      <c r="AC98" s="1"/>
      <c r="AD98" s="1"/>
      <c r="AE98" s="1"/>
      <c r="AF98" s="1"/>
    </row>
    <row r="99" spans="2:32" x14ac:dyDescent="0.25">
      <c r="B99" s="379"/>
      <c r="C99" s="379"/>
      <c r="D99" s="379"/>
      <c r="E99" s="379"/>
      <c r="F99" s="379"/>
      <c r="H99" s="376"/>
      <c r="I99" s="854"/>
      <c r="J99" s="1"/>
      <c r="K99" s="339"/>
      <c r="M99" s="371"/>
      <c r="N99" s="855"/>
      <c r="O99" s="1390"/>
      <c r="P99" s="1389"/>
      <c r="Q99" s="1136"/>
      <c r="R99" s="1370"/>
      <c r="U99" s="1370"/>
      <c r="V99" s="1390"/>
      <c r="W99" s="1395"/>
      <c r="X99" s="1136"/>
      <c r="Y99" s="1136"/>
      <c r="AB99" s="1"/>
      <c r="AC99" s="1"/>
      <c r="AD99" s="1"/>
      <c r="AE99" s="1"/>
      <c r="AF99" s="1"/>
    </row>
    <row r="100" spans="2:32" x14ac:dyDescent="0.25">
      <c r="B100" s="1"/>
      <c r="C100" s="1"/>
      <c r="D100" s="1"/>
      <c r="E100" s="1"/>
      <c r="F100" s="1"/>
      <c r="H100" s="376"/>
      <c r="I100" s="207"/>
      <c r="J100" s="1"/>
      <c r="K100" s="339"/>
      <c r="N100" s="855"/>
      <c r="O100" s="1136"/>
      <c r="P100" s="1395"/>
      <c r="Q100" s="1136"/>
      <c r="R100" s="1370"/>
      <c r="U100" s="855"/>
      <c r="V100" s="855"/>
      <c r="W100" s="1389"/>
      <c r="X100" s="1136"/>
      <c r="Y100" s="1136"/>
      <c r="AB100" s="1"/>
      <c r="AC100" s="1"/>
      <c r="AD100" s="1"/>
      <c r="AE100" s="1"/>
      <c r="AF100" s="1"/>
    </row>
    <row r="101" spans="2:32" x14ac:dyDescent="0.25">
      <c r="B101" s="379"/>
      <c r="C101" s="1126"/>
      <c r="D101" s="1126"/>
      <c r="E101" s="379"/>
      <c r="F101" s="1126"/>
      <c r="H101" s="376"/>
      <c r="I101" s="207"/>
      <c r="J101" s="1"/>
      <c r="K101" s="339"/>
      <c r="M101" s="371"/>
      <c r="N101" s="855"/>
      <c r="O101" s="855"/>
      <c r="P101" s="1389"/>
      <c r="Q101" s="1136"/>
      <c r="R101" s="1136"/>
      <c r="U101" s="855"/>
      <c r="V101" s="855"/>
      <c r="W101" s="1389"/>
      <c r="X101" s="1136"/>
      <c r="Y101" s="1393"/>
      <c r="AB101" s="1"/>
      <c r="AC101" s="1"/>
      <c r="AD101" s="1"/>
      <c r="AE101" s="1"/>
      <c r="AF101" s="1"/>
    </row>
    <row r="102" spans="2:32" x14ac:dyDescent="0.25">
      <c r="B102" s="379"/>
      <c r="C102" s="1126"/>
      <c r="D102" s="1126"/>
      <c r="E102" s="379"/>
      <c r="F102" s="1126"/>
      <c r="H102" s="376"/>
      <c r="I102" s="207"/>
      <c r="J102" s="1"/>
      <c r="K102" s="339"/>
      <c r="M102" s="371"/>
      <c r="N102" s="855"/>
      <c r="O102" s="855"/>
      <c r="P102" s="1389"/>
      <c r="Q102" s="1136"/>
      <c r="R102" s="1393"/>
      <c r="U102" s="855"/>
      <c r="V102" s="855"/>
      <c r="W102" s="1389"/>
      <c r="X102" s="1136"/>
      <c r="Y102" s="1136"/>
      <c r="AB102" s="1"/>
      <c r="AC102" s="1"/>
      <c r="AD102" s="1"/>
      <c r="AE102" s="1"/>
      <c r="AF102" s="1"/>
    </row>
    <row r="103" spans="2:32" x14ac:dyDescent="0.25">
      <c r="B103" s="1"/>
      <c r="C103" s="1"/>
      <c r="D103" s="1"/>
      <c r="E103" s="1"/>
      <c r="F103" s="1"/>
      <c r="H103" s="376"/>
      <c r="I103" s="207"/>
      <c r="J103" s="1"/>
      <c r="K103" s="339"/>
      <c r="M103" s="371"/>
      <c r="N103" s="855"/>
      <c r="O103" s="855"/>
      <c r="P103" s="1389"/>
      <c r="Q103" s="1136"/>
      <c r="R103" s="1136"/>
      <c r="U103" s="855"/>
      <c r="V103" s="855"/>
      <c r="W103" s="1389"/>
      <c r="X103" s="1136"/>
      <c r="Y103" s="1136"/>
      <c r="AB103" s="1"/>
      <c r="AC103" s="1"/>
      <c r="AD103" s="1"/>
      <c r="AE103" s="1"/>
      <c r="AF103" s="1"/>
    </row>
    <row r="104" spans="2:32" x14ac:dyDescent="0.25">
      <c r="B104" s="1"/>
      <c r="C104" s="1"/>
      <c r="D104" s="1"/>
      <c r="E104" s="1"/>
      <c r="F104" s="1"/>
      <c r="H104" s="376"/>
      <c r="I104" s="207"/>
      <c r="J104" s="1"/>
      <c r="K104" s="339"/>
      <c r="M104" s="371"/>
      <c r="N104" s="855"/>
      <c r="O104" s="855"/>
      <c r="P104" s="1389"/>
      <c r="Q104" s="1136"/>
      <c r="R104" s="1136"/>
      <c r="U104" s="855"/>
      <c r="V104" s="855"/>
      <c r="W104" s="1389"/>
      <c r="X104" s="1136"/>
      <c r="Y104" s="1390"/>
      <c r="AB104" s="1"/>
      <c r="AC104" s="1"/>
      <c r="AD104" s="1"/>
      <c r="AE104" s="1"/>
      <c r="AF104" s="1"/>
    </row>
    <row r="105" spans="2:32" x14ac:dyDescent="0.25">
      <c r="B105" s="1"/>
      <c r="C105" s="1"/>
      <c r="D105" s="1"/>
      <c r="E105" s="1"/>
      <c r="F105" s="1"/>
      <c r="H105" s="376"/>
      <c r="I105" s="207"/>
      <c r="J105" s="1"/>
      <c r="K105" s="339"/>
      <c r="M105" s="371"/>
      <c r="N105" s="855"/>
      <c r="O105" s="855"/>
      <c r="P105" s="1389"/>
      <c r="Q105" s="1136"/>
      <c r="R105" s="1390"/>
      <c r="U105" s="855"/>
      <c r="V105" s="855"/>
      <c r="W105" s="1391"/>
      <c r="X105" s="1136"/>
      <c r="Y105" s="1136"/>
      <c r="AB105" s="1"/>
      <c r="AC105" s="1"/>
      <c r="AD105" s="1"/>
      <c r="AE105" s="1"/>
      <c r="AF105" s="1"/>
    </row>
    <row r="106" spans="2:32" x14ac:dyDescent="0.25">
      <c r="B106" s="1"/>
      <c r="C106" s="1"/>
      <c r="D106" s="1"/>
      <c r="E106" s="1"/>
      <c r="F106" s="1"/>
      <c r="H106" s="376"/>
      <c r="I106" s="207"/>
      <c r="J106" s="1"/>
      <c r="K106" s="339"/>
      <c r="M106" s="371"/>
      <c r="N106" s="855"/>
      <c r="O106" s="855"/>
      <c r="P106" s="1391"/>
      <c r="Q106" s="1136"/>
      <c r="R106" s="1136"/>
      <c r="U106" s="855"/>
      <c r="V106" s="855"/>
      <c r="W106" s="1392"/>
      <c r="X106" s="1136"/>
      <c r="Y106" s="1136"/>
      <c r="AB106" s="1"/>
      <c r="AC106" s="1"/>
      <c r="AD106" s="1"/>
      <c r="AE106" s="1"/>
      <c r="AF106" s="1"/>
    </row>
    <row r="107" spans="2:32" x14ac:dyDescent="0.25">
      <c r="B107" s="1"/>
      <c r="C107" s="1"/>
      <c r="D107" s="1"/>
      <c r="E107" s="1"/>
      <c r="F107" s="1"/>
      <c r="H107" s="376"/>
      <c r="I107" s="207"/>
      <c r="J107" s="1"/>
      <c r="K107" s="339"/>
      <c r="M107" s="371"/>
      <c r="N107" s="855"/>
      <c r="O107" s="855"/>
      <c r="P107" s="1392"/>
      <c r="Q107" s="1136"/>
      <c r="R107" s="1136"/>
      <c r="U107" s="855"/>
      <c r="V107" s="855"/>
      <c r="W107" s="1394"/>
      <c r="X107" s="1136"/>
      <c r="Y107" s="1370"/>
      <c r="AB107" s="1"/>
      <c r="AC107" s="1"/>
      <c r="AD107" s="1"/>
      <c r="AE107" s="1"/>
      <c r="AF107" s="1"/>
    </row>
    <row r="108" spans="2:32" x14ac:dyDescent="0.25">
      <c r="B108" s="1"/>
      <c r="C108" s="1"/>
      <c r="D108" s="1"/>
      <c r="E108" s="1"/>
      <c r="F108" s="1"/>
      <c r="H108" s="376"/>
      <c r="I108" s="207"/>
      <c r="J108" s="1"/>
      <c r="K108" s="339"/>
      <c r="M108" s="371"/>
      <c r="N108" s="855"/>
      <c r="O108" s="855"/>
      <c r="P108" s="1394"/>
      <c r="Q108" s="1136"/>
      <c r="R108" s="1370"/>
      <c r="U108" s="855"/>
      <c r="V108" s="855"/>
      <c r="W108" s="1389"/>
      <c r="X108" s="1136"/>
      <c r="Y108" s="1136"/>
      <c r="AB108" s="1"/>
      <c r="AC108" s="1"/>
      <c r="AD108" s="1"/>
      <c r="AE108" s="1"/>
      <c r="AF108" s="1"/>
    </row>
    <row r="109" spans="2:32" x14ac:dyDescent="0.25">
      <c r="B109" s="379"/>
      <c r="C109" s="1126"/>
      <c r="D109" s="1126"/>
      <c r="E109" s="379"/>
      <c r="F109" s="1126"/>
      <c r="H109" s="376"/>
      <c r="I109" s="207"/>
      <c r="J109" s="1"/>
      <c r="K109" s="339"/>
      <c r="M109" s="371"/>
      <c r="N109" s="855"/>
      <c r="O109" s="855"/>
      <c r="P109" s="1389"/>
      <c r="Q109" s="1136"/>
      <c r="R109" s="1370"/>
      <c r="U109" s="855"/>
      <c r="V109" s="855"/>
      <c r="W109" s="1389"/>
      <c r="X109" s="1136"/>
      <c r="Y109" s="1136"/>
      <c r="AB109" s="1"/>
      <c r="AC109" s="1"/>
      <c r="AD109" s="1"/>
      <c r="AE109" s="1"/>
      <c r="AF109" s="1"/>
    </row>
    <row r="110" spans="2:32" x14ac:dyDescent="0.25">
      <c r="B110" s="379"/>
      <c r="C110" s="1126"/>
      <c r="D110" s="1126"/>
      <c r="E110" s="379"/>
      <c r="F110" s="1126"/>
      <c r="H110" s="376"/>
      <c r="I110" s="207"/>
      <c r="J110" s="1"/>
      <c r="K110" s="339"/>
      <c r="N110" s="855"/>
      <c r="O110" s="855"/>
      <c r="P110" s="1389"/>
      <c r="Q110" s="1136"/>
      <c r="R110" s="1136"/>
      <c r="U110" s="855"/>
      <c r="V110" s="1390"/>
      <c r="W110" s="1389"/>
      <c r="X110" s="1136"/>
      <c r="Y110" s="1370"/>
    </row>
    <row r="111" spans="2:32" x14ac:dyDescent="0.25">
      <c r="B111" s="379"/>
      <c r="C111" s="1126"/>
      <c r="D111" s="1126"/>
      <c r="E111" s="379"/>
      <c r="F111" s="1126"/>
      <c r="H111" s="376"/>
      <c r="I111" s="854"/>
      <c r="J111" s="1"/>
      <c r="K111" s="339"/>
      <c r="N111" s="855"/>
      <c r="O111" s="1396"/>
      <c r="P111" s="1389"/>
      <c r="Q111" s="1136"/>
      <c r="R111" s="1370"/>
      <c r="U111" s="1370"/>
      <c r="V111" s="1390"/>
      <c r="W111" s="1395"/>
      <c r="X111" s="1136"/>
      <c r="Y111" s="1370"/>
    </row>
    <row r="112" spans="2:32" x14ac:dyDescent="0.25">
      <c r="B112" s="1"/>
      <c r="C112" s="1"/>
      <c r="D112" s="1"/>
      <c r="E112" s="1"/>
      <c r="F112" s="1"/>
      <c r="H112" s="376"/>
      <c r="I112" s="207"/>
      <c r="J112" s="1"/>
      <c r="K112" s="339"/>
      <c r="M112" s="371"/>
      <c r="N112" s="855"/>
      <c r="O112" s="1369"/>
      <c r="P112" s="1395"/>
      <c r="Q112" s="1136"/>
      <c r="R112" s="1370"/>
      <c r="U112" s="855"/>
      <c r="V112" s="855"/>
      <c r="W112" s="1389"/>
      <c r="X112" s="1136"/>
      <c r="Y112" s="1136"/>
    </row>
    <row r="113" spans="2:25" x14ac:dyDescent="0.25">
      <c r="B113" s="376"/>
      <c r="C113" s="1126"/>
      <c r="D113" s="1126"/>
      <c r="E113" s="379"/>
      <c r="F113" s="1136"/>
      <c r="H113" s="376"/>
      <c r="I113" s="207"/>
      <c r="J113" s="1"/>
      <c r="K113" s="339"/>
      <c r="M113" s="371"/>
      <c r="N113" s="855"/>
      <c r="O113" s="1369"/>
      <c r="P113" s="1389"/>
      <c r="Q113" s="1136"/>
      <c r="R113" s="1136"/>
      <c r="U113" s="855"/>
      <c r="V113" s="855"/>
      <c r="W113" s="1389"/>
      <c r="X113" s="1136"/>
      <c r="Y113" s="1393"/>
    </row>
    <row r="114" spans="2:25" x14ac:dyDescent="0.25">
      <c r="B114" s="379"/>
      <c r="C114" s="1126"/>
      <c r="D114" s="1126"/>
      <c r="E114" s="379"/>
      <c r="F114" s="1126"/>
      <c r="H114" s="376"/>
      <c r="I114" s="207"/>
      <c r="J114" s="1"/>
      <c r="K114" s="339"/>
      <c r="M114" s="371"/>
      <c r="N114" s="855"/>
      <c r="O114" s="1369"/>
      <c r="P114" s="1389"/>
      <c r="Q114" s="1136"/>
      <c r="R114" s="1393"/>
      <c r="U114" s="855"/>
      <c r="V114" s="855"/>
      <c r="W114" s="1389"/>
      <c r="X114" s="1136"/>
      <c r="Y114" s="1136"/>
    </row>
    <row r="115" spans="2:25" x14ac:dyDescent="0.25">
      <c r="B115" s="379"/>
      <c r="C115" s="1126"/>
      <c r="D115" s="1126"/>
      <c r="E115" s="379"/>
      <c r="F115" s="1126"/>
      <c r="H115" s="376"/>
      <c r="I115" s="207"/>
      <c r="J115" s="1"/>
      <c r="K115" s="339"/>
      <c r="M115" s="371"/>
      <c r="N115" s="855"/>
      <c r="O115" s="1369"/>
      <c r="P115" s="1389"/>
      <c r="Q115" s="1136"/>
      <c r="R115" s="1136"/>
      <c r="U115" s="855"/>
      <c r="V115" s="855"/>
      <c r="W115" s="1389"/>
      <c r="X115" s="1136"/>
      <c r="Y115" s="1136"/>
    </row>
    <row r="116" spans="2:25" x14ac:dyDescent="0.25">
      <c r="B116" s="1"/>
      <c r="C116" s="1"/>
      <c r="D116" s="1"/>
      <c r="E116" s="1"/>
      <c r="F116" s="1"/>
      <c r="H116" s="376"/>
      <c r="I116" s="207"/>
      <c r="J116" s="1"/>
      <c r="K116" s="339"/>
      <c r="M116" s="371"/>
      <c r="N116" s="855"/>
      <c r="O116" s="1369"/>
      <c r="P116" s="1389"/>
      <c r="Q116" s="1136"/>
      <c r="R116" s="1136"/>
      <c r="U116" s="855"/>
      <c r="V116" s="855"/>
      <c r="W116" s="1389"/>
      <c r="X116" s="1136"/>
      <c r="Y116" s="1390"/>
    </row>
    <row r="117" spans="2:25" x14ac:dyDescent="0.25">
      <c r="B117" s="379"/>
      <c r="C117" s="1126"/>
      <c r="D117" s="1126"/>
      <c r="E117" s="379"/>
      <c r="F117" s="1136"/>
      <c r="H117" s="376"/>
      <c r="I117" s="207"/>
      <c r="J117" s="1"/>
      <c r="K117" s="339"/>
      <c r="M117" s="1444"/>
      <c r="N117" s="855"/>
      <c r="O117" s="1416"/>
      <c r="P117" s="1389"/>
      <c r="Q117" s="1136"/>
      <c r="R117" s="1390"/>
      <c r="S117" s="1"/>
      <c r="T117" s="1"/>
      <c r="U117" s="855"/>
      <c r="V117" s="855"/>
      <c r="W117" s="1391"/>
      <c r="X117" s="1136"/>
      <c r="Y117" s="1136"/>
    </row>
    <row r="118" spans="2:25" x14ac:dyDescent="0.25">
      <c r="B118" s="379"/>
      <c r="C118" s="1126"/>
      <c r="D118" s="1126"/>
      <c r="E118" s="379"/>
      <c r="F118" s="1136"/>
      <c r="H118" s="376"/>
      <c r="I118" s="207"/>
      <c r="J118" s="1"/>
      <c r="K118" s="339"/>
      <c r="M118" s="1444"/>
      <c r="N118" s="855"/>
      <c r="O118" s="1416"/>
      <c r="P118" s="1391"/>
      <c r="Q118" s="1136"/>
      <c r="R118" s="1136"/>
      <c r="S118" s="1"/>
      <c r="T118" s="1"/>
      <c r="U118" s="855"/>
      <c r="V118" s="855"/>
      <c r="W118" s="1392"/>
      <c r="X118" s="1136"/>
      <c r="Y118" s="1136"/>
    </row>
    <row r="119" spans="2:25" x14ac:dyDescent="0.25">
      <c r="B119" s="379"/>
      <c r="C119" s="1126"/>
      <c r="D119" s="379"/>
      <c r="E119" s="379"/>
      <c r="F119" s="1126"/>
      <c r="H119" s="376"/>
      <c r="I119" s="207"/>
      <c r="J119" s="1"/>
      <c r="K119" s="339"/>
      <c r="M119" s="1444"/>
      <c r="N119" s="855"/>
      <c r="O119" s="1416"/>
      <c r="P119" s="1392"/>
      <c r="Q119" s="1136"/>
      <c r="R119" s="1136"/>
      <c r="S119" s="1"/>
      <c r="T119" s="1"/>
      <c r="U119" s="855"/>
      <c r="V119" s="855"/>
      <c r="W119" s="1394"/>
      <c r="X119" s="1136"/>
      <c r="Y119" s="1417"/>
    </row>
    <row r="120" spans="2:25" x14ac:dyDescent="0.25">
      <c r="B120" s="1"/>
      <c r="C120" s="1"/>
      <c r="D120" s="1"/>
      <c r="E120" s="1"/>
      <c r="F120" s="1"/>
      <c r="H120" s="376"/>
      <c r="I120" s="207"/>
      <c r="J120" s="1"/>
      <c r="K120" s="339"/>
      <c r="M120" s="1444"/>
      <c r="N120" s="855"/>
      <c r="O120" s="1416"/>
      <c r="P120" s="1394"/>
      <c r="Q120" s="1136"/>
      <c r="R120" s="1417"/>
      <c r="S120" s="1"/>
      <c r="T120" s="1"/>
      <c r="U120" s="855"/>
      <c r="V120" s="855"/>
      <c r="W120" s="1389"/>
      <c r="X120" s="1136"/>
      <c r="Y120" s="1136"/>
    </row>
    <row r="121" spans="2:25" x14ac:dyDescent="0.25">
      <c r="B121" s="379"/>
      <c r="C121" s="1126"/>
      <c r="D121" s="1126"/>
      <c r="E121" s="379"/>
      <c r="F121" s="1136"/>
      <c r="H121" s="376"/>
      <c r="I121" s="207"/>
      <c r="J121" s="1"/>
      <c r="K121" s="339"/>
      <c r="M121" s="1393"/>
      <c r="N121" s="855"/>
      <c r="O121" s="1416"/>
      <c r="P121" s="1389"/>
      <c r="Q121" s="1136"/>
      <c r="R121" s="1417"/>
      <c r="S121" s="1"/>
      <c r="T121" s="1"/>
      <c r="U121" s="855"/>
      <c r="V121" s="855"/>
      <c r="W121" s="1389"/>
      <c r="X121" s="1136"/>
      <c r="Y121" s="1136"/>
    </row>
    <row r="122" spans="2:25" x14ac:dyDescent="0.25">
      <c r="B122" s="379"/>
      <c r="C122" s="1126"/>
      <c r="D122" s="1126"/>
      <c r="E122" s="379"/>
      <c r="F122" s="1126"/>
      <c r="H122" s="376"/>
      <c r="I122" s="207"/>
      <c r="J122" s="1"/>
      <c r="K122" s="339"/>
      <c r="M122" s="23"/>
      <c r="N122" s="855"/>
      <c r="O122" s="1416"/>
      <c r="P122" s="1389"/>
      <c r="Q122" s="1136"/>
      <c r="R122" s="1136"/>
      <c r="S122" s="1"/>
      <c r="T122" s="1"/>
      <c r="U122" s="855"/>
      <c r="V122" s="856"/>
      <c r="W122" s="1389"/>
      <c r="X122" s="1136"/>
      <c r="Y122" s="1136"/>
    </row>
    <row r="123" spans="2:25" x14ac:dyDescent="0.25">
      <c r="B123" s="379"/>
      <c r="C123" s="1126"/>
      <c r="D123" s="1126"/>
      <c r="E123" s="379"/>
      <c r="F123" s="1126"/>
      <c r="H123" s="376"/>
      <c r="I123" s="207"/>
      <c r="J123" s="1"/>
      <c r="K123" s="339"/>
      <c r="M123" s="23"/>
      <c r="N123" s="1"/>
      <c r="O123" s="1"/>
      <c r="P123" s="1"/>
      <c r="Q123" s="1"/>
      <c r="R123" s="1"/>
      <c r="S123" s="1"/>
      <c r="T123" s="1"/>
      <c r="U123" s="1417"/>
      <c r="V123" s="1417"/>
      <c r="W123" s="1417"/>
      <c r="X123" s="1417"/>
      <c r="Y123" s="1136"/>
    </row>
    <row r="124" spans="2:25" x14ac:dyDescent="0.25">
      <c r="B124" s="1"/>
      <c r="C124" s="1"/>
      <c r="D124" s="1"/>
      <c r="E124" s="1"/>
      <c r="F124" s="1"/>
      <c r="H124" s="376"/>
      <c r="I124" s="207"/>
      <c r="J124" s="1"/>
      <c r="K124" s="339"/>
      <c r="M124" s="23"/>
      <c r="N124" s="1"/>
      <c r="O124" s="1"/>
      <c r="P124" s="1"/>
      <c r="Q124" s="1"/>
      <c r="R124" s="1"/>
      <c r="S124" s="1"/>
      <c r="T124" s="1"/>
      <c r="U124" s="1417"/>
      <c r="V124" s="1417"/>
      <c r="W124" s="1417"/>
      <c r="X124" s="1417"/>
      <c r="Y124" s="1136"/>
    </row>
    <row r="125" spans="2:25" x14ac:dyDescent="0.25">
      <c r="B125" s="1"/>
      <c r="C125" s="1"/>
      <c r="D125" s="1"/>
      <c r="E125" s="1"/>
      <c r="F125" s="1"/>
      <c r="H125" s="376"/>
      <c r="I125" s="207"/>
      <c r="J125" s="1"/>
      <c r="K125" s="339"/>
      <c r="N125" s="6"/>
      <c r="O125" s="6"/>
      <c r="U125" s="1370"/>
      <c r="V125" s="1370"/>
      <c r="W125" s="1370"/>
      <c r="X125" s="1370"/>
      <c r="Y125" s="1136"/>
    </row>
    <row r="126" spans="2:25" x14ac:dyDescent="0.25">
      <c r="B126" s="1"/>
      <c r="C126" s="1"/>
      <c r="D126" s="1"/>
      <c r="E126" s="1"/>
      <c r="F126" s="1"/>
      <c r="H126" s="376"/>
      <c r="I126" s="207"/>
      <c r="J126" s="1"/>
      <c r="K126" s="339"/>
      <c r="N126" s="6"/>
      <c r="O126" s="6"/>
      <c r="U126" s="1370"/>
      <c r="V126" s="1370"/>
      <c r="W126" s="1370"/>
      <c r="X126" s="1370"/>
      <c r="Y126" s="1136"/>
    </row>
    <row r="127" spans="2:25" x14ac:dyDescent="0.25">
      <c r="B127" s="1"/>
      <c r="C127" s="1"/>
      <c r="D127" s="1"/>
      <c r="E127" s="1"/>
      <c r="F127" s="1"/>
      <c r="H127" s="376"/>
      <c r="I127" s="207"/>
      <c r="J127" s="1"/>
      <c r="K127" s="339"/>
      <c r="N127" s="6"/>
      <c r="O127" s="6"/>
      <c r="U127" s="1370"/>
      <c r="V127" s="1370"/>
      <c r="W127" s="1370"/>
      <c r="X127" s="1370"/>
      <c r="Y127" s="1136"/>
    </row>
    <row r="128" spans="2:25" x14ac:dyDescent="0.25">
      <c r="B128" s="1"/>
      <c r="C128" s="1"/>
      <c r="D128" s="1"/>
      <c r="E128" s="1"/>
      <c r="F128" s="1"/>
      <c r="H128" s="376"/>
      <c r="I128" s="207"/>
      <c r="J128" s="1"/>
      <c r="K128" s="339"/>
      <c r="N128" s="6"/>
      <c r="O128" s="6"/>
      <c r="U128" s="1370"/>
      <c r="V128" s="1370"/>
      <c r="W128" s="1370"/>
      <c r="X128" s="1370"/>
      <c r="Y128" s="1136"/>
    </row>
    <row r="129" spans="2:26" x14ac:dyDescent="0.25">
      <c r="B129" s="1"/>
      <c r="C129" s="1"/>
      <c r="D129" s="1"/>
      <c r="E129" s="1"/>
      <c r="F129" s="1"/>
      <c r="H129" s="376"/>
      <c r="I129" s="207"/>
      <c r="J129" s="1"/>
      <c r="K129" s="339"/>
      <c r="N129" s="6"/>
      <c r="O129" s="6"/>
      <c r="U129" s="1370"/>
      <c r="V129" s="1370"/>
      <c r="W129" s="1370"/>
      <c r="X129" s="1370"/>
      <c r="Y129" s="1136"/>
    </row>
    <row r="130" spans="2:26" x14ac:dyDescent="0.25">
      <c r="B130" s="1"/>
      <c r="C130" s="1"/>
      <c r="D130" s="1"/>
      <c r="E130" s="1"/>
      <c r="F130" s="1"/>
      <c r="H130" s="376"/>
      <c r="I130" s="207"/>
      <c r="J130" s="1"/>
      <c r="K130" s="339"/>
      <c r="N130" s="6"/>
      <c r="O130" s="6"/>
      <c r="U130" s="1370"/>
      <c r="V130" s="1370"/>
      <c r="W130" s="1370"/>
      <c r="X130" s="1370"/>
      <c r="Y130" s="1136"/>
    </row>
    <row r="131" spans="2:26" x14ac:dyDescent="0.25">
      <c r="B131" s="1"/>
      <c r="C131" s="1"/>
      <c r="D131" s="1"/>
      <c r="E131" s="1"/>
      <c r="F131" s="1"/>
      <c r="H131" s="376"/>
      <c r="I131" s="207"/>
      <c r="J131" s="1"/>
      <c r="K131" s="339"/>
      <c r="N131" s="6"/>
      <c r="O131" s="6"/>
      <c r="U131" s="855"/>
      <c r="V131" s="855"/>
      <c r="W131" s="1389"/>
      <c r="X131" s="1136"/>
      <c r="Y131" s="1136"/>
    </row>
    <row r="132" spans="2:26" x14ac:dyDescent="0.25">
      <c r="B132" s="1"/>
      <c r="C132" s="1"/>
      <c r="D132" s="1"/>
      <c r="E132" s="1"/>
      <c r="F132" s="1"/>
      <c r="H132" s="376"/>
      <c r="I132" s="207"/>
      <c r="J132" s="1"/>
      <c r="K132" s="339"/>
      <c r="N132" s="6"/>
      <c r="O132" s="6"/>
      <c r="U132" s="855"/>
      <c r="V132" s="855"/>
      <c r="W132" s="1389"/>
      <c r="X132" s="1136"/>
      <c r="Y132" s="1393"/>
    </row>
    <row r="133" spans="2:26" x14ac:dyDescent="0.25">
      <c r="B133" s="1"/>
      <c r="C133" s="1"/>
      <c r="D133" s="1"/>
      <c r="E133" s="1"/>
      <c r="F133" s="1"/>
      <c r="H133" s="376"/>
      <c r="I133" s="207"/>
      <c r="J133" s="1"/>
      <c r="K133" s="339"/>
      <c r="N133" s="6"/>
      <c r="O133" s="6"/>
      <c r="U133" s="855"/>
      <c r="V133" s="855"/>
      <c r="W133" s="1389"/>
      <c r="X133" s="1136"/>
      <c r="Y133" s="1136"/>
    </row>
    <row r="134" spans="2:26" x14ac:dyDescent="0.25">
      <c r="B134" s="1"/>
      <c r="C134" s="1"/>
      <c r="D134" s="1"/>
      <c r="E134" s="1"/>
      <c r="F134" s="1"/>
      <c r="H134" s="376"/>
      <c r="I134" s="207"/>
      <c r="J134" s="1"/>
      <c r="K134" s="339"/>
      <c r="N134" s="6"/>
      <c r="O134" s="6"/>
      <c r="U134" s="855"/>
      <c r="V134" s="855"/>
      <c r="W134" s="1389"/>
      <c r="X134" s="1136"/>
      <c r="Y134" s="1136"/>
    </row>
    <row r="135" spans="2:26" x14ac:dyDescent="0.25">
      <c r="B135" s="1"/>
      <c r="C135" s="1"/>
      <c r="D135" s="1"/>
      <c r="E135" s="1"/>
      <c r="F135" s="1"/>
      <c r="H135" s="376"/>
      <c r="I135" s="207"/>
      <c r="J135" s="1"/>
      <c r="K135" s="339"/>
      <c r="N135" s="6"/>
      <c r="O135" s="6"/>
      <c r="U135" s="855"/>
      <c r="V135" s="855"/>
      <c r="W135" s="1389"/>
      <c r="X135" s="1136"/>
      <c r="Y135" s="1390"/>
    </row>
    <row r="136" spans="2:26" x14ac:dyDescent="0.25">
      <c r="B136" s="1"/>
      <c r="C136" s="1"/>
      <c r="D136" s="1"/>
      <c r="E136" s="1"/>
      <c r="F136" s="1"/>
      <c r="H136" s="376"/>
      <c r="I136" s="207"/>
      <c r="J136" s="1"/>
      <c r="K136" s="339"/>
      <c r="N136" s="6"/>
      <c r="O136" s="6"/>
      <c r="U136" s="1370"/>
      <c r="V136" s="855"/>
      <c r="W136" s="1370"/>
      <c r="X136" s="1370"/>
      <c r="Y136" s="1370"/>
    </row>
    <row r="137" spans="2:26" x14ac:dyDescent="0.25">
      <c r="B137" s="1"/>
      <c r="C137" s="1"/>
      <c r="D137" s="1"/>
      <c r="E137" s="1"/>
      <c r="F137" s="1"/>
      <c r="H137" s="376"/>
      <c r="I137" s="207"/>
      <c r="J137" s="1"/>
      <c r="K137" s="339"/>
      <c r="N137" s="6"/>
      <c r="O137" s="6"/>
      <c r="U137" s="855"/>
      <c r="V137" s="855"/>
      <c r="W137" s="1391"/>
      <c r="X137" s="1136"/>
      <c r="Y137" s="1136"/>
    </row>
    <row r="138" spans="2:26" x14ac:dyDescent="0.25">
      <c r="B138" s="1"/>
      <c r="C138" s="1"/>
      <c r="D138" s="1"/>
      <c r="E138" s="1"/>
      <c r="F138" s="1"/>
      <c r="H138" s="376"/>
      <c r="I138" s="207"/>
      <c r="J138" s="1"/>
      <c r="K138" s="339"/>
      <c r="N138" s="6"/>
      <c r="O138" s="6"/>
      <c r="U138" s="855"/>
      <c r="V138" s="1370"/>
      <c r="W138" s="1392"/>
      <c r="X138" s="1136"/>
      <c r="Y138" s="1136"/>
    </row>
    <row r="139" spans="2:26" x14ac:dyDescent="0.25">
      <c r="B139" s="1"/>
      <c r="C139" s="1"/>
      <c r="D139" s="1"/>
      <c r="E139" s="1"/>
      <c r="F139" s="1"/>
      <c r="H139" s="376"/>
      <c r="I139" s="207"/>
      <c r="J139" s="1"/>
      <c r="K139" s="339"/>
      <c r="N139" s="6"/>
      <c r="O139" s="6"/>
      <c r="S139" s="1"/>
      <c r="T139" s="1"/>
      <c r="U139" s="855"/>
      <c r="V139" s="855"/>
      <c r="W139" s="1394"/>
      <c r="X139" s="1136"/>
      <c r="Y139" s="1417"/>
      <c r="Z139" s="1"/>
    </row>
    <row r="140" spans="2:26" x14ac:dyDescent="0.25">
      <c r="B140" s="1"/>
      <c r="C140" s="1"/>
      <c r="D140" s="1"/>
      <c r="E140" s="1"/>
      <c r="F140" s="1"/>
      <c r="H140" s="376"/>
      <c r="I140" s="207"/>
      <c r="J140" s="1"/>
      <c r="K140" s="339"/>
      <c r="S140" s="1"/>
      <c r="T140" s="1"/>
      <c r="U140" s="855"/>
      <c r="V140" s="855"/>
      <c r="W140" s="1389"/>
      <c r="X140" s="1136"/>
      <c r="Y140" s="1417"/>
      <c r="Z140" s="1"/>
    </row>
    <row r="141" spans="2:26" x14ac:dyDescent="0.25">
      <c r="H141" s="376"/>
      <c r="I141" s="207"/>
      <c r="J141" s="1"/>
      <c r="K141" s="339"/>
      <c r="S141" s="1"/>
      <c r="T141" s="1"/>
      <c r="U141" s="855"/>
      <c r="V141" s="855"/>
      <c r="W141" s="1389"/>
      <c r="X141" s="1136"/>
      <c r="Y141" s="1136"/>
      <c r="Z141" s="1"/>
    </row>
    <row r="142" spans="2:26" ht="15" customHeight="1" x14ac:dyDescent="0.25">
      <c r="H142" s="376"/>
      <c r="I142" s="207"/>
      <c r="J142" s="1"/>
      <c r="K142" s="339"/>
      <c r="S142" s="1"/>
      <c r="T142" s="1"/>
      <c r="U142" s="1"/>
      <c r="V142" s="1"/>
      <c r="W142" s="1"/>
      <c r="X142" s="1"/>
      <c r="Y142" s="1"/>
      <c r="Z142" s="1"/>
    </row>
    <row r="143" spans="2:26" x14ac:dyDescent="0.25">
      <c r="H143" s="376"/>
      <c r="I143" s="207"/>
      <c r="J143" s="1"/>
      <c r="K143" s="339"/>
      <c r="S143" s="1"/>
      <c r="T143" s="1"/>
      <c r="U143" s="1"/>
      <c r="V143" s="1"/>
      <c r="W143" s="1"/>
      <c r="X143" s="1"/>
      <c r="Y143" s="1"/>
      <c r="Z143" s="1"/>
    </row>
    <row r="144" spans="2:26" x14ac:dyDescent="0.25">
      <c r="H144" s="376"/>
      <c r="I144" s="207"/>
      <c r="J144" s="1"/>
      <c r="K144" s="339"/>
      <c r="S144" s="1"/>
      <c r="T144" s="1"/>
      <c r="U144" s="1"/>
      <c r="V144" s="1"/>
      <c r="W144" s="1"/>
      <c r="X144" s="1"/>
      <c r="Y144" s="1"/>
      <c r="Z144" s="1"/>
    </row>
    <row r="145" spans="8:26" x14ac:dyDescent="0.25">
      <c r="H145" s="376"/>
      <c r="I145" s="207"/>
      <c r="J145" s="1"/>
      <c r="K145" s="339"/>
      <c r="S145" s="1"/>
      <c r="T145" s="1"/>
      <c r="U145" s="1"/>
      <c r="V145" s="1"/>
      <c r="W145" s="1"/>
      <c r="X145" s="1"/>
      <c r="Y145" s="1"/>
      <c r="Z145" s="1"/>
    </row>
    <row r="146" spans="8:26" x14ac:dyDescent="0.25">
      <c r="H146" s="1"/>
      <c r="I146" s="1"/>
      <c r="J146" s="1"/>
      <c r="K146" s="1"/>
      <c r="X146" s="6"/>
    </row>
    <row r="147" spans="8:26" x14ac:dyDescent="0.25">
      <c r="H147" s="1"/>
      <c r="I147" s="1"/>
      <c r="J147" s="1"/>
      <c r="K147" s="1"/>
      <c r="T147" s="1"/>
      <c r="X147" s="6"/>
    </row>
    <row r="148" spans="8:26" x14ac:dyDescent="0.25">
      <c r="H148" s="1"/>
      <c r="I148" s="1"/>
      <c r="J148" s="1"/>
      <c r="K148" s="1"/>
      <c r="T148" s="1"/>
      <c r="X148" s="6"/>
    </row>
    <row r="149" spans="8:26" x14ac:dyDescent="0.25">
      <c r="H149" s="1"/>
      <c r="I149" s="1"/>
      <c r="J149" s="1"/>
      <c r="K149" s="1"/>
      <c r="T149" s="1"/>
      <c r="X149" s="6"/>
    </row>
    <row r="150" spans="8:26" x14ac:dyDescent="0.25">
      <c r="H150" s="1"/>
      <c r="I150" s="1"/>
      <c r="J150" s="1"/>
      <c r="K150" s="1"/>
      <c r="T150" s="1"/>
      <c r="U150" s="1"/>
      <c r="V150" s="1"/>
      <c r="W150" s="1"/>
      <c r="X150" s="66"/>
      <c r="Y150" s="1"/>
    </row>
    <row r="151" spans="8:26" x14ac:dyDescent="0.25">
      <c r="H151" s="1"/>
      <c r="I151" s="1"/>
      <c r="J151" s="1"/>
      <c r="K151" s="1"/>
    </row>
    <row r="152" spans="8:26" x14ac:dyDescent="0.25">
      <c r="H152" s="1"/>
      <c r="I152" s="1"/>
      <c r="J152" s="1"/>
      <c r="K152" s="1"/>
    </row>
    <row r="158" spans="8:26" x14ac:dyDescent="0.25">
      <c r="T158" s="1"/>
      <c r="U158" s="1"/>
      <c r="V158" s="1"/>
      <c r="W158" s="1"/>
      <c r="X158" s="66"/>
    </row>
    <row r="159" spans="8:26" x14ac:dyDescent="0.25">
      <c r="T159" s="1"/>
      <c r="U159" s="1"/>
      <c r="V159" s="1"/>
      <c r="W159" s="1"/>
      <c r="X159" s="66"/>
    </row>
    <row r="160" spans="8:26" x14ac:dyDescent="0.25">
      <c r="T160" s="1"/>
      <c r="U160" s="1"/>
      <c r="V160" s="1"/>
      <c r="W160" s="1"/>
      <c r="X160" s="66"/>
    </row>
    <row r="161" spans="20:24" x14ac:dyDescent="0.25">
      <c r="T161" s="1"/>
      <c r="U161" s="1"/>
      <c r="V161" s="1"/>
      <c r="W161" s="1"/>
      <c r="X161" s="66"/>
    </row>
    <row r="162" spans="20:24" x14ac:dyDescent="0.25">
      <c r="T162" s="1"/>
      <c r="U162" s="1"/>
      <c r="V162" s="1"/>
      <c r="W162" s="1"/>
      <c r="X162" s="66"/>
    </row>
    <row r="163" spans="20:24" x14ac:dyDescent="0.25">
      <c r="T163" s="1"/>
      <c r="U163" s="1"/>
      <c r="V163" s="1"/>
      <c r="W163" s="1"/>
      <c r="X163" s="66"/>
    </row>
    <row r="164" spans="20:24" x14ac:dyDescent="0.25">
      <c r="T164" s="1"/>
      <c r="U164" s="1"/>
      <c r="V164" s="1"/>
      <c r="W164" s="1"/>
      <c r="X164" s="66"/>
    </row>
    <row r="165" spans="20:24" x14ac:dyDescent="0.25">
      <c r="T165" s="1"/>
      <c r="U165" s="1"/>
      <c r="V165" s="1"/>
      <c r="W165" s="1"/>
      <c r="X165" s="66"/>
    </row>
    <row r="166" spans="20:24" x14ac:dyDescent="0.25">
      <c r="T166" s="1"/>
      <c r="U166" s="1"/>
      <c r="V166" s="1"/>
      <c r="W166" s="1"/>
      <c r="X166" s="66"/>
    </row>
    <row r="167" spans="20:24" x14ac:dyDescent="0.25">
      <c r="T167" s="1"/>
      <c r="U167" s="1"/>
      <c r="V167" s="1"/>
      <c r="W167" s="1"/>
      <c r="X167" s="66"/>
    </row>
    <row r="168" spans="20:24" x14ac:dyDescent="0.25">
      <c r="T168" s="1"/>
      <c r="U168" s="1"/>
      <c r="V168" s="376"/>
      <c r="W168" s="1"/>
      <c r="X168" s="66"/>
    </row>
    <row r="169" spans="20:24" x14ac:dyDescent="0.25">
      <c r="T169" s="1"/>
      <c r="U169" s="1"/>
      <c r="V169" s="1"/>
      <c r="W169" s="1"/>
      <c r="X169" s="66"/>
    </row>
    <row r="170" spans="20:24" x14ac:dyDescent="0.25">
      <c r="T170" s="1"/>
      <c r="U170" s="1"/>
      <c r="V170" s="376"/>
      <c r="W170" s="1"/>
      <c r="X170" s="66"/>
    </row>
    <row r="171" spans="20:24" x14ac:dyDescent="0.25">
      <c r="T171" s="1"/>
      <c r="U171" s="1"/>
      <c r="V171" s="1"/>
      <c r="W171" s="1"/>
      <c r="X171" s="66"/>
    </row>
    <row r="172" spans="20:24" x14ac:dyDescent="0.25">
      <c r="T172" s="1"/>
      <c r="U172" s="1"/>
      <c r="V172" s="1"/>
      <c r="W172" s="1"/>
      <c r="X172" s="66"/>
    </row>
    <row r="173" spans="20:24" x14ac:dyDescent="0.25">
      <c r="T173" s="1"/>
      <c r="U173" s="1"/>
      <c r="V173" s="1"/>
      <c r="W173" s="1"/>
      <c r="X173" s="66"/>
    </row>
    <row r="174" spans="20:24" x14ac:dyDescent="0.25">
      <c r="T174" s="1"/>
      <c r="U174" s="1"/>
      <c r="V174" s="1"/>
      <c r="W174" s="1"/>
      <c r="X174" s="66"/>
    </row>
    <row r="175" spans="20:24" x14ac:dyDescent="0.25">
      <c r="T175" s="1"/>
      <c r="U175" s="1"/>
      <c r="V175" s="1"/>
      <c r="W175" s="1"/>
      <c r="X175" s="66"/>
    </row>
    <row r="176" spans="20:24" x14ac:dyDescent="0.25">
      <c r="T176" s="1"/>
      <c r="U176" s="1"/>
      <c r="V176" s="1"/>
      <c r="W176" s="1"/>
      <c r="X176" s="66"/>
    </row>
    <row r="177" spans="20:24" x14ac:dyDescent="0.25">
      <c r="T177" s="1"/>
      <c r="U177" s="1"/>
      <c r="V177" s="1"/>
      <c r="W177" s="1"/>
      <c r="X177" s="66"/>
    </row>
    <row r="178" spans="20:24" x14ac:dyDescent="0.25">
      <c r="T178" s="1"/>
      <c r="U178" s="1"/>
      <c r="V178" s="1"/>
      <c r="W178" s="1"/>
      <c r="X178" s="66"/>
    </row>
    <row r="179" spans="20:24" x14ac:dyDescent="0.25">
      <c r="T179" s="1"/>
      <c r="U179" s="1"/>
      <c r="V179" s="1"/>
      <c r="W179" s="1"/>
      <c r="X179" s="66"/>
    </row>
    <row r="180" spans="20:24" x14ac:dyDescent="0.25">
      <c r="T180" s="1"/>
      <c r="U180" s="1"/>
      <c r="V180" s="1"/>
      <c r="W180" s="1"/>
      <c r="X180" s="66"/>
    </row>
    <row r="181" spans="20:24" x14ac:dyDescent="0.25">
      <c r="T181" s="1"/>
      <c r="U181" s="1"/>
      <c r="V181" s="1"/>
      <c r="W181" s="1"/>
      <c r="X181" s="66"/>
    </row>
    <row r="182" spans="20:24" x14ac:dyDescent="0.25">
      <c r="T182" s="1"/>
      <c r="U182" s="1"/>
      <c r="V182" s="1"/>
      <c r="W182" s="1"/>
      <c r="X182" s="66"/>
    </row>
    <row r="183" spans="20:24" x14ac:dyDescent="0.25">
      <c r="T183" s="1"/>
      <c r="U183" s="1"/>
      <c r="V183" s="1"/>
      <c r="W183" s="1"/>
      <c r="X183" s="66"/>
    </row>
    <row r="184" spans="20:24" x14ac:dyDescent="0.25">
      <c r="T184" s="1"/>
      <c r="U184" s="1"/>
      <c r="V184" s="1"/>
      <c r="W184" s="1"/>
      <c r="X184" s="66"/>
    </row>
    <row r="193" spans="14:15" x14ac:dyDescent="0.25">
      <c r="N193" s="6"/>
      <c r="O193" s="6"/>
    </row>
    <row r="194" spans="14:15" x14ac:dyDescent="0.25">
      <c r="N194" s="6"/>
      <c r="O194" s="6"/>
    </row>
    <row r="195" spans="14:15" x14ac:dyDescent="0.25">
      <c r="N195" s="6"/>
      <c r="O195" s="6"/>
    </row>
    <row r="196" spans="14:15" x14ac:dyDescent="0.25">
      <c r="N196" s="6"/>
      <c r="O196" s="6"/>
    </row>
    <row r="197" spans="14:15" x14ac:dyDescent="0.25">
      <c r="N197" s="6"/>
      <c r="O197" s="6"/>
    </row>
    <row r="198" spans="14:15" x14ac:dyDescent="0.25">
      <c r="N198" s="6"/>
      <c r="O198" s="6"/>
    </row>
    <row r="199" spans="14:15" x14ac:dyDescent="0.25">
      <c r="N199" s="6"/>
      <c r="O199" s="6"/>
    </row>
    <row r="200" spans="14:15" x14ac:dyDescent="0.25">
      <c r="N200" s="6"/>
      <c r="O200" s="6"/>
    </row>
    <row r="201" spans="14:15" x14ac:dyDescent="0.25">
      <c r="N201" s="6"/>
      <c r="O201" s="6"/>
    </row>
    <row r="202" spans="14:15" x14ac:dyDescent="0.25">
      <c r="N202" s="6"/>
      <c r="O202" s="6"/>
    </row>
    <row r="203" spans="14:15" x14ac:dyDescent="0.25">
      <c r="N203" s="6"/>
      <c r="O203" s="6"/>
    </row>
    <row r="204" spans="14:15" x14ac:dyDescent="0.25">
      <c r="N204" s="6"/>
      <c r="O204" s="6"/>
    </row>
    <row r="205" spans="14:15" x14ac:dyDescent="0.25">
      <c r="N205" s="6"/>
      <c r="O205" s="6"/>
    </row>
    <row r="206" spans="14:15" x14ac:dyDescent="0.25">
      <c r="N206" s="6"/>
      <c r="O206" s="6"/>
    </row>
    <row r="207" spans="14:15" x14ac:dyDescent="0.25">
      <c r="N207" s="6"/>
      <c r="O207" s="6"/>
    </row>
    <row r="208" spans="14:15" x14ac:dyDescent="0.25">
      <c r="N208" s="6"/>
      <c r="O208" s="6"/>
    </row>
    <row r="209" spans="14:15" x14ac:dyDescent="0.25">
      <c r="N209" s="6"/>
      <c r="O209" s="6"/>
    </row>
    <row r="210" spans="14:15" x14ac:dyDescent="0.25">
      <c r="N210" s="6"/>
      <c r="O210" s="6"/>
    </row>
    <row r="211" spans="14:15" x14ac:dyDescent="0.25">
      <c r="N211" s="6"/>
      <c r="O211" s="6"/>
    </row>
    <row r="212" spans="14:15" x14ac:dyDescent="0.25">
      <c r="N212" s="6"/>
      <c r="O212" s="6"/>
    </row>
    <row r="213" spans="14:15" x14ac:dyDescent="0.25">
      <c r="N213" s="6"/>
      <c r="O213" s="6"/>
    </row>
    <row r="214" spans="14:15" x14ac:dyDescent="0.25">
      <c r="N214" s="6"/>
      <c r="O214" s="6"/>
    </row>
    <row r="215" spans="14:15" x14ac:dyDescent="0.25">
      <c r="N215" s="6"/>
      <c r="O215" s="6"/>
    </row>
    <row r="216" spans="14:15" x14ac:dyDescent="0.25">
      <c r="N216" s="6"/>
      <c r="O216" s="6"/>
    </row>
    <row r="217" spans="14:15" x14ac:dyDescent="0.25">
      <c r="N217" s="6"/>
      <c r="O217" s="6"/>
    </row>
    <row r="218" spans="14:15" x14ac:dyDescent="0.25">
      <c r="N218" s="6"/>
      <c r="O218" s="6"/>
    </row>
    <row r="219" spans="14:15" x14ac:dyDescent="0.25">
      <c r="N219" s="6"/>
      <c r="O219" s="6"/>
    </row>
    <row r="220" spans="14:15" x14ac:dyDescent="0.25">
      <c r="N220" s="6"/>
      <c r="O220" s="6"/>
    </row>
    <row r="221" spans="14:15" x14ac:dyDescent="0.25">
      <c r="N221" s="6"/>
      <c r="O221" s="6"/>
    </row>
    <row r="222" spans="14:15" x14ac:dyDescent="0.25">
      <c r="N222" s="6"/>
      <c r="O222" s="6"/>
    </row>
    <row r="223" spans="14:15" x14ac:dyDescent="0.25">
      <c r="N223" s="6"/>
      <c r="O223" s="6"/>
    </row>
    <row r="224" spans="14:15" x14ac:dyDescent="0.25">
      <c r="N224" s="6"/>
      <c r="O224" s="6"/>
    </row>
    <row r="225" spans="14:15" x14ac:dyDescent="0.25">
      <c r="N225" s="6"/>
      <c r="O225" s="6"/>
    </row>
    <row r="226" spans="14:15" x14ac:dyDescent="0.25">
      <c r="N226" s="6"/>
      <c r="O226" s="6"/>
    </row>
    <row r="227" spans="14:15" x14ac:dyDescent="0.25">
      <c r="N227" s="6"/>
      <c r="O227" s="6"/>
    </row>
    <row r="228" spans="14:15" x14ac:dyDescent="0.25">
      <c r="N228" s="6"/>
      <c r="O228" s="6"/>
    </row>
    <row r="229" spans="14:15" x14ac:dyDescent="0.25">
      <c r="N229" s="6"/>
      <c r="O229" s="6"/>
    </row>
    <row r="230" spans="14:15" x14ac:dyDescent="0.25">
      <c r="N230" s="6"/>
      <c r="O230" s="6"/>
    </row>
    <row r="231" spans="14:15" x14ac:dyDescent="0.25">
      <c r="N231" s="6"/>
      <c r="O231" s="6"/>
    </row>
    <row r="232" spans="14:15" x14ac:dyDescent="0.25">
      <c r="N232" s="6"/>
      <c r="O232" s="6"/>
    </row>
    <row r="233" spans="14:15" x14ac:dyDescent="0.25">
      <c r="N233" s="6"/>
      <c r="O233" s="6"/>
    </row>
    <row r="234" spans="14:15" x14ac:dyDescent="0.25">
      <c r="N234" s="6"/>
      <c r="O234" s="6"/>
    </row>
    <row r="235" spans="14:15" x14ac:dyDescent="0.25">
      <c r="N235" s="6"/>
      <c r="O235" s="6"/>
    </row>
    <row r="236" spans="14:15" x14ac:dyDescent="0.25">
      <c r="N236" s="6"/>
      <c r="O236" s="6"/>
    </row>
    <row r="237" spans="14:15" x14ac:dyDescent="0.25">
      <c r="N237" s="6"/>
      <c r="O237" s="6"/>
    </row>
    <row r="238" spans="14:15" x14ac:dyDescent="0.25">
      <c r="N238" s="6"/>
      <c r="O238" s="6"/>
    </row>
    <row r="239" spans="14:15" x14ac:dyDescent="0.25">
      <c r="N239" s="6"/>
      <c r="O239" s="6"/>
    </row>
    <row r="240" spans="14:15" x14ac:dyDescent="0.25">
      <c r="N240" s="6"/>
      <c r="O240" s="6"/>
    </row>
    <row r="241" spans="14:15" x14ac:dyDescent="0.25">
      <c r="N241" s="6"/>
      <c r="O241" s="6"/>
    </row>
    <row r="242" spans="14:15" x14ac:dyDescent="0.25">
      <c r="N242" s="6"/>
      <c r="O242" s="6"/>
    </row>
    <row r="243" spans="14:15" x14ac:dyDescent="0.25">
      <c r="N243" s="6"/>
      <c r="O243" s="6"/>
    </row>
    <row r="244" spans="14:15" x14ac:dyDescent="0.25">
      <c r="N244" s="6"/>
      <c r="O244" s="6"/>
    </row>
    <row r="245" spans="14:15" x14ac:dyDescent="0.25">
      <c r="N245" s="6"/>
      <c r="O245" s="6"/>
    </row>
    <row r="246" spans="14:15" x14ac:dyDescent="0.25">
      <c r="N246" s="6"/>
      <c r="O246" s="6"/>
    </row>
    <row r="247" spans="14:15" x14ac:dyDescent="0.25">
      <c r="N247" s="6"/>
      <c r="O247" s="6"/>
    </row>
    <row r="248" spans="14:15" x14ac:dyDescent="0.25">
      <c r="N248" s="6"/>
      <c r="O248" s="6"/>
    </row>
    <row r="249" spans="14:15" x14ac:dyDescent="0.25">
      <c r="N249" s="6"/>
      <c r="O249" s="6"/>
    </row>
    <row r="250" spans="14:15" x14ac:dyDescent="0.25">
      <c r="N250" s="6"/>
      <c r="O250" s="6"/>
    </row>
    <row r="251" spans="14:15" x14ac:dyDescent="0.25">
      <c r="N251" s="6"/>
      <c r="O251" s="6"/>
    </row>
    <row r="252" spans="14:15" x14ac:dyDescent="0.25">
      <c r="N252" s="6"/>
      <c r="O252" s="6"/>
    </row>
    <row r="253" spans="14:15" x14ac:dyDescent="0.25">
      <c r="N253" s="6"/>
      <c r="O253" s="6"/>
    </row>
    <row r="254" spans="14:15" x14ac:dyDescent="0.25">
      <c r="N254" s="6"/>
      <c r="O254" s="6"/>
    </row>
    <row r="255" spans="14:15" x14ac:dyDescent="0.25">
      <c r="N255" s="6"/>
      <c r="O255" s="6"/>
    </row>
    <row r="256" spans="14:15" x14ac:dyDescent="0.25">
      <c r="N256" s="6"/>
      <c r="O256" s="6"/>
    </row>
    <row r="257" spans="14:15" x14ac:dyDescent="0.25">
      <c r="N257" s="6"/>
      <c r="O257" s="6"/>
    </row>
    <row r="258" spans="14:15" x14ac:dyDescent="0.25">
      <c r="N258" s="6"/>
      <c r="O258" s="6"/>
    </row>
  </sheetData>
  <mergeCells count="229">
    <mergeCell ref="AD23:AD24"/>
    <mergeCell ref="AB23:AB24"/>
    <mergeCell ref="Y23:Y24"/>
    <mergeCell ref="X23:X24"/>
    <mergeCell ref="W23:W24"/>
    <mergeCell ref="U23:U24"/>
    <mergeCell ref="R24:R29"/>
    <mergeCell ref="C84:D84"/>
    <mergeCell ref="F23:F24"/>
    <mergeCell ref="E23:E24"/>
    <mergeCell ref="D23:D24"/>
    <mergeCell ref="Y50:Y53"/>
    <mergeCell ref="X50:X53"/>
    <mergeCell ref="W50:W53"/>
    <mergeCell ref="U50:U53"/>
    <mergeCell ref="F40:F41"/>
    <mergeCell ref="F46:F47"/>
    <mergeCell ref="N35:N36"/>
    <mergeCell ref="P35:P36"/>
    <mergeCell ref="Q35:Q36"/>
    <mergeCell ref="N22:N23"/>
    <mergeCell ref="N24:N29"/>
    <mergeCell ref="H30:H32"/>
    <mergeCell ref="I30:I32"/>
    <mergeCell ref="U16:U21"/>
    <mergeCell ref="R18:R21"/>
    <mergeCell ref="AB42:AB43"/>
    <mergeCell ref="O22:O23"/>
    <mergeCell ref="Q24:Q29"/>
    <mergeCell ref="P24:P29"/>
    <mergeCell ref="P39:P42"/>
    <mergeCell ref="R43:R45"/>
    <mergeCell ref="Q43:Q45"/>
    <mergeCell ref="Q18:Q21"/>
    <mergeCell ref="P18:P21"/>
    <mergeCell ref="O18:O21"/>
    <mergeCell ref="B20:B22"/>
    <mergeCell ref="D20:D22"/>
    <mergeCell ref="E20:E22"/>
    <mergeCell ref="F26:F32"/>
    <mergeCell ref="E26:E32"/>
    <mergeCell ref="D26:D32"/>
    <mergeCell ref="B26:B32"/>
    <mergeCell ref="K18:K21"/>
    <mergeCell ref="J18:J21"/>
    <mergeCell ref="I18:I21"/>
    <mergeCell ref="C20:C37"/>
    <mergeCell ref="H24:H26"/>
    <mergeCell ref="F20:F22"/>
    <mergeCell ref="K24:K26"/>
    <mergeCell ref="J24:J26"/>
    <mergeCell ref="I24:I26"/>
    <mergeCell ref="B23:B24"/>
    <mergeCell ref="K30:K32"/>
    <mergeCell ref="J30:J32"/>
    <mergeCell ref="K33:K37"/>
    <mergeCell ref="J33:J37"/>
    <mergeCell ref="I33:I37"/>
    <mergeCell ref="H33:H37"/>
    <mergeCell ref="B70:B71"/>
    <mergeCell ref="D70:D71"/>
    <mergeCell ref="E70:E71"/>
    <mergeCell ref="F70:F71"/>
    <mergeCell ref="F74:F75"/>
    <mergeCell ref="E74:E75"/>
    <mergeCell ref="B74:B75"/>
    <mergeCell ref="D74:D75"/>
    <mergeCell ref="B52:B53"/>
    <mergeCell ref="C57:C59"/>
    <mergeCell ref="E60:E62"/>
    <mergeCell ref="D60:D62"/>
    <mergeCell ref="B60:B62"/>
    <mergeCell ref="F63:F64"/>
    <mergeCell ref="B63:B64"/>
    <mergeCell ref="E63:E64"/>
    <mergeCell ref="D63:D64"/>
    <mergeCell ref="F55:F56"/>
    <mergeCell ref="E55:E56"/>
    <mergeCell ref="D55:D56"/>
    <mergeCell ref="B55:B56"/>
    <mergeCell ref="C73:C83"/>
    <mergeCell ref="F76:F77"/>
    <mergeCell ref="B76:B77"/>
    <mergeCell ref="N39:N42"/>
    <mergeCell ref="X38:X42"/>
    <mergeCell ref="W38:W42"/>
    <mergeCell ref="U38:U42"/>
    <mergeCell ref="R35:R36"/>
    <mergeCell ref="AF42:AF43"/>
    <mergeCell ref="AE42:AE43"/>
    <mergeCell ref="AF51:AF53"/>
    <mergeCell ref="AE51:AE53"/>
    <mergeCell ref="AD51:AD53"/>
    <mergeCell ref="AB51:AB53"/>
    <mergeCell ref="AC45:AC48"/>
    <mergeCell ref="AD38:AD41"/>
    <mergeCell ref="O51:O56"/>
    <mergeCell ref="R39:R42"/>
    <mergeCell ref="Q39:Q42"/>
    <mergeCell ref="AI1:AR2"/>
    <mergeCell ref="V38:V41"/>
    <mergeCell ref="W16:W21"/>
    <mergeCell ref="AF38:AF41"/>
    <mergeCell ref="AF16:AF21"/>
    <mergeCell ref="AE16:AE21"/>
    <mergeCell ref="AD16:AD21"/>
    <mergeCell ref="AC16:AC21"/>
    <mergeCell ref="AB16:AB21"/>
    <mergeCell ref="AB38:AB41"/>
    <mergeCell ref="X16:X21"/>
    <mergeCell ref="V16:V21"/>
    <mergeCell ref="Y16:Y21"/>
    <mergeCell ref="Y38:Y42"/>
    <mergeCell ref="V32:V37"/>
    <mergeCell ref="AE38:AE41"/>
    <mergeCell ref="AC25:AF26"/>
    <mergeCell ref="AB28:AB29"/>
    <mergeCell ref="AD28:AD29"/>
    <mergeCell ref="AE28:AE29"/>
    <mergeCell ref="AF28:AF29"/>
    <mergeCell ref="AD42:AD43"/>
    <mergeCell ref="AF23:AF24"/>
    <mergeCell ref="AE23:AE24"/>
    <mergeCell ref="F42:F43"/>
    <mergeCell ref="E42:E43"/>
    <mergeCell ref="D42:D43"/>
    <mergeCell ref="A1:A3"/>
    <mergeCell ref="O47:O50"/>
    <mergeCell ref="C4:F4"/>
    <mergeCell ref="B3:E3"/>
    <mergeCell ref="H18:H21"/>
    <mergeCell ref="H13:H14"/>
    <mergeCell ref="I13:I14"/>
    <mergeCell ref="J13:J14"/>
    <mergeCell ref="K13:K14"/>
    <mergeCell ref="H23:K23"/>
    <mergeCell ref="K46:K47"/>
    <mergeCell ref="J46:J47"/>
    <mergeCell ref="I46:I47"/>
    <mergeCell ref="H46:H47"/>
    <mergeCell ref="I50:K50"/>
    <mergeCell ref="N43:N45"/>
    <mergeCell ref="F48:F49"/>
    <mergeCell ref="D48:D49"/>
    <mergeCell ref="E48:E49"/>
    <mergeCell ref="B48:B49"/>
    <mergeCell ref="B50:B51"/>
    <mergeCell ref="D76:D77"/>
    <mergeCell ref="E76:E77"/>
    <mergeCell ref="F65:F66"/>
    <mergeCell ref="E65:E66"/>
    <mergeCell ref="D65:D66"/>
    <mergeCell ref="B65:B66"/>
    <mergeCell ref="K40:K41"/>
    <mergeCell ref="J40:J41"/>
    <mergeCell ref="I40:I41"/>
    <mergeCell ref="E67:E69"/>
    <mergeCell ref="C40:C45"/>
    <mergeCell ref="D67:D69"/>
    <mergeCell ref="B67:B69"/>
    <mergeCell ref="B42:B43"/>
    <mergeCell ref="F44:F45"/>
    <mergeCell ref="E44:E45"/>
    <mergeCell ref="D44:D45"/>
    <mergeCell ref="B44:B45"/>
    <mergeCell ref="E40:E41"/>
    <mergeCell ref="D40:D41"/>
    <mergeCell ref="B40:B41"/>
    <mergeCell ref="E46:E47"/>
    <mergeCell ref="D46:D47"/>
    <mergeCell ref="B46:B47"/>
    <mergeCell ref="C12:C17"/>
    <mergeCell ref="K15:K17"/>
    <mergeCell ref="J15:J17"/>
    <mergeCell ref="I15:I17"/>
    <mergeCell ref="H15:H17"/>
    <mergeCell ref="R16:R17"/>
    <mergeCell ref="Q16:Q17"/>
    <mergeCell ref="P16:P17"/>
    <mergeCell ref="O12:O17"/>
    <mergeCell ref="N16:N17"/>
    <mergeCell ref="N18:N21"/>
    <mergeCell ref="R22:R23"/>
    <mergeCell ref="Q22:Q23"/>
    <mergeCell ref="P22:P23"/>
    <mergeCell ref="P59:P62"/>
    <mergeCell ref="N59:N62"/>
    <mergeCell ref="O57:O62"/>
    <mergeCell ref="Y64:Y66"/>
    <mergeCell ref="F67:F69"/>
    <mergeCell ref="V25:Y26"/>
    <mergeCell ref="R31:R32"/>
    <mergeCell ref="Q31:Q32"/>
    <mergeCell ref="P31:P32"/>
    <mergeCell ref="N31:N32"/>
    <mergeCell ref="U28:U29"/>
    <mergeCell ref="W28:W29"/>
    <mergeCell ref="X28:X29"/>
    <mergeCell ref="Y28:Y29"/>
    <mergeCell ref="H40:H41"/>
    <mergeCell ref="P43:P45"/>
    <mergeCell ref="X64:X66"/>
    <mergeCell ref="W64:W66"/>
    <mergeCell ref="V64:V67"/>
    <mergeCell ref="U64:U66"/>
    <mergeCell ref="V58:V61"/>
    <mergeCell ref="Y54:Y56"/>
    <mergeCell ref="X54:X56"/>
    <mergeCell ref="W54:W56"/>
    <mergeCell ref="U54:U56"/>
    <mergeCell ref="C46:C56"/>
    <mergeCell ref="R57:R58"/>
    <mergeCell ref="Q57:Q58"/>
    <mergeCell ref="P57:P58"/>
    <mergeCell ref="N57:N58"/>
    <mergeCell ref="F60:F62"/>
    <mergeCell ref="C60:C72"/>
    <mergeCell ref="K53:K58"/>
    <mergeCell ref="J53:J58"/>
    <mergeCell ref="I53:I58"/>
    <mergeCell ref="H53:H58"/>
    <mergeCell ref="R59:R62"/>
    <mergeCell ref="Q59:Q62"/>
    <mergeCell ref="F50:F51"/>
    <mergeCell ref="E50:E51"/>
    <mergeCell ref="D50:D51"/>
    <mergeCell ref="D52:D53"/>
    <mergeCell ref="E52:E53"/>
    <mergeCell ref="F52:F53"/>
  </mergeCells>
  <printOptions horizontalCentered="1"/>
  <pageMargins left="0.39370078740157483" right="0.39370078740157483" top="0.55118110236220474" bottom="0.55118110236220474" header="0.31496062992125984" footer="0.31496062992125984"/>
  <pageSetup paperSize="9" scale="61" fitToHeight="0" orientation="portrait" r:id="rId1"/>
  <headerFooter>
    <oddHeader>&amp;CData fields for Plain Radiography by individual exam/projection record &amp;R&amp;D  &amp;T</oddHeader>
    <oddFooter>&amp;C&amp;P  of  &amp;N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3.1406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3"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855468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8554687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14062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8554687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3"/>
      <c r="O1" s="1242"/>
      <c r="P1" s="1242"/>
      <c r="U1" s="803"/>
      <c r="V1" s="803"/>
      <c r="W1" s="803"/>
      <c r="X1" s="1177"/>
      <c r="Y1" s="1177"/>
      <c r="Z1" s="1177"/>
      <c r="AA1" s="1177"/>
      <c r="AB1" s="1177"/>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84" t="str">
        <f>'Info Exam and Projection List'!M27</f>
        <v>X24. Pelvis : Complete exam</v>
      </c>
      <c r="C2" s="1785"/>
      <c r="D2" s="1786"/>
      <c r="E2" s="489" t="s">
        <v>1784</v>
      </c>
      <c r="F2" s="1761" t="str">
        <f>VLOOKUP($B$2,'Info Exam and Projection List'!M4:P33,2)</f>
        <v>Table exams only, not trolleys or mobile.  If possible, please list projections used in complete exam in the projection name columns.</v>
      </c>
      <c r="G2" s="1762"/>
      <c r="H2" s="1763"/>
      <c r="I2" s="1239"/>
      <c r="J2" s="1239"/>
      <c r="K2" s="1188" t="s">
        <v>1785</v>
      </c>
      <c r="L2" s="779"/>
      <c r="M2" s="379"/>
      <c r="N2" s="1177"/>
      <c r="O2" s="813"/>
      <c r="P2" s="813"/>
      <c r="Q2" s="491"/>
      <c r="R2" s="491"/>
      <c r="S2" s="491"/>
      <c r="T2" s="491"/>
      <c r="U2" s="1177"/>
      <c r="V2" s="1177"/>
      <c r="W2" s="1177"/>
      <c r="X2" s="1177"/>
      <c r="Y2" s="1177"/>
      <c r="Z2" s="1177"/>
      <c r="AA2" s="1177"/>
      <c r="AB2" s="1177"/>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Pelvis X-ray (procedure) (268425006)</v>
      </c>
      <c r="CN2" s="512" t="str">
        <f>VLOOKUP($B$2,'Info Exam and Projection List'!M4:P33,4)</f>
        <v>XR Pelvis (XPELV)</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780"/>
      <c r="L3" s="379"/>
      <c r="M3" s="379"/>
      <c r="N3" s="411"/>
      <c r="O3" s="447" t="s">
        <v>1787</v>
      </c>
      <c r="P3" s="1201"/>
      <c r="Q3" s="1201"/>
      <c r="R3" s="1201"/>
      <c r="S3" s="1201"/>
      <c r="T3" s="1202"/>
      <c r="U3" s="1219" t="s">
        <v>1804</v>
      </c>
      <c r="V3" s="411"/>
      <c r="W3" s="741"/>
      <c r="X3" s="411"/>
      <c r="Y3" s="411"/>
      <c r="Z3" s="845"/>
      <c r="AA3" s="738"/>
      <c r="AB3" s="411"/>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X24. Pelvis : Complete exam</v>
      </c>
      <c r="DC3" s="919" t="s">
        <v>1025</v>
      </c>
      <c r="DD3" s="712" t="s">
        <v>1739</v>
      </c>
      <c r="DF3" s="85"/>
      <c r="DG3" s="85"/>
      <c r="DH3" s="680" t="s">
        <v>1023</v>
      </c>
      <c r="DI3" s="86"/>
      <c r="DJ3" s="158" t="s">
        <v>1024</v>
      </c>
      <c r="DK3" s="85"/>
      <c r="DL3" s="85"/>
      <c r="DM3" s="85"/>
      <c r="DN3" s="85"/>
      <c r="DO3" s="85"/>
      <c r="DP3" s="85"/>
      <c r="DQ3" s="85"/>
      <c r="DR3" s="85"/>
      <c r="DS3" s="689" t="s">
        <v>1094</v>
      </c>
      <c r="DT3" s="686" t="s">
        <v>1821</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179"/>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1723</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92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48"/>
      <c r="O7" s="1241"/>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X24. Pelvis : Complete exam</v>
      </c>
      <c r="DC7" s="96" t="str">
        <f>CONCATENATE('Contact_Information '!$AO$5,$CW$4,"-",$B7)</f>
        <v>No entry-No entry-Hyyyy-Rzzzz-PRPxxxxa-X24-01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9"/>
      <c r="O8" s="147"/>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9"/>
      <c r="O9" s="147"/>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9"/>
      <c r="O10" s="147"/>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9"/>
      <c r="O11" s="147"/>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9"/>
      <c r="O12" s="147"/>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9"/>
      <c r="O13" s="147"/>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9"/>
      <c r="O14" s="147"/>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9"/>
      <c r="O15" s="147"/>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9"/>
      <c r="O16" s="147"/>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7"/>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7"/>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7"/>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7"/>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7"/>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7"/>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7"/>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7"/>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7"/>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7"/>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7"/>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7"/>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7"/>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7"/>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7"/>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7"/>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7"/>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7"/>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7"/>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7"/>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8"/>
      <c r="O37" s="147"/>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9"/>
      <c r="O38" s="147"/>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7"/>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7"/>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7"/>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7"/>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7"/>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7"/>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7"/>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7"/>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7"/>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7"/>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7"/>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7"/>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7"/>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7"/>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7"/>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7"/>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7"/>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7"/>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7"/>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7"/>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7"/>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7"/>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7"/>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7"/>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7"/>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7"/>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9"/>
      <c r="O65" s="147"/>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9"/>
      <c r="O66" s="147"/>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9"/>
      <c r="O67" s="147"/>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9"/>
      <c r="O68" s="147"/>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9"/>
      <c r="O69" s="147"/>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9"/>
      <c r="O70" s="147"/>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9"/>
      <c r="O71" s="147"/>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9"/>
      <c r="O72" s="147"/>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9"/>
      <c r="O73" s="147"/>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9"/>
      <c r="O74" s="147"/>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9"/>
      <c r="O75" s="147"/>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9"/>
      <c r="O76" s="147"/>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9"/>
      <c r="O77" s="147"/>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9"/>
      <c r="O78" s="147"/>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9"/>
      <c r="O79" s="147"/>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9"/>
      <c r="O80" s="147"/>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9"/>
      <c r="O81" s="147"/>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9"/>
      <c r="O82" s="147"/>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9"/>
      <c r="O83" s="147"/>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9"/>
      <c r="O84" s="147"/>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9"/>
      <c r="O85" s="147"/>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9"/>
      <c r="O86" s="147"/>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9"/>
      <c r="O87" s="147"/>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9"/>
      <c r="O88" s="147"/>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9"/>
      <c r="O89" s="147"/>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9"/>
      <c r="O90" s="147"/>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9"/>
      <c r="O91" s="147"/>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9"/>
      <c r="O92" s="147"/>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9"/>
      <c r="O93" s="147"/>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9"/>
      <c r="O94" s="147"/>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9"/>
      <c r="O95" s="147"/>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9"/>
      <c r="O96" s="147"/>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7"/>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7"/>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7"/>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7"/>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7"/>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7"/>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7"/>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7"/>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7"/>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7"/>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7"/>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7"/>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7"/>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7"/>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7"/>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7"/>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7"/>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7"/>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7"/>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7"/>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7"/>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7"/>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7"/>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7"/>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7"/>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7"/>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7"/>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7"/>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7"/>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7"/>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7"/>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7"/>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7"/>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7"/>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7"/>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7"/>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7"/>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7"/>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7"/>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7"/>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7"/>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7"/>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7"/>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7"/>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7"/>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7"/>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7"/>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7"/>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7"/>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7"/>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7"/>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7"/>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7"/>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7"/>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7"/>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7"/>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7"/>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7"/>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7"/>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7"/>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DE56">
    <cfRule type="containsText" dxfId="12" priority="1" stopIfTrue="1" operator="containsText" text="Required entry missing">
      <formula>NOT(ISERROR(SEARCH("Required entry missing",DE7)))</formula>
    </cfRule>
  </conditionalFormatting>
  <dataValidations count="19">
    <dataValidation type="date" allowBlank="1" showInputMessage="1" showErrorMessage="1" sqref="D7:D156" xr:uid="{00000000-0002-0000-1D00-000000000000}">
      <formula1>42370</formula1>
      <formula2>47484</formula2>
    </dataValidation>
    <dataValidation type="list" allowBlank="1" showInputMessage="1" sqref="F7:F156" xr:uid="{00000000-0002-0000-1D00-000001000000}">
      <formula1>$CS$14:$CS$27</formula1>
    </dataValidation>
    <dataValidation type="decimal" allowBlank="1" showInputMessage="1" showErrorMessage="1" sqref="M7:M156" xr:uid="{00000000-0002-0000-1D00-000004000000}">
      <formula1>0.5</formula1>
      <formula2>3</formula2>
    </dataValidation>
    <dataValidation type="decimal" allowBlank="1" showInputMessage="1" showErrorMessage="1" sqref="H7:H156" xr:uid="{00000000-0002-0000-1D00-000005000000}">
      <formula1>30</formula1>
      <formula2>300</formula2>
    </dataValidation>
    <dataValidation type="decimal" allowBlank="1" showInputMessage="1" showErrorMessage="1" sqref="K7:K156" xr:uid="{00000000-0002-0000-1D00-000006000000}">
      <formula1>16</formula1>
      <formula2>120</formula2>
    </dataValidation>
    <dataValidation type="decimal" allowBlank="1" showInputMessage="1" showErrorMessage="1" sqref="AB7:AB156 CE7:CE156 AM7:AM156 AX7:AX156 BI7:BI156 BT7:BT156" xr:uid="{00000000-0002-0000-1D00-000009000000}">
      <formula1>0</formula1>
      <formula2>10000</formula2>
    </dataValidation>
    <dataValidation type="decimal" allowBlank="1" showInputMessage="1" showErrorMessage="1" sqref="AA7:AA156 CD7:CD156 AL7:AL156 AW7:AW156 BH7:BH156 BS7:BS156" xr:uid="{00000000-0002-0000-1D00-00000A000000}">
      <formula1>40</formula1>
      <formula2>200</formula2>
    </dataValidation>
    <dataValidation type="decimal" allowBlank="1" showInputMessage="1" showErrorMessage="1" sqref="BF7:BF156 BQ7:BQ156 Y7:Y156 AJ7:AJ156 AU7:AU156 CB7:CB156" xr:uid="{00000000-0002-0000-1D00-00000B000000}">
      <formula1>0</formula1>
      <formula2>1000</formula2>
    </dataValidation>
    <dataValidation type="decimal" allowBlank="1" showInputMessage="1" showErrorMessage="1" sqref="X7:X156 CA7:CA156 AI7:AI156 AT7:AT156 BE7:BE156 BP7:BP156" xr:uid="{00000000-0002-0000-1D00-00000C000000}">
      <formula1>0</formula1>
      <formula2>300</formula2>
    </dataValidation>
    <dataValidation type="list" allowBlank="1" showInputMessage="1" sqref="BY7:BY156 V7:V156 AG7:AG156 AR7:AR156 BC7:BC156 BN7:BN156" xr:uid="{00000000-0002-0000-1D00-00000E000000}">
      <formula1>$CV$13:$CV$22</formula1>
    </dataValidation>
    <dataValidation type="decimal" operator="greaterThan" allowBlank="1" showInputMessage="1" showErrorMessage="1" error="Dose entries cannot be a negative number " sqref="E7:E156 O7:T156" xr:uid="{00000000-0002-0000-1D00-00000F000000}">
      <formula1>0</formula1>
    </dataValidation>
    <dataValidation type="list" allowBlank="1" showInputMessage="1" sqref="CC7:CC156 AV7:AV156 Z7:Z156 BG7:BG156 AK7:AK156 BR7:BR156" xr:uid="{00000000-0002-0000-1D00-000010000000}">
      <formula1>"Yes, No, Not known"</formula1>
    </dataValidation>
    <dataValidation type="list" allowBlank="1" showInputMessage="1" sqref="N7:N156" xr:uid="{072F851C-24F1-46FC-BD6B-36A7A140ADEE}">
      <formula1>"1,2,3,4,5,6,7,8,9,10,11,12,13,14,15,16,17,18,19,20"</formula1>
    </dataValidation>
    <dataValidation type="list" allowBlank="1" showInputMessage="1" sqref="CO7:CO156" xr:uid="{00000000-0002-0000-1D00-000002000000}">
      <formula1>$CS$44:$CS$51</formula1>
    </dataValidation>
    <dataValidation type="list" allowBlank="1" showInputMessage="1" sqref="CG7:CG156 BV7:BV156 BK7:BK156 AZ7:AZ156 AO7:AO156 AD7:AD156" xr:uid="{00000000-0002-0000-1D00-000007000000}">
      <formula1>$CU$46:$CU$51</formula1>
    </dataValidation>
    <dataValidation type="list" allowBlank="1" showInputMessage="1" sqref="L7:L156" xr:uid="{00000000-0002-0000-1D00-000003000000}">
      <formula1>$CS$34:$CS$37</formula1>
    </dataValidation>
    <dataValidation type="list" allowBlank="1" showInputMessage="1" sqref="CF7:CF156 BU7:BU156 BJ7:BJ156 AY7:AY156 AN7:AN156 AC7:AC156" xr:uid="{00000000-0002-0000-1D00-000008000000}">
      <formula1>$CU$32:$CU$40</formula1>
    </dataValidation>
    <dataValidation type="list" allowBlank="1" showInputMessage="1" sqref="U7:U156 BM7:BM156 BB7:BB156 AQ7:AQ156 AF7:AF156 BX7:BX156" xr:uid="{00000000-0002-0000-1D00-00000D000000}">
      <formula1>$CU$13:$CU$27</formula1>
    </dataValidation>
    <dataValidation type="list" allowBlank="1" showInputMessage="1" sqref="AH7:AH156 AS7:AS156 BD7:BD156 BO7:BO156 BZ7:BZ156 W7:W156" xr:uid="{9314ABA2-FF4C-44DE-9454-22820492E1D7}">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CC"/>
    <pageSetUpPr fitToPage="1"/>
  </sheetPr>
  <dimension ref="A1:BU300"/>
  <sheetViews>
    <sheetView zoomScale="90" zoomScaleNormal="90" workbookViewId="0">
      <selection activeCell="O7" sqref="O7:O156"/>
    </sheetView>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3.2851562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List'!M28</f>
        <v>X25. Shoulder (single): AP view</v>
      </c>
      <c r="C2" s="1759"/>
      <c r="D2" s="1760"/>
      <c r="E2" s="489" t="s">
        <v>1784</v>
      </c>
      <c r="F2" s="1761" t="str">
        <f>VLOOKUP($B$2,'Info Exam and Projection List'!M4:P33,2)</f>
        <v>A requested projection to provide a clear bench mark dose. 
Single projection only, right or left shoulder, not both</v>
      </c>
      <c r="G2" s="1762"/>
      <c r="H2" s="1763"/>
      <c r="I2" s="1239"/>
      <c r="J2" s="1239"/>
      <c r="K2" s="1188" t="s">
        <v>1785</v>
      </c>
      <c r="L2" s="192"/>
      <c r="M2" s="192"/>
      <c r="N2" s="411"/>
      <c r="O2" s="1177"/>
      <c r="P2" s="1177"/>
      <c r="Q2" s="1177"/>
      <c r="R2" s="1177"/>
      <c r="S2" s="1177"/>
      <c r="T2" s="1177"/>
      <c r="U2" s="779"/>
      <c r="V2" s="779"/>
      <c r="W2" s="779"/>
      <c r="X2" s="476"/>
      <c r="Y2" s="476"/>
      <c r="Z2" s="476"/>
      <c r="AA2" s="476"/>
      <c r="AB2" s="511" t="str">
        <f>VLOOKUP($B$2,'Info Exam and Projection List'!M4:P33,3)</f>
        <v>Radiography of shoulder (procedure) (29592009)</v>
      </c>
      <c r="AC2" s="512" t="str">
        <f>VLOOKUP($B$2,'Info Exam and Projection List'!M4:P33,4)</f>
        <v>XR Shoulder Rt, XR Shoulder Lt (XSHRR, XSHRL)</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X25. Shoulder (single): AP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1242</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1711</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X25. Shoulder (single): AP view</v>
      </c>
      <c r="AR7" s="96" t="str">
        <f>CONCATENATE('Contact_Information '!$AO$5,$AL$4,"-",$B7)</f>
        <v>No entry-No entry-Hyyyy-Rzzzz-PRPxxxxa-X25-01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11" priority="1" stopIfTrue="1" operator="containsText" text="Required entry missing">
      <formula>NOT(ISERROR(SEARCH("Required entry missing",AT7)))</formula>
    </cfRule>
  </conditionalFormatting>
  <dataValidations count="17">
    <dataValidation type="list" allowBlank="1" showInputMessage="1" sqref="R7:R156" xr:uid="{00000000-0002-0000-1E00-000000000000}">
      <formula1>"Yes, No, Not known"</formula1>
    </dataValidation>
    <dataValidation type="decimal" operator="greaterThan" allowBlank="1" showInputMessage="1" showErrorMessage="1" error="Dose entries cannot be a negative number " sqref="E7:E156" xr:uid="{00000000-0002-0000-1E00-000001000000}">
      <formula1>0</formula1>
    </dataValidation>
    <dataValidation type="list" allowBlank="1" showInputMessage="1" sqref="N7:N156" xr:uid="{00000000-0002-0000-1E00-000002000000}">
      <formula1>$AK$13:$AK$22</formula1>
    </dataValidation>
    <dataValidation type="decimal" allowBlank="1" showInputMessage="1" showErrorMessage="1" sqref="P7:P156" xr:uid="{00000000-0002-0000-1E00-000003000000}">
      <formula1>0</formula1>
      <formula2>300</formula2>
    </dataValidation>
    <dataValidation type="decimal" allowBlank="1" showInputMessage="1" showErrorMessage="1" sqref="Q7:Q156" xr:uid="{00000000-0002-0000-1E00-000004000000}">
      <formula1>0</formula1>
      <formula2>1000</formula2>
    </dataValidation>
    <dataValidation type="decimal" allowBlank="1" showInputMessage="1" showErrorMessage="1" sqref="S7:S156" xr:uid="{00000000-0002-0000-1E00-000005000000}">
      <formula1>40</formula1>
      <formula2>200</formula2>
    </dataValidation>
    <dataValidation type="decimal" allowBlank="1" showInputMessage="1" showErrorMessage="1" sqref="T7:T156" xr:uid="{00000000-0002-0000-1E00-000006000000}">
      <formula1>0</formula1>
      <formula2>10000</formula2>
    </dataValidation>
    <dataValidation type="list" allowBlank="1" showInputMessage="1" sqref="V7:V156" xr:uid="{00000000-0002-0000-1E00-000008000000}">
      <formula1>$AJ$38:$AJ$43</formula1>
    </dataValidation>
    <dataValidation type="decimal" allowBlank="1" showInputMessage="1" showErrorMessage="1" sqref="K7:K156" xr:uid="{00000000-0002-0000-1E00-000009000000}">
      <formula1>16</formula1>
      <formula2>120</formula2>
    </dataValidation>
    <dataValidation type="decimal" allowBlank="1" showInputMessage="1" showErrorMessage="1" sqref="H7:H156" xr:uid="{00000000-0002-0000-1E00-00000A000000}">
      <formula1>30</formula1>
      <formula2>300</formula2>
    </dataValidation>
    <dataValidation type="decimal" allowBlank="1" showInputMessage="1" showErrorMessage="1" sqref="M7:M156" xr:uid="{00000000-0002-0000-1E00-00000B000000}">
      <formula1>0.5</formula1>
      <formula2>3</formula2>
    </dataValidation>
    <dataValidation type="list" allowBlank="1" showInputMessage="1" sqref="L7:L156" xr:uid="{00000000-0002-0000-1E00-00000C000000}">
      <formula1>$AH$29:$AH$32</formula1>
    </dataValidation>
    <dataValidation type="list" allowBlank="1" showInputMessage="1" sqref="AD7:AD156" xr:uid="{00000000-0002-0000-1E00-00000D000000}">
      <formula1>$AH$36:$AH$43</formula1>
    </dataValidation>
    <dataValidation type="list" allowBlank="1" showInputMessage="1" sqref="F7:F156" xr:uid="{00000000-0002-0000-1E00-00000E000000}">
      <formula1>$AH$14:$AH$27</formula1>
    </dataValidation>
    <dataValidation type="date" allowBlank="1" showInputMessage="1" showErrorMessage="1" sqref="D7:D156" xr:uid="{00000000-0002-0000-1E00-00000F000000}">
      <formula1>42370</formula1>
      <formula2>47484</formula2>
    </dataValidation>
    <dataValidation type="list" allowBlank="1" showInputMessage="1" sqref="U7:U156" xr:uid="{00000000-0002-0000-1E00-000007000000}">
      <formula1>$AJ$27:$AJ$35</formula1>
    </dataValidation>
    <dataValidation type="list" allowBlank="1" showInputMessage="1" sqref="O7:O156" xr:uid="{78175E16-F81D-4583-B909-04A86094D4AC}">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3.285156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570312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855468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710937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85546875" style="6" customWidth="1"/>
    <col min="84" max="84" width="26.85546875" style="6" bestFit="1" customWidth="1"/>
    <col min="85" max="85" width="26.5703125" style="6" bestFit="1" customWidth="1"/>
    <col min="86" max="86" width="36.42578125" style="6" customWidth="1"/>
    <col min="87" max="90" width="23.85546875" style="6" customWidth="1"/>
    <col min="91" max="91" width="65.710937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3"/>
      <c r="O1" s="785"/>
      <c r="P1" s="785"/>
      <c r="U1" s="803"/>
      <c r="V1" s="803"/>
      <c r="W1" s="803"/>
      <c r="X1" s="1177"/>
      <c r="Y1" s="1177"/>
      <c r="Z1" s="1177"/>
      <c r="AA1" s="1177"/>
      <c r="AB1" s="1177"/>
      <c r="AC1" s="1177"/>
      <c r="AD1" s="1177"/>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84" t="str">
        <f>'Info Exam and Projection List'!M29</f>
        <v>X26. Skeletal survey</v>
      </c>
      <c r="C2" s="1785"/>
      <c r="D2" s="1786"/>
      <c r="E2" s="489" t="s">
        <v>1784</v>
      </c>
      <c r="F2" s="1787" t="str">
        <f>VLOOKUP($B$2,'Info Exam and Projection List'!M4:P33,2)</f>
        <v>If submitting data for more than 6 projections/images contact PHE for a bespoke Excel Workbook for this exam. If possible, list projections or number of stitched images  for complete exam in the projection name columns.</v>
      </c>
      <c r="G2" s="1779"/>
      <c r="H2" s="1779"/>
      <c r="I2" s="1762"/>
      <c r="J2" s="1763"/>
      <c r="K2" s="1188" t="s">
        <v>1785</v>
      </c>
      <c r="L2" s="779"/>
      <c r="M2" s="379"/>
      <c r="N2" s="1177"/>
      <c r="O2" s="813"/>
      <c r="P2" s="813"/>
      <c r="Q2" s="491"/>
      <c r="R2" s="491"/>
      <c r="S2" s="491"/>
      <c r="T2" s="491"/>
      <c r="U2" s="1177"/>
      <c r="V2" s="1177"/>
      <c r="W2" s="1177"/>
      <c r="X2" s="1177"/>
      <c r="Y2" s="1177"/>
      <c r="Z2" s="1177"/>
      <c r="AA2" s="1177"/>
      <c r="AB2" s="1177"/>
      <c r="AC2" s="1177"/>
      <c r="AD2" s="1177"/>
      <c r="AE2" s="1177"/>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Radiologic examination, osseous survey, complete (procedure) (45732007)</v>
      </c>
      <c r="CN2" s="512" t="str">
        <f>VLOOKUP($B$2,'Info Exam and Projection List'!M4:P33,4)</f>
        <v>XR Skeletal survey (XSKSU)</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780"/>
      <c r="L3" s="379"/>
      <c r="M3" s="379"/>
      <c r="N3" s="1255"/>
      <c r="O3" s="447" t="s">
        <v>1787</v>
      </c>
      <c r="P3" s="1201"/>
      <c r="Q3" s="1201"/>
      <c r="R3" s="1201"/>
      <c r="S3" s="1201"/>
      <c r="T3" s="1202"/>
      <c r="U3" s="1219" t="s">
        <v>1804</v>
      </c>
      <c r="V3" s="411"/>
      <c r="W3" s="741"/>
      <c r="X3" s="411"/>
      <c r="Y3" s="411"/>
      <c r="Z3" s="845"/>
      <c r="AA3" s="738"/>
      <c r="AB3" s="411"/>
      <c r="AC3" s="1250"/>
      <c r="AD3" s="1250"/>
      <c r="AE3" s="1250"/>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X26. Skeletal survey</v>
      </c>
      <c r="DC3" s="919" t="s">
        <v>1025</v>
      </c>
      <c r="DD3" s="712" t="s">
        <v>1739</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256"/>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1724</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495"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1002" t="s">
        <v>1022</v>
      </c>
      <c r="DH5" s="1002" t="s">
        <v>1095</v>
      </c>
      <c r="DI5" s="1003" t="s">
        <v>850</v>
      </c>
      <c r="DJ5" s="1004" t="s">
        <v>1026</v>
      </c>
      <c r="DK5" s="1005" t="s">
        <v>1008</v>
      </c>
      <c r="DL5" s="1006" t="s">
        <v>1027</v>
      </c>
      <c r="DM5" s="607" t="str">
        <f>IF($O5&lt;&gt;"Enter name of projection or stiched image ",IF($O5&lt;&gt;"",$O5,"No entry"),"No title given")</f>
        <v xml:space="preserve">Projection 1 DAP </v>
      </c>
      <c r="DN5" s="607" t="str">
        <f>IF($P5&lt;&gt;"Enter name of projection or stiched image ",IF($P5&lt;&gt;"",$P5,"No entry"),"No title given")</f>
        <v>Projection 2 DAP</v>
      </c>
      <c r="DO5" s="607" t="str">
        <f>IF($Q5&lt;&gt;"Enter name of projection or stiched image ",IF($Q5&lt;&gt;"",$Q5,"No entry"),"No title given")</f>
        <v>Projection 3 DAP</v>
      </c>
      <c r="DP5" s="607" t="str">
        <f>IF($R5&lt;&gt;"Enter name of projection or stiched image ",IF($R5&lt;&gt;"",$R5,"No entry"),"No title given")</f>
        <v>Projection 4 DAP</v>
      </c>
      <c r="DQ5" s="607" t="str">
        <f>IF($S5&lt;&gt;"Enter name of projection or stiched image ",IF($S5&lt;&gt;"",$S5,"No entry"),"No title given")</f>
        <v>Projection 5 DAP</v>
      </c>
      <c r="DR5" s="607" t="str">
        <f>IF($T5&lt;&gt;"Enter name of projection or stiched image ",IF($T5&lt;&gt;"",$T5,"No entry"),"No title given")</f>
        <v>Projection 6 DAP</v>
      </c>
      <c r="DS5" s="879" t="s">
        <v>1032</v>
      </c>
      <c r="DT5" s="1007" t="s">
        <v>1033</v>
      </c>
      <c r="DU5" s="607" t="s">
        <v>1097</v>
      </c>
      <c r="DV5" s="607" t="s">
        <v>1034</v>
      </c>
      <c r="DW5" s="607" t="s">
        <v>1035</v>
      </c>
      <c r="DX5" s="607" t="s">
        <v>1036</v>
      </c>
      <c r="DY5" s="607" t="s">
        <v>1039</v>
      </c>
      <c r="DZ5" s="607" t="s">
        <v>1037</v>
      </c>
      <c r="EA5" s="607"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608" t="s">
        <v>1051</v>
      </c>
      <c r="GG5" s="1111"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s="1" customFormat="1" ht="9.9499999999999993" customHeight="1" thickBot="1" x14ac:dyDescent="0.3">
      <c r="A6" s="1013"/>
      <c r="B6" s="101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1011"/>
      <c r="CQ6" s="1012"/>
      <c r="CR6" s="181"/>
      <c r="CS6" s="1014"/>
      <c r="CT6" s="1014"/>
      <c r="CU6" s="1014"/>
      <c r="CV6" s="1014"/>
      <c r="CW6" s="1014"/>
      <c r="CX6" s="101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241"/>
      <c r="O7" s="1216"/>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X26. Skeletal survey</v>
      </c>
      <c r="DC7" s="96" t="str">
        <f>CONCATENATE('Contact_Information '!$AO$5,$CW$4,"-",$B7)</f>
        <v>No entry-No entry-Hyyyy-Rzzzz-PRPxxxxa-X26-01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54"/>
      <c r="O8" s="1216"/>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78"/>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54"/>
      <c r="O9" s="1216"/>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78"/>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54"/>
      <c r="O10" s="1216"/>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78"/>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54"/>
      <c r="O11" s="1216"/>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78"/>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54"/>
      <c r="O12" s="1216"/>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78"/>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54"/>
      <c r="O13" s="1216"/>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78"/>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54"/>
      <c r="O14" s="1216"/>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78"/>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54"/>
      <c r="O15" s="1216"/>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78"/>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54"/>
      <c r="O16" s="1216"/>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78"/>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54"/>
      <c r="O17" s="1216"/>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78"/>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54"/>
      <c r="O18" s="1216"/>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78"/>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54"/>
      <c r="O19" s="1216"/>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78"/>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54"/>
      <c r="O20" s="1216"/>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78"/>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54"/>
      <c r="O21" s="1216"/>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78"/>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54"/>
      <c r="O22" s="1216"/>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78"/>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54"/>
      <c r="O23" s="1216"/>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78"/>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54"/>
      <c r="O24" s="1216"/>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78"/>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54"/>
      <c r="O25" s="1216"/>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78"/>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54"/>
      <c r="O26" s="1216"/>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78"/>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54"/>
      <c r="O27" s="1216"/>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78"/>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54"/>
      <c r="O28" s="1216"/>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78"/>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54"/>
      <c r="O29" s="1216"/>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78"/>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54"/>
      <c r="O30" s="1216"/>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78"/>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54"/>
      <c r="O31" s="1216"/>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78"/>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54"/>
      <c r="O32" s="1216"/>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78"/>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54"/>
      <c r="O33" s="1216"/>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78"/>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54"/>
      <c r="O34" s="1216"/>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78"/>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54"/>
      <c r="O35" s="1216"/>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78"/>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54"/>
      <c r="O36" s="1216"/>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78"/>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7"/>
      <c r="O37" s="1216"/>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54"/>
      <c r="O38" s="1216"/>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78"/>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54"/>
      <c r="O39" s="1216"/>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78"/>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54"/>
      <c r="O40" s="1216"/>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78"/>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54"/>
      <c r="O41" s="1216"/>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78"/>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54"/>
      <c r="O42" s="1216"/>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78"/>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54"/>
      <c r="O43" s="1216"/>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78"/>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54"/>
      <c r="O44" s="1216"/>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78"/>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54"/>
      <c r="O45" s="1216"/>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78"/>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54"/>
      <c r="O46" s="1216"/>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78"/>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7"/>
      <c r="O47" s="1216"/>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54"/>
      <c r="O48" s="1216"/>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78"/>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54"/>
      <c r="O49" s="1216"/>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78"/>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54"/>
      <c r="O50" s="1216"/>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78"/>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54"/>
      <c r="O51" s="1216"/>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78"/>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54"/>
      <c r="O52" s="1216"/>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78"/>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54"/>
      <c r="O53" s="1216"/>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78"/>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54"/>
      <c r="O54" s="1216"/>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78"/>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54"/>
      <c r="O55" s="1216"/>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78"/>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54"/>
      <c r="O56" s="1216"/>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78"/>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54"/>
      <c r="O57" s="1216"/>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78"/>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54"/>
      <c r="O58" s="1216"/>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78"/>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54"/>
      <c r="O59" s="1216"/>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78"/>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54"/>
      <c r="O60" s="1216"/>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78"/>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54"/>
      <c r="O61" s="1216"/>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78"/>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54"/>
      <c r="O62" s="1216"/>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78"/>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54"/>
      <c r="O63" s="1216"/>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78"/>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54"/>
      <c r="O64" s="1216"/>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78"/>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54"/>
      <c r="O65" s="1216"/>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78"/>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54"/>
      <c r="O66" s="1216"/>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78"/>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54"/>
      <c r="O67" s="1216"/>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78"/>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54"/>
      <c r="O68" s="1216"/>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78"/>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54"/>
      <c r="O69" s="1216"/>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78"/>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54"/>
      <c r="O70" s="1216"/>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78"/>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54"/>
      <c r="O71" s="1216"/>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78"/>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54"/>
      <c r="O72" s="1216"/>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78"/>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54"/>
      <c r="O73" s="1216"/>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78"/>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54"/>
      <c r="O74" s="1216"/>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78"/>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54"/>
      <c r="O75" s="1216"/>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78"/>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54"/>
      <c r="O76" s="1216"/>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78"/>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54"/>
      <c r="O77" s="1216"/>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78"/>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54"/>
      <c r="O78" s="1216"/>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78"/>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54"/>
      <c r="O79" s="1216"/>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78"/>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54"/>
      <c r="O80" s="1216"/>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78"/>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54"/>
      <c r="O81" s="1216"/>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78"/>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54"/>
      <c r="O82" s="1216"/>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78"/>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54"/>
      <c r="O83" s="1216"/>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78"/>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54"/>
      <c r="O84" s="1216"/>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78"/>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54"/>
      <c r="O85" s="1216"/>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78"/>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54"/>
      <c r="O86" s="1216"/>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78"/>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54"/>
      <c r="O87" s="1216"/>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78"/>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54"/>
      <c r="O88" s="1216"/>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78"/>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54"/>
      <c r="O89" s="1216"/>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78"/>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54"/>
      <c r="O90" s="1216"/>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78"/>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54"/>
      <c r="O91" s="1216"/>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78"/>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54"/>
      <c r="O92" s="1216"/>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78"/>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54"/>
      <c r="O93" s="1216"/>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78"/>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54"/>
      <c r="O94" s="1216"/>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78"/>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54"/>
      <c r="O95" s="1216"/>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78"/>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54"/>
      <c r="O96" s="1216"/>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78"/>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54"/>
      <c r="O97" s="1216"/>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78"/>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54"/>
      <c r="O98" s="1216"/>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78"/>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54"/>
      <c r="O99" s="1216"/>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78"/>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54"/>
      <c r="O100" s="1216"/>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78"/>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54"/>
      <c r="O101" s="1216"/>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78"/>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54"/>
      <c r="O102" s="1216"/>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78"/>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54"/>
      <c r="O103" s="1216"/>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78"/>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54"/>
      <c r="O104" s="1216"/>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78"/>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54"/>
      <c r="O105" s="1216"/>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78"/>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54"/>
      <c r="O106" s="1216"/>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78"/>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54"/>
      <c r="O107" s="1216"/>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78"/>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54"/>
      <c r="O108" s="1216"/>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78"/>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54"/>
      <c r="O109" s="1216"/>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78"/>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54"/>
      <c r="O110" s="1216"/>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78"/>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54"/>
      <c r="O111" s="1216"/>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78"/>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54"/>
      <c r="O112" s="1216"/>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78"/>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54"/>
      <c r="O113" s="1216"/>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78"/>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54"/>
      <c r="O114" s="1216"/>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78"/>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54"/>
      <c r="O115" s="1216"/>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78"/>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54"/>
      <c r="O116" s="1216"/>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78"/>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54"/>
      <c r="O117" s="1216"/>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78"/>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54"/>
      <c r="O118" s="1216"/>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78"/>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54"/>
      <c r="O119" s="1216"/>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78"/>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54"/>
      <c r="O120" s="1216"/>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78"/>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54"/>
      <c r="O121" s="1216"/>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78"/>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54"/>
      <c r="O122" s="1216"/>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78"/>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54"/>
      <c r="O123" s="1216"/>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78"/>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54"/>
      <c r="O124" s="1216"/>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78"/>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54"/>
      <c r="O125" s="1216"/>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78"/>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54"/>
      <c r="O126" s="1216"/>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78"/>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54"/>
      <c r="O127" s="1216"/>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78"/>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54"/>
      <c r="O128" s="1216"/>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78"/>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54"/>
      <c r="O129" s="1216"/>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78"/>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54"/>
      <c r="O130" s="1216"/>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78"/>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54"/>
      <c r="O131" s="1216"/>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78"/>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54"/>
      <c r="O132" s="1216"/>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78"/>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54"/>
      <c r="O133" s="1216"/>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78"/>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54"/>
      <c r="O134" s="1216"/>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78"/>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54"/>
      <c r="O135" s="1216"/>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78"/>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54"/>
      <c r="O136" s="1216"/>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78"/>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54"/>
      <c r="O137" s="1216"/>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78"/>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54"/>
      <c r="O138" s="1216"/>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78"/>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54"/>
      <c r="O139" s="1216"/>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78"/>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54"/>
      <c r="O140" s="1216"/>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78"/>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54"/>
      <c r="O141" s="1216"/>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78"/>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54"/>
      <c r="O142" s="1216"/>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78"/>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54"/>
      <c r="O143" s="1216"/>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78"/>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54"/>
      <c r="O144" s="1216"/>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78"/>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54"/>
      <c r="O145" s="1216"/>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78"/>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54"/>
      <c r="O146" s="1216"/>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78"/>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54"/>
      <c r="O147" s="1216"/>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78"/>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54"/>
      <c r="O148" s="1216"/>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78"/>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54"/>
      <c r="O149" s="1216"/>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78"/>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54"/>
      <c r="O150" s="1216"/>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78"/>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54"/>
      <c r="O151" s="1216"/>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78"/>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54"/>
      <c r="O152" s="1216"/>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78"/>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54"/>
      <c r="O153" s="1216"/>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78"/>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54"/>
      <c r="O154" s="1216"/>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78"/>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54"/>
      <c r="O155" s="1216"/>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78"/>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54"/>
      <c r="O156" s="1216"/>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78"/>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K4:M4"/>
    <mergeCell ref="F2:J2"/>
  </mergeCells>
  <conditionalFormatting sqref="DE7:DE56">
    <cfRule type="containsText" dxfId="10" priority="1" stopIfTrue="1" operator="containsText" text="Required entry missing">
      <formula>NOT(ISERROR(SEARCH("Required entry missing",DE7)))</formula>
    </cfRule>
  </conditionalFormatting>
  <dataValidations count="19">
    <dataValidation type="list" allowBlank="1" showInputMessage="1" sqref="CC7:CC156 AV7:AV156 Z7:Z156 BR7:BR156 AK7:AK156 BG7:BG156" xr:uid="{00000000-0002-0000-1F00-000001000000}">
      <formula1>"Yes, No, Not known"</formula1>
    </dataValidation>
    <dataValidation type="decimal" operator="greaterThan" allowBlank="1" showInputMessage="1" showErrorMessage="1" error="Dose entries cannot be a negative number " sqref="E7:E156 O7:T156" xr:uid="{00000000-0002-0000-1F00-000002000000}">
      <formula1>0</formula1>
    </dataValidation>
    <dataValidation type="list" allowBlank="1" showInputMessage="1" sqref="BY7:BY156 BN7:BN156 BC7:BC156 AR7:AR156 AG7:AG156 V7:V156" xr:uid="{00000000-0002-0000-1F00-000003000000}">
      <formula1>$CV$13:$CV$22</formula1>
    </dataValidation>
    <dataValidation type="decimal" allowBlank="1" showInputMessage="1" showErrorMessage="1" sqref="X7:X156 CA7:CA156 AI7:AI156 AT7:AT156 BE7:BE156 BP7:BP156" xr:uid="{00000000-0002-0000-1F00-000005000000}">
      <formula1>0</formula1>
      <formula2>300</formula2>
    </dataValidation>
    <dataValidation type="decimal" allowBlank="1" showInputMessage="1" showErrorMessage="1" sqref="BF7:BF156 BQ7:BQ156 Y7:Y156 AJ7:AJ156 AU7:AU156 CB7:CB156" xr:uid="{00000000-0002-0000-1F00-000006000000}">
      <formula1>0</formula1>
      <formula2>1000</formula2>
    </dataValidation>
    <dataValidation type="decimal" allowBlank="1" showInputMessage="1" showErrorMessage="1" sqref="AA7:AA156 CD7:CD156 AL7:AL156 AW7:AW156 BH7:BH156 BS7:BS156" xr:uid="{00000000-0002-0000-1F00-000007000000}">
      <formula1>40</formula1>
      <formula2>200</formula2>
    </dataValidation>
    <dataValidation type="decimal" allowBlank="1" showInputMessage="1" showErrorMessage="1" sqref="AB7:AB156 CE7:CE156 AM7:AM156 AX7:AX156 BI7:BI156 BT7:BT156" xr:uid="{00000000-0002-0000-1F00-000008000000}">
      <formula1>0</formula1>
      <formula2>10000</formula2>
    </dataValidation>
    <dataValidation type="decimal" allowBlank="1" showInputMessage="1" showErrorMessage="1" sqref="K7:K156" xr:uid="{00000000-0002-0000-1F00-00000B000000}">
      <formula1>16</formula1>
      <formula2>120</formula2>
    </dataValidation>
    <dataValidation type="decimal" allowBlank="1" showInputMessage="1" showErrorMessage="1" sqref="H7:H156" xr:uid="{00000000-0002-0000-1F00-00000C000000}">
      <formula1>30</formula1>
      <formula2>300</formula2>
    </dataValidation>
    <dataValidation type="decimal" allowBlank="1" showInputMessage="1" showErrorMessage="1" sqref="M7:M156" xr:uid="{00000000-0002-0000-1F00-00000D000000}">
      <formula1>0.5</formula1>
      <formula2>3</formula2>
    </dataValidation>
    <dataValidation type="list" allowBlank="1" showInputMessage="1" sqref="F7:F156" xr:uid="{00000000-0002-0000-1F00-000010000000}">
      <formula1>$CS$14:$CS$27</formula1>
    </dataValidation>
    <dataValidation type="date" allowBlank="1" showInputMessage="1" showErrorMessage="1" sqref="D7:D156" xr:uid="{00000000-0002-0000-1F00-000011000000}">
      <formula1>42370</formula1>
      <formula2>47484</formula2>
    </dataValidation>
    <dataValidation type="list" allowBlank="1" showInputMessage="1" sqref="N7:N156" xr:uid="{3676851B-3687-4A33-B567-9DF34ECFBD7C}">
      <formula1>"1,2,3,4,5,6,7,8,9,10,11,12,13,14,15,16,17,18,19,20"</formula1>
    </dataValidation>
    <dataValidation type="list" allowBlank="1" showInputMessage="1" sqref="CG7:CG156 AD7:AD156 AO7:AO156 AZ7:AZ156 BK7:BK156 BV7:BV156" xr:uid="{00000000-0002-0000-1F00-00000A000000}">
      <formula1>$CU$46:$CU$51</formula1>
    </dataValidation>
    <dataValidation type="list" allowBlank="1" showInputMessage="1" sqref="CO7:CO156" xr:uid="{00000000-0002-0000-1F00-00000F000000}">
      <formula1>$CS$44:$CS$51</formula1>
    </dataValidation>
    <dataValidation type="list" allowBlank="1" showInputMessage="1" sqref="L7:L156" xr:uid="{00000000-0002-0000-1F00-00000E000000}">
      <formula1>$CS$34:$CS$37</formula1>
    </dataValidation>
    <dataValidation type="list" allowBlank="1" showInputMessage="1" sqref="CF7:CF156 AC7:AC156 AN7:AN156 AY7:AY156 BJ7:BJ156 BU7:BU156" xr:uid="{00000000-0002-0000-1F00-000009000000}">
      <formula1>$CU$32:$CU$40</formula1>
    </dataValidation>
    <dataValidation type="list" allowBlank="1" showInputMessage="1" sqref="U7:U156 BM7:BM156 BB7:BB156 AQ7:AQ156 AF7:AF156 BX7:BX156" xr:uid="{00000000-0002-0000-1F00-000004000000}">
      <formula1>$CU$13:$CU$27</formula1>
    </dataValidation>
    <dataValidation type="list" allowBlank="1" showInputMessage="1" sqref="W7:W156 AH7:AH156 AS7:AS156 BD7:BD156 BO7:BO156 BZ7:BZ156" xr:uid="{34FC2A51-6F51-4D22-91ED-E173715B375B}">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6"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5703125" style="6" customWidth="1"/>
    <col min="21" max="21" width="33" style="6" customWidth="1"/>
    <col min="22" max="22" width="14.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List'!M30</f>
        <v>X27. Thoracic Spine AP view</v>
      </c>
      <c r="C2" s="1759"/>
      <c r="D2" s="1760"/>
      <c r="E2" s="489" t="s">
        <v>1784</v>
      </c>
      <c r="F2" s="1761" t="str">
        <f>VLOOKUP($B$2,'Info Exam and Projection List'!M4:P33,2)</f>
        <v xml:space="preserve">A requested projection to provide a clear bench mark dose. </v>
      </c>
      <c r="G2" s="1762"/>
      <c r="H2" s="1763"/>
      <c r="I2" s="1239"/>
      <c r="J2" s="1239"/>
      <c r="K2" s="1188" t="s">
        <v>1785</v>
      </c>
      <c r="L2" s="192"/>
      <c r="M2" s="192"/>
      <c r="N2" s="411"/>
      <c r="O2" s="1235"/>
      <c r="P2" s="1235"/>
      <c r="Q2" s="1235"/>
      <c r="R2" s="1235"/>
      <c r="S2" s="1235"/>
      <c r="T2" s="1235"/>
      <c r="U2" s="1235"/>
      <c r="V2" s="779"/>
      <c r="W2" s="779"/>
      <c r="X2" s="476"/>
      <c r="Y2" s="476"/>
      <c r="Z2" s="476"/>
      <c r="AA2" s="476"/>
      <c r="AB2" s="511" t="str">
        <f>VLOOKUP($B$2,'Info Exam and Projection List'!M4:P33,3)</f>
        <v>Radiography of thoracic spine (procedure) (45554006)</v>
      </c>
      <c r="AC2" s="512" t="str">
        <f>VLOOKUP($B$2,'Info Exam and Projection List'!M4:P33,4)</f>
        <v>XR Thoracic spine (XTSPN)</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187"/>
      <c r="O3" s="1187"/>
      <c r="P3" s="1187"/>
      <c r="Q3" s="1187"/>
      <c r="R3" s="1187"/>
      <c r="S3" s="1187"/>
      <c r="T3" s="1187"/>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X27. Thoracic Spine AP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1243</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1712</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X27. Thoracic Spine AP view</v>
      </c>
      <c r="AR7" s="96" t="str">
        <f>CONCATENATE('Contact_Information '!$AO$5,$AL$4,"-",$B7)</f>
        <v>No entry-No entry-Hyyyy-Rzzzz-PRPxxxxa-X27-01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K4:M4"/>
    <mergeCell ref="F2:H2"/>
  </mergeCells>
  <conditionalFormatting sqref="AT7:AT56">
    <cfRule type="containsText" dxfId="9"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2000-000000000000}">
      <formula1>42370</formula1>
      <formula2>47484</formula2>
    </dataValidation>
    <dataValidation type="list" allowBlank="1" showInputMessage="1" sqref="F7:F156" xr:uid="{00000000-0002-0000-2000-000001000000}">
      <formula1>$AH$14:$AH$27</formula1>
    </dataValidation>
    <dataValidation type="list" allowBlank="1" showInputMessage="1" sqref="AD7:AD156" xr:uid="{00000000-0002-0000-2000-000002000000}">
      <formula1>$AH$36:$AH$43</formula1>
    </dataValidation>
    <dataValidation type="list" allowBlank="1" showInputMessage="1" sqref="L7:L156" xr:uid="{00000000-0002-0000-2000-000003000000}">
      <formula1>$AH$29:$AH$32</formula1>
    </dataValidation>
    <dataValidation type="decimal" allowBlank="1" showInputMessage="1" showErrorMessage="1" sqref="M7:M156" xr:uid="{00000000-0002-0000-2000-000004000000}">
      <formula1>0.5</formula1>
      <formula2>3</formula2>
    </dataValidation>
    <dataValidation type="decimal" allowBlank="1" showInputMessage="1" showErrorMessage="1" sqref="H7:H156" xr:uid="{00000000-0002-0000-2000-000005000000}">
      <formula1>30</formula1>
      <formula2>300</formula2>
    </dataValidation>
    <dataValidation type="decimal" allowBlank="1" showInputMessage="1" showErrorMessage="1" sqref="K7:K156" xr:uid="{00000000-0002-0000-2000-000006000000}">
      <formula1>16</formula1>
      <formula2>120</formula2>
    </dataValidation>
    <dataValidation type="list" allowBlank="1" showInputMessage="1" sqref="V7:V156" xr:uid="{00000000-0002-0000-2000-000007000000}">
      <formula1>$AJ$38:$AJ$43</formula1>
    </dataValidation>
    <dataValidation type="decimal" allowBlank="1" showInputMessage="1" showErrorMessage="1" sqref="T7:T156" xr:uid="{00000000-0002-0000-2000-000009000000}">
      <formula1>0</formula1>
      <formula2>10000</formula2>
    </dataValidation>
    <dataValidation type="decimal" allowBlank="1" showInputMessage="1" showErrorMessage="1" sqref="S7:S156" xr:uid="{00000000-0002-0000-2000-00000A000000}">
      <formula1>40</formula1>
      <formula2>200</formula2>
    </dataValidation>
    <dataValidation type="decimal" allowBlank="1" showInputMessage="1" showErrorMessage="1" sqref="Q7:Q156" xr:uid="{00000000-0002-0000-2000-00000B000000}">
      <formula1>0</formula1>
      <formula2>1000</formula2>
    </dataValidation>
    <dataValidation type="decimal" allowBlank="1" showInputMessage="1" showErrorMessage="1" sqref="P7:P156" xr:uid="{00000000-0002-0000-2000-00000C000000}">
      <formula1>0</formula1>
      <formula2>300</formula2>
    </dataValidation>
    <dataValidation type="list" allowBlank="1" showInputMessage="1" sqref="N7:N156" xr:uid="{00000000-0002-0000-2000-00000D000000}">
      <formula1>$AK$13:$AK$22</formula1>
    </dataValidation>
    <dataValidation type="decimal" operator="greaterThan" allowBlank="1" showInputMessage="1" showErrorMessage="1" error="Dose entries cannot be a negative number " sqref="E7:E156" xr:uid="{00000000-0002-0000-2000-00000E000000}">
      <formula1>0</formula1>
    </dataValidation>
    <dataValidation type="list" allowBlank="1" showInputMessage="1" sqref="R7:R156" xr:uid="{00000000-0002-0000-2000-00000F000000}">
      <formula1>"Yes, No, Not known"</formula1>
    </dataValidation>
    <dataValidation type="list" allowBlank="1" showInputMessage="1" sqref="U7:U156" xr:uid="{00000000-0002-0000-2000-000008000000}">
      <formula1>$AJ$27:$AJ$35</formula1>
    </dataValidation>
    <dataValidation type="list" allowBlank="1" showInputMessage="1" sqref="O7:O156" xr:uid="{8BD5A2AE-4837-4A88-BAD0-834E8EA16BE4}">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6"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7109375" style="6" customWidth="1"/>
    <col min="21" max="21" width="33" style="6" customWidth="1"/>
    <col min="22" max="22" width="20.7109375" style="6" customWidth="1"/>
    <col min="23" max="23" width="30.28515625" style="6" customWidth="1"/>
    <col min="24" max="27" width="23.85546875" style="6" customWidth="1"/>
    <col min="28" max="28" width="60.7109375" style="6" customWidth="1"/>
    <col min="29"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K1" s="1239"/>
      <c r="R1" s="841"/>
      <c r="T1" s="802"/>
      <c r="U1" s="803"/>
      <c r="V1" s="803"/>
      <c r="W1" s="803"/>
      <c r="X1" s="223"/>
      <c r="Y1" s="223"/>
      <c r="Z1" s="223"/>
      <c r="AA1" s="223"/>
      <c r="AB1" s="442" t="s">
        <v>859</v>
      </c>
      <c r="AC1" s="442" t="s">
        <v>860</v>
      </c>
      <c r="AD1" s="223"/>
      <c r="AE1" s="223"/>
      <c r="AF1" s="778"/>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5.1" customHeight="1" thickBot="1" x14ac:dyDescent="0.5">
      <c r="A2" s="675" t="s">
        <v>839</v>
      </c>
      <c r="B2" s="1758" t="str">
        <f>'Info Exam and Projection List'!M31</f>
        <v>X28. Thoracic Spine  LAT view</v>
      </c>
      <c r="C2" s="1759"/>
      <c r="D2" s="1760"/>
      <c r="E2" s="489" t="s">
        <v>1784</v>
      </c>
      <c r="F2" s="1761" t="str">
        <f>VLOOKUP($B$2,'Info Exam and Projection List'!M4:P33,2)</f>
        <v xml:space="preserve">A requested projection to provide a clear bench mark dose. </v>
      </c>
      <c r="G2" s="1762"/>
      <c r="H2" s="1763"/>
      <c r="I2" s="1239"/>
      <c r="J2" s="1239"/>
      <c r="K2" s="1188" t="s">
        <v>1785</v>
      </c>
      <c r="L2" s="192"/>
      <c r="M2" s="192"/>
      <c r="N2" s="1257"/>
      <c r="O2" s="21"/>
      <c r="P2" s="21"/>
      <c r="Q2" s="21"/>
      <c r="R2" s="21"/>
      <c r="S2" s="21"/>
      <c r="T2" s="21"/>
      <c r="U2" s="779"/>
      <c r="V2" s="779"/>
      <c r="W2" s="779"/>
      <c r="X2" s="476"/>
      <c r="Y2" s="476"/>
      <c r="Z2" s="476"/>
      <c r="AA2" s="476"/>
      <c r="AB2" s="511" t="str">
        <f>VLOOKUP($B$2,'Info Exam and Projection List'!M4:P33,3)</f>
        <v>Radiography of thoracic spine (procedure) (45554006)</v>
      </c>
      <c r="AC2" s="512" t="str">
        <f>VLOOKUP($B$2,'Info Exam and Projection List'!M4:P33,4)</f>
        <v>XR Thoracic spine (XTSPN)</v>
      </c>
      <c r="AD2" s="476"/>
      <c r="AE2" s="476"/>
      <c r="AF2" s="477"/>
      <c r="AG2" s="485"/>
      <c r="AH2" s="172"/>
      <c r="AI2" s="486"/>
      <c r="AJ2" s="161" t="s">
        <v>232</v>
      </c>
      <c r="AK2" s="46"/>
      <c r="AL2" s="47"/>
      <c r="AM2" s="172"/>
      <c r="AP2" s="902" t="s">
        <v>1422</v>
      </c>
      <c r="AQ2" s="907" t="s">
        <v>1018</v>
      </c>
      <c r="AR2" s="964" t="s">
        <v>1099</v>
      </c>
      <c r="AS2" s="709" t="s">
        <v>1738</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575"/>
      <c r="L3" s="575"/>
      <c r="M3" s="575"/>
      <c r="N3" s="1258"/>
      <c r="O3" s="1258"/>
      <c r="P3" s="1258"/>
      <c r="Q3" s="1258"/>
      <c r="R3" s="1258"/>
      <c r="S3" s="1258"/>
      <c r="T3" s="1258"/>
      <c r="U3" s="739"/>
      <c r="V3" s="192"/>
      <c r="W3" s="741"/>
      <c r="X3" s="778"/>
      <c r="Y3" s="778"/>
      <c r="Z3" s="778"/>
      <c r="AA3" s="778"/>
      <c r="AB3" s="778"/>
      <c r="AC3" s="778"/>
      <c r="AD3" s="778"/>
      <c r="AE3" s="778"/>
      <c r="AF3" s="778"/>
      <c r="AG3" s="172"/>
      <c r="AH3" s="172"/>
      <c r="AI3" s="172"/>
      <c r="AJ3" s="278" t="s">
        <v>867</v>
      </c>
      <c r="AK3" s="279"/>
      <c r="AL3" s="613" t="str">
        <f>IF('Contact_Information '!K18&lt;&gt;"",'Contact_Information '!K18,"No entry")</f>
        <v>PRPxxxxa</v>
      </c>
      <c r="AM3" s="172"/>
      <c r="AP3" s="899" t="s">
        <v>1750</v>
      </c>
      <c r="AQ3" s="959" t="str">
        <f>$B$2</f>
        <v>X28. Thoracic Spine  LAT view</v>
      </c>
      <c r="AR3" s="919" t="s">
        <v>1025</v>
      </c>
      <c r="AS3" s="712" t="s">
        <v>1739</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1244</v>
      </c>
      <c r="O4" s="740"/>
      <c r="P4" s="740"/>
      <c r="Q4" s="740"/>
      <c r="R4" s="740"/>
      <c r="S4" s="740"/>
      <c r="T4" s="740"/>
      <c r="U4" s="740"/>
      <c r="V4" s="740"/>
      <c r="W4" s="502"/>
      <c r="X4" s="521" t="s">
        <v>831</v>
      </c>
      <c r="Y4" s="523"/>
      <c r="Z4" s="523"/>
      <c r="AA4" s="523"/>
      <c r="AB4" s="510"/>
      <c r="AC4" s="510"/>
      <c r="AD4" s="509"/>
      <c r="AE4" s="73"/>
      <c r="AF4" s="778"/>
      <c r="AG4" s="172"/>
      <c r="AH4" s="172"/>
      <c r="AI4" s="172"/>
      <c r="AJ4" s="278" t="s">
        <v>868</v>
      </c>
      <c r="AK4" s="279"/>
      <c r="AL4" s="614" t="s">
        <v>1713</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1743</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778"/>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X28. Thoracic Spine  LAT view</v>
      </c>
      <c r="AR7" s="96" t="str">
        <f>CONCATENATE('Contact_Information '!$AO$5,$AL$4,"-",$B7)</f>
        <v>No entry-No entry-Hyyyy-Rzzzz-PRPxxxxa-X028-01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F2:H2"/>
    <mergeCell ref="K4:M4"/>
  </mergeCells>
  <conditionalFormatting sqref="AT7:AT56">
    <cfRule type="containsText" dxfId="8" priority="1" stopIfTrue="1" operator="containsText" text="Required entry missing">
      <formula>NOT(ISERROR(SEARCH("Required entry missing",AT7)))</formula>
    </cfRule>
  </conditionalFormatting>
  <dataValidations count="17">
    <dataValidation type="list" allowBlank="1" showInputMessage="1" sqref="R7:R156" xr:uid="{00000000-0002-0000-2100-000000000000}">
      <formula1>"Yes, No, Not known"</formula1>
    </dataValidation>
    <dataValidation type="decimal" operator="greaterThan" allowBlank="1" showInputMessage="1" showErrorMessage="1" error="Dose entries cannot be a negative number " sqref="E7:E156" xr:uid="{00000000-0002-0000-2100-000001000000}">
      <formula1>0</formula1>
    </dataValidation>
    <dataValidation type="list" allowBlank="1" showInputMessage="1" sqref="N7:N156" xr:uid="{00000000-0002-0000-2100-000002000000}">
      <formula1>$AK$13:$AK$22</formula1>
    </dataValidation>
    <dataValidation type="decimal" allowBlank="1" showInputMessage="1" showErrorMessage="1" sqref="P7:P156" xr:uid="{00000000-0002-0000-2100-000003000000}">
      <formula1>0</formula1>
      <formula2>300</formula2>
    </dataValidation>
    <dataValidation type="decimal" allowBlank="1" showInputMessage="1" showErrorMessage="1" sqref="Q7:Q156" xr:uid="{00000000-0002-0000-2100-000004000000}">
      <formula1>0</formula1>
      <formula2>1000</formula2>
    </dataValidation>
    <dataValidation type="decimal" allowBlank="1" showInputMessage="1" showErrorMessage="1" sqref="S7:S156" xr:uid="{00000000-0002-0000-2100-000005000000}">
      <formula1>40</formula1>
      <formula2>200</formula2>
    </dataValidation>
    <dataValidation type="decimal" allowBlank="1" showInputMessage="1" showErrorMessage="1" sqref="T7:T156" xr:uid="{00000000-0002-0000-2100-000006000000}">
      <formula1>0</formula1>
      <formula2>10000</formula2>
    </dataValidation>
    <dataValidation type="list" allowBlank="1" showInputMessage="1" sqref="V7:V156" xr:uid="{00000000-0002-0000-2100-000008000000}">
      <formula1>$AJ$38:$AJ$43</formula1>
    </dataValidation>
    <dataValidation type="decimal" allowBlank="1" showInputMessage="1" showErrorMessage="1" sqref="K7:K156" xr:uid="{00000000-0002-0000-2100-000009000000}">
      <formula1>16</formula1>
      <formula2>120</formula2>
    </dataValidation>
    <dataValidation type="decimal" allowBlank="1" showInputMessage="1" showErrorMessage="1" sqref="H7:H156" xr:uid="{00000000-0002-0000-2100-00000A000000}">
      <formula1>30</formula1>
      <formula2>300</formula2>
    </dataValidation>
    <dataValidation type="decimal" allowBlank="1" showInputMessage="1" showErrorMessage="1" sqref="M7:M156" xr:uid="{00000000-0002-0000-2100-00000B000000}">
      <formula1>0.5</formula1>
      <formula2>3</formula2>
    </dataValidation>
    <dataValidation type="list" allowBlank="1" showInputMessage="1" sqref="L7:L156" xr:uid="{00000000-0002-0000-2100-00000C000000}">
      <formula1>$AH$29:$AH$32</formula1>
    </dataValidation>
    <dataValidation type="list" allowBlank="1" showInputMessage="1" sqref="AD7:AD156" xr:uid="{00000000-0002-0000-2100-00000D000000}">
      <formula1>$AH$36:$AH$43</formula1>
    </dataValidation>
    <dataValidation type="list" allowBlank="1" showInputMessage="1" sqref="F7:F156" xr:uid="{00000000-0002-0000-2100-00000E000000}">
      <formula1>$AH$14:$AH$27</formula1>
    </dataValidation>
    <dataValidation type="date" allowBlank="1" showInputMessage="1" showErrorMessage="1" sqref="D7:D156" xr:uid="{00000000-0002-0000-2100-00000F000000}">
      <formula1>42370</formula1>
      <formula2>47484</formula2>
    </dataValidation>
    <dataValidation type="list" allowBlank="1" showInputMessage="1" sqref="U7:U156" xr:uid="{00000000-0002-0000-2100-000007000000}">
      <formula1>$AJ$27:$AJ$35</formula1>
    </dataValidation>
    <dataValidation type="list" allowBlank="1" showInputMessage="1" sqref="O7:O156" xr:uid="{EEE5C307-0761-4AF9-A8C1-632D2D50ACE8}">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FF66"/>
    <pageSetUpPr fitToPage="1"/>
  </sheetPr>
  <dimension ref="A1:GR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2.8554687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3"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71093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8554687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2.8554687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85546875" style="6" customWidth="1"/>
    <col min="84" max="84" width="26.85546875" style="6" bestFit="1" customWidth="1"/>
    <col min="85" max="85" width="26.5703125" style="6" bestFit="1" customWidth="1"/>
    <col min="86" max="86" width="36.42578125" style="6" customWidth="1"/>
    <col min="87" max="90" width="23.85546875" style="6" customWidth="1"/>
    <col min="91" max="91" width="60.7109375" style="6" customWidth="1"/>
    <col min="92"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38" style="91" hidden="1" customWidth="1"/>
    <col min="195" max="195" width="15.7109375" style="91" hidden="1" customWidth="1"/>
    <col min="196" max="196" width="38" style="91" hidden="1" customWidth="1"/>
    <col min="197" max="197" width="15.7109375" style="91" hidden="1" customWidth="1"/>
    <col min="198" max="199" width="40.7109375" style="701" hidden="1" customWidth="1"/>
    <col min="200" max="200" width="11.5703125" style="6" hidden="1" customWidth="1"/>
    <col min="201" max="16384" width="9.140625" style="6" hidden="1"/>
  </cols>
  <sheetData>
    <row r="1" spans="1:199" ht="43.5" customHeight="1" thickBot="1" x14ac:dyDescent="0.5">
      <c r="A1" s="455" t="s">
        <v>741</v>
      </c>
      <c r="B1" s="1756" t="s">
        <v>1020</v>
      </c>
      <c r="C1" s="1757"/>
      <c r="D1" s="1757"/>
      <c r="E1" s="489" t="s">
        <v>719</v>
      </c>
      <c r="F1" s="1304" t="s">
        <v>786</v>
      </c>
      <c r="G1" s="1305" t="s">
        <v>815</v>
      </c>
      <c r="H1" s="1306" t="s">
        <v>787</v>
      </c>
      <c r="I1" s="1307" t="s">
        <v>788</v>
      </c>
      <c r="J1" s="1308" t="s">
        <v>789</v>
      </c>
      <c r="N1" s="803"/>
      <c r="O1" s="1242"/>
      <c r="P1" s="1242"/>
      <c r="U1" s="803"/>
      <c r="V1" s="803"/>
      <c r="W1" s="803"/>
      <c r="X1" s="1235"/>
      <c r="Y1" s="1235"/>
      <c r="Z1" s="1235"/>
      <c r="AA1" s="1235"/>
      <c r="AB1" s="1235"/>
      <c r="AC1" s="1235"/>
      <c r="AD1" s="1235"/>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778"/>
      <c r="CB1" s="360"/>
      <c r="CC1" s="223"/>
      <c r="CD1" s="360"/>
      <c r="CE1" s="223"/>
      <c r="CF1" s="223"/>
      <c r="CG1" s="223"/>
      <c r="CH1" s="223"/>
      <c r="CI1" s="223"/>
      <c r="CJ1" s="223"/>
      <c r="CK1" s="223"/>
      <c r="CL1" s="223"/>
      <c r="CM1" s="442" t="s">
        <v>859</v>
      </c>
      <c r="CN1" s="442" t="s">
        <v>860</v>
      </c>
      <c r="CO1" s="223"/>
      <c r="CP1" s="223"/>
      <c r="CQ1" s="778"/>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30"/>
      <c r="GO1" s="230"/>
      <c r="GP1" s="85"/>
      <c r="GQ1" s="85"/>
    </row>
    <row r="2" spans="1:199" s="487" customFormat="1" ht="35.1" customHeight="1" thickBot="1" x14ac:dyDescent="0.5">
      <c r="A2" s="675" t="s">
        <v>839</v>
      </c>
      <c r="B2" s="1758" t="str">
        <f>'Info Exam and Projection List'!M32</f>
        <v>X29. Thoracic Spine : Complete exam</v>
      </c>
      <c r="C2" s="1759"/>
      <c r="D2" s="1760"/>
      <c r="E2" s="489" t="s">
        <v>1784</v>
      </c>
      <c r="F2" s="1761" t="str">
        <f>VLOOKUP($B$2,'Info Exam and Projection List'!M4:P33,2)</f>
        <v>Complete exam assumed to be AP and Lateral. If not, and if possible, list projections used in complete exam in the projection name columns.</v>
      </c>
      <c r="G2" s="1762"/>
      <c r="H2" s="1763"/>
      <c r="I2" s="1239"/>
      <c r="J2" s="1239"/>
      <c r="K2" s="1188" t="s">
        <v>1785</v>
      </c>
      <c r="L2" s="779"/>
      <c r="M2" s="379"/>
      <c r="N2" s="1235"/>
      <c r="O2" s="813"/>
      <c r="P2" s="813"/>
      <c r="Q2" s="491"/>
      <c r="R2" s="491"/>
      <c r="S2" s="491"/>
      <c r="T2" s="491"/>
      <c r="U2" s="1235"/>
      <c r="V2" s="1235"/>
      <c r="W2" s="1235"/>
      <c r="X2" s="1235"/>
      <c r="Y2" s="1235"/>
      <c r="Z2" s="1235"/>
      <c r="AA2" s="1235"/>
      <c r="AB2" s="1235"/>
      <c r="AC2" s="1235"/>
      <c r="AD2" s="1235"/>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Radiography of thoracic spine (procedure) (45554006)</v>
      </c>
      <c r="CN2" s="512" t="str">
        <f>VLOOKUP($B$2,'Info Exam and Projection List'!M4:P33,4)</f>
        <v>XR Thoracic spine (XTSPN)</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4" t="s">
        <v>367</v>
      </c>
      <c r="GN2" s="673" t="s">
        <v>368</v>
      </c>
      <c r="GO2" s="674" t="s">
        <v>367</v>
      </c>
      <c r="GP2" s="699" t="s">
        <v>368</v>
      </c>
      <c r="GQ2" s="700" t="s">
        <v>367</v>
      </c>
    </row>
    <row r="3" spans="1:199" ht="20.100000000000001" customHeight="1" thickBot="1" x14ac:dyDescent="0.35">
      <c r="B3" s="488" t="s">
        <v>837</v>
      </c>
      <c r="C3" s="1751" t="str">
        <f>IF(Radiology_System_General_Info!D12&lt;&gt;"",Radiology_System_General_Info!D12,"No entry")</f>
        <v>No entry</v>
      </c>
      <c r="D3" s="1752"/>
      <c r="E3" s="572"/>
      <c r="F3" s="1229" t="s">
        <v>844</v>
      </c>
      <c r="G3" s="1180"/>
      <c r="H3" s="1180"/>
      <c r="I3" s="1180"/>
      <c r="J3" s="1180"/>
      <c r="K3" s="780"/>
      <c r="L3" s="379"/>
      <c r="M3" s="379"/>
      <c r="N3" s="1255"/>
      <c r="O3" s="447" t="s">
        <v>1787</v>
      </c>
      <c r="P3" s="1201"/>
      <c r="Q3" s="1201"/>
      <c r="R3" s="1201"/>
      <c r="S3" s="1201"/>
      <c r="T3" s="1202"/>
      <c r="U3" s="1219" t="s">
        <v>1804</v>
      </c>
      <c r="V3" s="411"/>
      <c r="W3" s="741"/>
      <c r="X3" s="411"/>
      <c r="Y3" s="411"/>
      <c r="Z3" s="845"/>
      <c r="AA3" s="738"/>
      <c r="AB3" s="411"/>
      <c r="AC3" s="1250"/>
      <c r="AD3" s="1250"/>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778"/>
      <c r="CJ3" s="778"/>
      <c r="CK3" s="778"/>
      <c r="CL3" s="778"/>
      <c r="CM3" s="778"/>
      <c r="CN3" s="778"/>
      <c r="CO3" s="778"/>
      <c r="CP3" s="778"/>
      <c r="CQ3" s="778"/>
      <c r="CR3" s="172"/>
      <c r="CS3" s="172"/>
      <c r="CT3" s="172"/>
      <c r="CU3" s="278" t="s">
        <v>867</v>
      </c>
      <c r="CV3" s="279"/>
      <c r="CW3" s="613" t="str">
        <f>IF('Contact_Information '!K18&lt;&gt;"",'Contact_Information '!K18,"No entry")</f>
        <v>PRPxxxxa</v>
      </c>
      <c r="CX3" s="172"/>
      <c r="DA3" s="899" t="s">
        <v>1750</v>
      </c>
      <c r="DB3" s="994" t="str">
        <f>$B$2</f>
        <v>X29. Thoracic Spine : Complete exam</v>
      </c>
      <c r="DC3" s="919" t="s">
        <v>1025</v>
      </c>
      <c r="DD3" s="712" t="s">
        <v>1739</v>
      </c>
      <c r="DF3" s="85"/>
      <c r="DG3" s="85"/>
      <c r="DH3" s="680" t="s">
        <v>1023</v>
      </c>
      <c r="DI3" s="86"/>
      <c r="DJ3" s="158" t="s">
        <v>1024</v>
      </c>
      <c r="DK3" s="85"/>
      <c r="DL3" s="85"/>
      <c r="DM3" s="85"/>
      <c r="DN3" s="85"/>
      <c r="DO3" s="85"/>
      <c r="DP3" s="85"/>
      <c r="DQ3" s="85"/>
      <c r="DR3" s="85"/>
      <c r="DS3" s="689" t="s">
        <v>1094</v>
      </c>
      <c r="DT3" s="686" t="s">
        <v>1821</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85"/>
      <c r="GN3" s="85"/>
      <c r="GO3" s="93"/>
      <c r="GQ3" s="701" t="s">
        <v>1749</v>
      </c>
    </row>
    <row r="4" spans="1:199"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256"/>
      <c r="O4" s="1225" t="s">
        <v>1816</v>
      </c>
      <c r="P4" s="790"/>
      <c r="Q4" s="790"/>
      <c r="R4" s="790"/>
      <c r="S4" s="790"/>
      <c r="T4" s="1204"/>
      <c r="U4" s="507" t="s">
        <v>846</v>
      </c>
      <c r="V4" s="740"/>
      <c r="W4" s="740"/>
      <c r="X4" s="740"/>
      <c r="Y4" s="740"/>
      <c r="Z4" s="778"/>
      <c r="AA4" s="740"/>
      <c r="AB4" s="740"/>
      <c r="AC4" s="778"/>
      <c r="AD4" s="778"/>
      <c r="AE4" s="502"/>
      <c r="AF4" s="507" t="s">
        <v>854</v>
      </c>
      <c r="AG4" s="778"/>
      <c r="AH4" s="778"/>
      <c r="AI4" s="778"/>
      <c r="AJ4" s="778"/>
      <c r="AK4" s="778"/>
      <c r="AL4" s="778"/>
      <c r="AM4" s="778"/>
      <c r="AN4" s="778"/>
      <c r="AO4" s="778"/>
      <c r="AP4" s="502"/>
      <c r="AQ4" s="507" t="s">
        <v>857</v>
      </c>
      <c r="AR4" s="778"/>
      <c r="AS4" s="778"/>
      <c r="AT4" s="778"/>
      <c r="AU4" s="778"/>
      <c r="AV4" s="778"/>
      <c r="AW4" s="778"/>
      <c r="AX4" s="778"/>
      <c r="AY4" s="778"/>
      <c r="AZ4" s="778"/>
      <c r="BA4" s="502"/>
      <c r="BB4" s="507" t="s">
        <v>856</v>
      </c>
      <c r="BC4" s="778"/>
      <c r="BD4" s="778"/>
      <c r="BE4" s="778"/>
      <c r="BF4" s="778"/>
      <c r="BG4" s="778"/>
      <c r="BH4" s="778"/>
      <c r="BI4" s="778"/>
      <c r="BJ4" s="778"/>
      <c r="BK4" s="778"/>
      <c r="BL4" s="502"/>
      <c r="BM4" s="507" t="s">
        <v>855</v>
      </c>
      <c r="BN4" s="778"/>
      <c r="BO4" s="778"/>
      <c r="BP4" s="778"/>
      <c r="BQ4" s="778"/>
      <c r="BR4" s="778"/>
      <c r="BS4" s="778"/>
      <c r="BT4" s="778"/>
      <c r="BU4" s="778"/>
      <c r="BV4" s="778"/>
      <c r="BW4" s="502"/>
      <c r="BX4" s="507" t="s">
        <v>852</v>
      </c>
      <c r="BY4" s="778"/>
      <c r="BZ4" s="778"/>
      <c r="CA4" s="778"/>
      <c r="CB4" s="778"/>
      <c r="CC4" s="778"/>
      <c r="CD4" s="778"/>
      <c r="CE4" s="778"/>
      <c r="CF4" s="778"/>
      <c r="CG4" s="778"/>
      <c r="CH4" s="502"/>
      <c r="CI4" s="521" t="s">
        <v>831</v>
      </c>
      <c r="CJ4" s="523"/>
      <c r="CK4" s="523"/>
      <c r="CL4" s="523"/>
      <c r="CM4" s="510"/>
      <c r="CN4" s="510"/>
      <c r="CO4" s="509"/>
      <c r="CP4" s="73"/>
      <c r="CQ4" s="778"/>
      <c r="CR4" s="172"/>
      <c r="CS4" s="172"/>
      <c r="CT4" s="172"/>
      <c r="CU4" s="278" t="s">
        <v>868</v>
      </c>
      <c r="CV4" s="279"/>
      <c r="CW4" s="614" t="s">
        <v>1725</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199"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92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778"/>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199"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199" ht="15.75" customHeight="1" x14ac:dyDescent="0.25">
      <c r="A7" s="24"/>
      <c r="B7" s="264" t="s">
        <v>428</v>
      </c>
      <c r="C7" s="1075"/>
      <c r="D7" s="1074"/>
      <c r="E7" s="496"/>
      <c r="F7" s="1301"/>
      <c r="G7" s="1076"/>
      <c r="H7" s="226"/>
      <c r="I7" s="184"/>
      <c r="J7" s="184"/>
      <c r="K7" s="1197"/>
      <c r="L7" s="795"/>
      <c r="M7" s="29"/>
      <c r="N7" s="148"/>
      <c r="O7" s="1241"/>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X29. Thoracic Spine : Complete exam</v>
      </c>
      <c r="DC7" s="96" t="str">
        <f>CONCATENATE('Contact_Information '!$AO$5,$CW$4,"-",$B7)</f>
        <v>No entry-No entry-Hyyyy-Rzzzz-PRPxxxxa-X29-01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199" ht="15.75" customHeight="1" x14ac:dyDescent="0.25">
      <c r="A8" s="24"/>
      <c r="B8" s="265" t="s">
        <v>429</v>
      </c>
      <c r="C8" s="1075"/>
      <c r="D8" s="1074"/>
      <c r="E8" s="497"/>
      <c r="F8" s="1301"/>
      <c r="G8" s="1079"/>
      <c r="H8" s="226"/>
      <c r="I8" s="184"/>
      <c r="J8" s="184"/>
      <c r="K8" s="1197"/>
      <c r="L8" s="382"/>
      <c r="M8" s="31"/>
      <c r="N8" s="149"/>
      <c r="O8" s="147"/>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1212"/>
      <c r="GM8" s="86"/>
      <c r="GP8" s="85"/>
      <c r="GQ8" s="170"/>
    </row>
    <row r="9" spans="1:199" ht="15.75" customHeight="1" thickBot="1" x14ac:dyDescent="0.3">
      <c r="A9" s="24"/>
      <c r="B9" s="265" t="s">
        <v>430</v>
      </c>
      <c r="C9" s="1075"/>
      <c r="D9" s="1074"/>
      <c r="E9" s="497"/>
      <c r="F9" s="1301"/>
      <c r="G9" s="1079"/>
      <c r="H9" s="226"/>
      <c r="I9" s="184"/>
      <c r="J9" s="184"/>
      <c r="K9" s="1197"/>
      <c r="L9" s="382"/>
      <c r="M9" s="31"/>
      <c r="N9" s="149"/>
      <c r="O9" s="147"/>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199" ht="15.75" customHeight="1" x14ac:dyDescent="0.25">
      <c r="A10" s="24"/>
      <c r="B10" s="265" t="s">
        <v>431</v>
      </c>
      <c r="C10" s="1075"/>
      <c r="D10" s="1074"/>
      <c r="E10" s="497"/>
      <c r="F10" s="1301"/>
      <c r="G10" s="1079"/>
      <c r="H10" s="226"/>
      <c r="I10" s="184"/>
      <c r="J10" s="184"/>
      <c r="K10" s="1197"/>
      <c r="L10" s="382"/>
      <c r="M10" s="31"/>
      <c r="N10" s="149"/>
      <c r="O10" s="147"/>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199" ht="15.75" customHeight="1" x14ac:dyDescent="0.3">
      <c r="A11" s="24"/>
      <c r="B11" s="265" t="s">
        <v>432</v>
      </c>
      <c r="C11" s="1075"/>
      <c r="D11" s="1074"/>
      <c r="E11" s="497"/>
      <c r="F11" s="1301"/>
      <c r="G11" s="1079"/>
      <c r="H11" s="226"/>
      <c r="I11" s="184"/>
      <c r="J11" s="184"/>
      <c r="K11" s="1197"/>
      <c r="L11" s="382"/>
      <c r="M11" s="31"/>
      <c r="N11" s="149"/>
      <c r="O11" s="147"/>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199" ht="15.75" customHeight="1" x14ac:dyDescent="0.25">
      <c r="A12" s="24"/>
      <c r="B12" s="265" t="s">
        <v>433</v>
      </c>
      <c r="C12" s="1075"/>
      <c r="D12" s="1074"/>
      <c r="E12" s="497"/>
      <c r="F12" s="1301"/>
      <c r="G12" s="1079"/>
      <c r="H12" s="226"/>
      <c r="I12" s="184"/>
      <c r="J12" s="184"/>
      <c r="K12" s="1197"/>
      <c r="L12" s="382"/>
      <c r="M12" s="31"/>
      <c r="N12" s="149"/>
      <c r="O12" s="147"/>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199" ht="15.75" customHeight="1" x14ac:dyDescent="0.25">
      <c r="A13" s="24"/>
      <c r="B13" s="265" t="s">
        <v>434</v>
      </c>
      <c r="C13" s="1075"/>
      <c r="D13" s="1074"/>
      <c r="E13" s="497"/>
      <c r="F13" s="1301"/>
      <c r="G13" s="1079"/>
      <c r="H13" s="226"/>
      <c r="I13" s="184"/>
      <c r="J13" s="184"/>
      <c r="K13" s="1197"/>
      <c r="L13" s="382"/>
      <c r="M13" s="31"/>
      <c r="N13" s="149"/>
      <c r="O13" s="147"/>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199" ht="15.75" customHeight="1" x14ac:dyDescent="0.25">
      <c r="A14" s="24"/>
      <c r="B14" s="265" t="s">
        <v>435</v>
      </c>
      <c r="C14" s="1075"/>
      <c r="D14" s="1074"/>
      <c r="E14" s="497"/>
      <c r="F14" s="1301"/>
      <c r="G14" s="1079"/>
      <c r="H14" s="226"/>
      <c r="I14" s="184"/>
      <c r="J14" s="184"/>
      <c r="K14" s="1197"/>
      <c r="L14" s="382"/>
      <c r="M14" s="31"/>
      <c r="N14" s="149"/>
      <c r="O14" s="147"/>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199" ht="15.75" customHeight="1" x14ac:dyDescent="0.25">
      <c r="A15" s="24"/>
      <c r="B15" s="265" t="s">
        <v>436</v>
      </c>
      <c r="C15" s="1075"/>
      <c r="D15" s="1074"/>
      <c r="E15" s="497"/>
      <c r="F15" s="1301"/>
      <c r="G15" s="1079"/>
      <c r="H15" s="226"/>
      <c r="I15" s="184"/>
      <c r="J15" s="184"/>
      <c r="K15" s="1197"/>
      <c r="L15" s="382"/>
      <c r="M15" s="31"/>
      <c r="N15" s="149"/>
      <c r="O15" s="147"/>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199" ht="15.75" customHeight="1" x14ac:dyDescent="0.25">
      <c r="A16" s="24"/>
      <c r="B16" s="265">
        <v>10</v>
      </c>
      <c r="C16" s="1075"/>
      <c r="D16" s="1074"/>
      <c r="E16" s="497"/>
      <c r="F16" s="1301"/>
      <c r="G16" s="1079"/>
      <c r="H16" s="226"/>
      <c r="I16" s="184"/>
      <c r="J16" s="184"/>
      <c r="K16" s="1197"/>
      <c r="L16" s="382"/>
      <c r="M16" s="31"/>
      <c r="N16" s="149"/>
      <c r="O16" s="147"/>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7"/>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7"/>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7"/>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7"/>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7"/>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7"/>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7"/>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7"/>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7"/>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7"/>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7"/>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7"/>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7"/>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7"/>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7"/>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7"/>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7"/>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7"/>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7"/>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7"/>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8"/>
      <c r="O37" s="147"/>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9"/>
      <c r="O38" s="147"/>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7"/>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7"/>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7"/>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7"/>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7"/>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7"/>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7"/>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7"/>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7"/>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7"/>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7"/>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7"/>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7"/>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7"/>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7"/>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7"/>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7"/>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7"/>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7"/>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7"/>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7"/>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7"/>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7"/>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7"/>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7"/>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7"/>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7" ht="15.75" customHeight="1" x14ac:dyDescent="0.25">
      <c r="B65" s="265">
        <v>59</v>
      </c>
      <c r="C65" s="1075"/>
      <c r="D65" s="1074"/>
      <c r="E65" s="497"/>
      <c r="F65" s="1301"/>
      <c r="G65" s="1079"/>
      <c r="H65" s="226"/>
      <c r="I65" s="184"/>
      <c r="J65" s="184"/>
      <c r="K65" s="1197"/>
      <c r="L65" s="382"/>
      <c r="M65" s="31"/>
      <c r="N65" s="149"/>
      <c r="O65" s="147"/>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7" ht="15.75" customHeight="1" x14ac:dyDescent="0.25">
      <c r="B66" s="265">
        <v>60</v>
      </c>
      <c r="C66" s="1075"/>
      <c r="D66" s="1074"/>
      <c r="E66" s="497"/>
      <c r="F66" s="1301"/>
      <c r="G66" s="1079"/>
      <c r="H66" s="226"/>
      <c r="I66" s="184"/>
      <c r="J66" s="184"/>
      <c r="K66" s="1197"/>
      <c r="L66" s="382"/>
      <c r="M66" s="31"/>
      <c r="N66" s="149"/>
      <c r="O66" s="147"/>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7" ht="15.75" customHeight="1" x14ac:dyDescent="0.25">
      <c r="B67" s="265">
        <v>61</v>
      </c>
      <c r="C67" s="1075"/>
      <c r="D67" s="1074"/>
      <c r="E67" s="497"/>
      <c r="F67" s="1301"/>
      <c r="G67" s="1079"/>
      <c r="H67" s="226"/>
      <c r="I67" s="184"/>
      <c r="J67" s="184"/>
      <c r="K67" s="1197"/>
      <c r="L67" s="382"/>
      <c r="M67" s="31"/>
      <c r="N67" s="149"/>
      <c r="O67" s="147"/>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7" ht="15.75" customHeight="1" x14ac:dyDescent="0.25">
      <c r="B68" s="265">
        <v>62</v>
      </c>
      <c r="C68" s="1075"/>
      <c r="D68" s="1074"/>
      <c r="E68" s="497"/>
      <c r="F68" s="1301"/>
      <c r="G68" s="1079"/>
      <c r="H68" s="226"/>
      <c r="I68" s="184"/>
      <c r="J68" s="184"/>
      <c r="K68" s="1197"/>
      <c r="L68" s="382"/>
      <c r="M68" s="31"/>
      <c r="N68" s="149"/>
      <c r="O68" s="147"/>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7" ht="15.75" customHeight="1" x14ac:dyDescent="0.25">
      <c r="B69" s="265">
        <v>63</v>
      </c>
      <c r="C69" s="1075"/>
      <c r="D69" s="1074"/>
      <c r="E69" s="497"/>
      <c r="F69" s="1301"/>
      <c r="G69" s="1079"/>
      <c r="H69" s="226"/>
      <c r="I69" s="184"/>
      <c r="J69" s="184"/>
      <c r="K69" s="1197"/>
      <c r="L69" s="382"/>
      <c r="M69" s="31"/>
      <c r="N69" s="149"/>
      <c r="O69" s="147"/>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7" ht="15.75" customHeight="1" x14ac:dyDescent="0.25">
      <c r="B70" s="265">
        <v>64</v>
      </c>
      <c r="C70" s="1075"/>
      <c r="D70" s="1074"/>
      <c r="E70" s="497"/>
      <c r="F70" s="1301"/>
      <c r="G70" s="1079"/>
      <c r="H70" s="226"/>
      <c r="I70" s="184"/>
      <c r="J70" s="184"/>
      <c r="K70" s="1197"/>
      <c r="L70" s="382"/>
      <c r="M70" s="31"/>
      <c r="N70" s="149"/>
      <c r="O70" s="147"/>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7" ht="15.75" customHeight="1" x14ac:dyDescent="0.25">
      <c r="B71" s="265">
        <v>65</v>
      </c>
      <c r="C71" s="1075"/>
      <c r="D71" s="1074"/>
      <c r="E71" s="497"/>
      <c r="F71" s="1301"/>
      <c r="G71" s="1079"/>
      <c r="H71" s="226"/>
      <c r="I71" s="184"/>
      <c r="J71" s="184"/>
      <c r="K71" s="1197"/>
      <c r="L71" s="382"/>
      <c r="M71" s="31"/>
      <c r="N71" s="149"/>
      <c r="O71" s="147"/>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7" ht="15.75" customHeight="1" x14ac:dyDescent="0.25">
      <c r="B72" s="265">
        <v>66</v>
      </c>
      <c r="C72" s="1075"/>
      <c r="D72" s="1074"/>
      <c r="E72" s="497"/>
      <c r="F72" s="1301"/>
      <c r="G72" s="1079"/>
      <c r="H72" s="226"/>
      <c r="I72" s="184"/>
      <c r="J72" s="184"/>
      <c r="K72" s="1197"/>
      <c r="L72" s="382"/>
      <c r="M72" s="31"/>
      <c r="N72" s="149"/>
      <c r="O72" s="147"/>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7" ht="15.75" customHeight="1" x14ac:dyDescent="0.25">
      <c r="B73" s="265">
        <v>67</v>
      </c>
      <c r="C73" s="1075"/>
      <c r="D73" s="1074"/>
      <c r="E73" s="497"/>
      <c r="F73" s="1301"/>
      <c r="G73" s="1079"/>
      <c r="H73" s="226"/>
      <c r="I73" s="184"/>
      <c r="J73" s="184"/>
      <c r="K73" s="1197"/>
      <c r="L73" s="382"/>
      <c r="M73" s="31"/>
      <c r="N73" s="149"/>
      <c r="O73" s="147"/>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O73" s="93"/>
    </row>
    <row r="74" spans="1:197" ht="15.75" customHeight="1" x14ac:dyDescent="0.25">
      <c r="A74" s="44"/>
      <c r="B74" s="265">
        <v>68</v>
      </c>
      <c r="C74" s="1075"/>
      <c r="D74" s="1074"/>
      <c r="E74" s="497"/>
      <c r="F74" s="1301"/>
      <c r="G74" s="1079"/>
      <c r="H74" s="226"/>
      <c r="I74" s="184"/>
      <c r="J74" s="184"/>
      <c r="K74" s="1197"/>
      <c r="L74" s="382"/>
      <c r="M74" s="31"/>
      <c r="N74" s="149"/>
      <c r="O74" s="147"/>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row>
    <row r="75" spans="1:197" ht="15.75" customHeight="1" x14ac:dyDescent="0.25">
      <c r="B75" s="265">
        <v>69</v>
      </c>
      <c r="C75" s="1075"/>
      <c r="D75" s="1074"/>
      <c r="E75" s="497"/>
      <c r="F75" s="1301"/>
      <c r="G75" s="1079"/>
      <c r="H75" s="226"/>
      <c r="I75" s="184"/>
      <c r="J75" s="184"/>
      <c r="K75" s="1197"/>
      <c r="L75" s="382"/>
      <c r="M75" s="31"/>
      <c r="N75" s="149"/>
      <c r="O75" s="147"/>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7" ht="15.75" customHeight="1" x14ac:dyDescent="0.25">
      <c r="B76" s="265">
        <v>70</v>
      </c>
      <c r="C76" s="1075"/>
      <c r="D76" s="1074"/>
      <c r="E76" s="497"/>
      <c r="F76" s="1301"/>
      <c r="G76" s="1079"/>
      <c r="H76" s="226"/>
      <c r="I76" s="184"/>
      <c r="J76" s="184"/>
      <c r="K76" s="1197"/>
      <c r="L76" s="382"/>
      <c r="M76" s="31"/>
      <c r="N76" s="149"/>
      <c r="O76" s="147"/>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7" ht="15.75" customHeight="1" x14ac:dyDescent="0.25">
      <c r="B77" s="265">
        <v>71</v>
      </c>
      <c r="C77" s="1075"/>
      <c r="D77" s="1074"/>
      <c r="E77" s="497"/>
      <c r="F77" s="1301"/>
      <c r="G77" s="1079"/>
      <c r="H77" s="226"/>
      <c r="I77" s="184"/>
      <c r="J77" s="184"/>
      <c r="K77" s="1197"/>
      <c r="L77" s="382"/>
      <c r="M77" s="31"/>
      <c r="N77" s="149"/>
      <c r="O77" s="147"/>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7" ht="15.75" customHeight="1" x14ac:dyDescent="0.25">
      <c r="B78" s="265">
        <v>72</v>
      </c>
      <c r="C78" s="1075"/>
      <c r="D78" s="1074"/>
      <c r="E78" s="497"/>
      <c r="F78" s="1301"/>
      <c r="G78" s="1079"/>
      <c r="H78" s="226"/>
      <c r="I78" s="184"/>
      <c r="J78" s="184"/>
      <c r="K78" s="1197"/>
      <c r="L78" s="382"/>
      <c r="M78" s="31"/>
      <c r="N78" s="149"/>
      <c r="O78" s="147"/>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7" ht="15.75" customHeight="1" x14ac:dyDescent="0.25">
      <c r="B79" s="265">
        <v>73</v>
      </c>
      <c r="C79" s="1075"/>
      <c r="D79" s="1074"/>
      <c r="E79" s="497"/>
      <c r="F79" s="1301"/>
      <c r="G79" s="1079"/>
      <c r="H79" s="226"/>
      <c r="I79" s="184"/>
      <c r="J79" s="184"/>
      <c r="K79" s="1197"/>
      <c r="L79" s="382"/>
      <c r="M79" s="31"/>
      <c r="N79" s="149"/>
      <c r="O79" s="147"/>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7" ht="15.75" customHeight="1" x14ac:dyDescent="0.25">
      <c r="B80" s="265">
        <v>74</v>
      </c>
      <c r="C80" s="1075"/>
      <c r="D80" s="1074"/>
      <c r="E80" s="497"/>
      <c r="F80" s="1301"/>
      <c r="G80" s="1079"/>
      <c r="H80" s="226"/>
      <c r="I80" s="184"/>
      <c r="J80" s="184"/>
      <c r="K80" s="1197"/>
      <c r="L80" s="382"/>
      <c r="M80" s="31"/>
      <c r="N80" s="149"/>
      <c r="O80" s="147"/>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199" s="44" customFormat="1" ht="15.75" customHeight="1" x14ac:dyDescent="0.25">
      <c r="A81" s="6"/>
      <c r="B81" s="265">
        <v>75</v>
      </c>
      <c r="C81" s="1075"/>
      <c r="D81" s="1074"/>
      <c r="E81" s="497"/>
      <c r="F81" s="1301"/>
      <c r="G81" s="1079"/>
      <c r="H81" s="226"/>
      <c r="I81" s="184"/>
      <c r="J81" s="184"/>
      <c r="K81" s="1197"/>
      <c r="L81" s="382"/>
      <c r="M81" s="31"/>
      <c r="N81" s="149"/>
      <c r="O81" s="147"/>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702"/>
      <c r="GQ81" s="702"/>
    </row>
    <row r="82" spans="1:199" ht="15.75" customHeight="1" x14ac:dyDescent="0.25">
      <c r="B82" s="265">
        <v>76</v>
      </c>
      <c r="C82" s="1075"/>
      <c r="D82" s="1074"/>
      <c r="E82" s="497"/>
      <c r="F82" s="1301"/>
      <c r="G82" s="1079"/>
      <c r="H82" s="226"/>
      <c r="I82" s="184"/>
      <c r="J82" s="184"/>
      <c r="K82" s="1197"/>
      <c r="L82" s="382"/>
      <c r="M82" s="31"/>
      <c r="N82" s="149"/>
      <c r="O82" s="147"/>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199" ht="15.75" customHeight="1" x14ac:dyDescent="0.25">
      <c r="B83" s="265">
        <v>77</v>
      </c>
      <c r="C83" s="1075"/>
      <c r="D83" s="1074"/>
      <c r="E83" s="497"/>
      <c r="F83" s="1301"/>
      <c r="G83" s="1079"/>
      <c r="H83" s="226"/>
      <c r="I83" s="184"/>
      <c r="J83" s="184"/>
      <c r="K83" s="1197"/>
      <c r="L83" s="382"/>
      <c r="M83" s="31"/>
      <c r="N83" s="149"/>
      <c r="O83" s="147"/>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199" ht="15.75" customHeight="1" x14ac:dyDescent="0.25">
      <c r="B84" s="265">
        <v>78</v>
      </c>
      <c r="C84" s="1075"/>
      <c r="D84" s="1074"/>
      <c r="E84" s="497"/>
      <c r="F84" s="1301"/>
      <c r="G84" s="1079"/>
      <c r="H84" s="226"/>
      <c r="I84" s="184"/>
      <c r="J84" s="184"/>
      <c r="K84" s="1197"/>
      <c r="L84" s="382"/>
      <c r="M84" s="31"/>
      <c r="N84" s="149"/>
      <c r="O84" s="147"/>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199" ht="15.75" customHeight="1" x14ac:dyDescent="0.25">
      <c r="B85" s="265">
        <v>79</v>
      </c>
      <c r="C85" s="1075"/>
      <c r="D85" s="1074"/>
      <c r="E85" s="497"/>
      <c r="F85" s="1301"/>
      <c r="G85" s="1079"/>
      <c r="H85" s="226"/>
      <c r="I85" s="184"/>
      <c r="J85" s="184"/>
      <c r="K85" s="1197"/>
      <c r="L85" s="382"/>
      <c r="M85" s="31"/>
      <c r="N85" s="149"/>
      <c r="O85" s="147"/>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199" ht="15.75" customHeight="1" x14ac:dyDescent="0.25">
      <c r="B86" s="265">
        <v>80</v>
      </c>
      <c r="C86" s="1075"/>
      <c r="D86" s="1074"/>
      <c r="E86" s="497"/>
      <c r="F86" s="1301"/>
      <c r="G86" s="1079"/>
      <c r="H86" s="226"/>
      <c r="I86" s="184"/>
      <c r="J86" s="184"/>
      <c r="K86" s="1197"/>
      <c r="L86" s="382"/>
      <c r="M86" s="31"/>
      <c r="N86" s="149"/>
      <c r="O86" s="147"/>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199" ht="15.75" customHeight="1" x14ac:dyDescent="0.25">
      <c r="B87" s="265">
        <v>81</v>
      </c>
      <c r="C87" s="1075"/>
      <c r="D87" s="1074"/>
      <c r="E87" s="497"/>
      <c r="F87" s="1301"/>
      <c r="G87" s="1079"/>
      <c r="H87" s="226"/>
      <c r="I87" s="184"/>
      <c r="J87" s="184"/>
      <c r="K87" s="1197"/>
      <c r="L87" s="382"/>
      <c r="M87" s="31"/>
      <c r="N87" s="149"/>
      <c r="O87" s="147"/>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199" ht="15.75" customHeight="1" x14ac:dyDescent="0.25">
      <c r="B88" s="265">
        <v>82</v>
      </c>
      <c r="C88" s="1075"/>
      <c r="D88" s="1074"/>
      <c r="E88" s="497"/>
      <c r="F88" s="1301"/>
      <c r="G88" s="1079"/>
      <c r="H88" s="226"/>
      <c r="I88" s="184"/>
      <c r="J88" s="184"/>
      <c r="K88" s="1197"/>
      <c r="L88" s="382"/>
      <c r="M88" s="31"/>
      <c r="N88" s="149"/>
      <c r="O88" s="147"/>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199" ht="15.75" customHeight="1" x14ac:dyDescent="0.25">
      <c r="B89" s="265">
        <v>83</v>
      </c>
      <c r="C89" s="1075"/>
      <c r="D89" s="1074"/>
      <c r="E89" s="497"/>
      <c r="F89" s="1301"/>
      <c r="G89" s="1079"/>
      <c r="H89" s="226"/>
      <c r="I89" s="184"/>
      <c r="J89" s="184"/>
      <c r="K89" s="1197"/>
      <c r="L89" s="382"/>
      <c r="M89" s="31"/>
      <c r="N89" s="149"/>
      <c r="O89" s="147"/>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199" ht="15.75" customHeight="1" x14ac:dyDescent="0.25">
      <c r="B90" s="265">
        <v>84</v>
      </c>
      <c r="C90" s="1075"/>
      <c r="D90" s="1074"/>
      <c r="E90" s="497"/>
      <c r="F90" s="1301"/>
      <c r="G90" s="1079"/>
      <c r="H90" s="226"/>
      <c r="I90" s="184"/>
      <c r="J90" s="184"/>
      <c r="K90" s="1197"/>
      <c r="L90" s="382"/>
      <c r="M90" s="31"/>
      <c r="N90" s="149"/>
      <c r="O90" s="147"/>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199" ht="15.75" customHeight="1" x14ac:dyDescent="0.25">
      <c r="B91" s="265">
        <v>85</v>
      </c>
      <c r="C91" s="1075"/>
      <c r="D91" s="1074"/>
      <c r="E91" s="497"/>
      <c r="F91" s="1301"/>
      <c r="G91" s="1079"/>
      <c r="H91" s="226"/>
      <c r="I91" s="184"/>
      <c r="J91" s="184"/>
      <c r="K91" s="1197"/>
      <c r="L91" s="382"/>
      <c r="M91" s="31"/>
      <c r="N91" s="149"/>
      <c r="O91" s="147"/>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199" ht="15.75" customHeight="1" x14ac:dyDescent="0.25">
      <c r="B92" s="265">
        <v>86</v>
      </c>
      <c r="C92" s="1075"/>
      <c r="D92" s="1074"/>
      <c r="E92" s="497"/>
      <c r="F92" s="1301"/>
      <c r="G92" s="1079"/>
      <c r="H92" s="226"/>
      <c r="I92" s="184"/>
      <c r="J92" s="184"/>
      <c r="K92" s="1197"/>
      <c r="L92" s="382"/>
      <c r="M92" s="31"/>
      <c r="N92" s="149"/>
      <c r="O92" s="147"/>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199" ht="15.75" customHeight="1" x14ac:dyDescent="0.25">
      <c r="B93" s="265">
        <v>87</v>
      </c>
      <c r="C93" s="1075"/>
      <c r="D93" s="1074"/>
      <c r="E93" s="497"/>
      <c r="F93" s="1301"/>
      <c r="G93" s="1079"/>
      <c r="H93" s="226"/>
      <c r="I93" s="184"/>
      <c r="J93" s="184"/>
      <c r="K93" s="1197"/>
      <c r="L93" s="382"/>
      <c r="M93" s="31"/>
      <c r="N93" s="149"/>
      <c r="O93" s="147"/>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199" ht="15.75" customHeight="1" x14ac:dyDescent="0.25">
      <c r="B94" s="265">
        <v>88</v>
      </c>
      <c r="C94" s="1075"/>
      <c r="D94" s="1074"/>
      <c r="E94" s="497"/>
      <c r="F94" s="1301"/>
      <c r="G94" s="1079"/>
      <c r="H94" s="226"/>
      <c r="I94" s="184"/>
      <c r="J94" s="184"/>
      <c r="K94" s="1197"/>
      <c r="L94" s="382"/>
      <c r="M94" s="31"/>
      <c r="N94" s="149"/>
      <c r="O94" s="147"/>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199" ht="15.75" customHeight="1" x14ac:dyDescent="0.25">
      <c r="B95" s="265">
        <v>89</v>
      </c>
      <c r="C95" s="1075"/>
      <c r="D95" s="1074"/>
      <c r="E95" s="497"/>
      <c r="F95" s="1301"/>
      <c r="G95" s="1079"/>
      <c r="H95" s="226"/>
      <c r="I95" s="184"/>
      <c r="J95" s="184"/>
      <c r="K95" s="1197"/>
      <c r="L95" s="382"/>
      <c r="M95" s="31"/>
      <c r="N95" s="149"/>
      <c r="O95" s="147"/>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199" ht="15.75" customHeight="1" x14ac:dyDescent="0.25">
      <c r="B96" s="265">
        <v>90</v>
      </c>
      <c r="C96" s="1075"/>
      <c r="D96" s="1074"/>
      <c r="E96" s="497"/>
      <c r="F96" s="1301"/>
      <c r="G96" s="1079"/>
      <c r="H96" s="226"/>
      <c r="I96" s="184"/>
      <c r="J96" s="184"/>
      <c r="K96" s="1197"/>
      <c r="L96" s="382"/>
      <c r="M96" s="31"/>
      <c r="N96" s="149"/>
      <c r="O96" s="147"/>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7"/>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7"/>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7"/>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7"/>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7"/>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7"/>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7"/>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7"/>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7"/>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7"/>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7"/>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7"/>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7"/>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7"/>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7"/>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7"/>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7"/>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7"/>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7"/>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7"/>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7"/>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7"/>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7"/>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7"/>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7"/>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7"/>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7"/>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7"/>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7"/>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7"/>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7"/>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7"/>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7"/>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7"/>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7"/>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7"/>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7"/>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7"/>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7"/>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7"/>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7"/>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7"/>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7"/>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7"/>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7"/>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7"/>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7"/>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7"/>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7"/>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7"/>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7"/>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7"/>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7"/>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7"/>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7"/>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7"/>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7"/>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7"/>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7"/>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7"/>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F2:H2"/>
    <mergeCell ref="K4:M4"/>
  </mergeCells>
  <conditionalFormatting sqref="DE7">
    <cfRule type="containsText" dxfId="7" priority="1" stopIfTrue="1" operator="containsText" text="Required entry missing">
      <formula>NOT(ISERROR(SEARCH("Required entry missing",DE7)))</formula>
    </cfRule>
  </conditionalFormatting>
  <dataValidations count="19">
    <dataValidation type="date" allowBlank="1" showInputMessage="1" showErrorMessage="1" sqref="D7:D156" xr:uid="{00000000-0002-0000-2200-000000000000}">
      <formula1>42370</formula1>
      <formula2>47484</formula2>
    </dataValidation>
    <dataValidation type="list" allowBlank="1" showInputMessage="1" sqref="F7:F156" xr:uid="{00000000-0002-0000-2200-000001000000}">
      <formula1>$CS$14:$CS$27</formula1>
    </dataValidation>
    <dataValidation type="decimal" allowBlank="1" showInputMessage="1" showErrorMessage="1" sqref="M7:M156" xr:uid="{00000000-0002-0000-2200-000004000000}">
      <formula1>0.5</formula1>
      <formula2>3</formula2>
    </dataValidation>
    <dataValidation type="decimal" allowBlank="1" showInputMessage="1" showErrorMessage="1" sqref="H7:H156" xr:uid="{00000000-0002-0000-2200-000005000000}">
      <formula1>30</formula1>
      <formula2>300</formula2>
    </dataValidation>
    <dataValidation type="decimal" allowBlank="1" showInputMessage="1" showErrorMessage="1" sqref="K7:K156" xr:uid="{00000000-0002-0000-2200-000006000000}">
      <formula1>16</formula1>
      <formula2>120</formula2>
    </dataValidation>
    <dataValidation type="decimal" allowBlank="1" showInputMessage="1" showErrorMessage="1" sqref="AB7:AB156 CE7:CE156 AM7:AM156 AX7:AX156 BI7:BI156 BT7:BT156" xr:uid="{00000000-0002-0000-2200-000009000000}">
      <formula1>0</formula1>
      <formula2>10000</formula2>
    </dataValidation>
    <dataValidation type="decimal" allowBlank="1" showInputMessage="1" showErrorMessage="1" sqref="AA7:AA156 CD7:CD156 AL7:AL156 AW7:AW156 BH7:BH156 BS7:BS156" xr:uid="{00000000-0002-0000-2200-00000A000000}">
      <formula1>40</formula1>
      <formula2>200</formula2>
    </dataValidation>
    <dataValidation type="decimal" allowBlank="1" showInputMessage="1" showErrorMessage="1" sqref="BF7:BF156 BQ7:BQ156 Y7:Y156 AJ7:AJ156 AU7:AU156 CB7:CB156" xr:uid="{00000000-0002-0000-2200-00000B000000}">
      <formula1>0</formula1>
      <formula2>1000</formula2>
    </dataValidation>
    <dataValidation type="decimal" allowBlank="1" showInputMessage="1" showErrorMessage="1" sqref="X7:X156 CA7:CA156 AI7:AI156 AT7:AT156 BE7:BE156 BP7:BP156" xr:uid="{00000000-0002-0000-2200-00000C000000}">
      <formula1>0</formula1>
      <formula2>300</formula2>
    </dataValidation>
    <dataValidation type="list" allowBlank="1" showInputMessage="1" sqref="BY7:BY156 BN7:BN156 BC7:BC156 AR7:AR156 AG7:AG156 V7:V156" xr:uid="{00000000-0002-0000-2200-00000E000000}">
      <formula1>$CV$13:$CV$22</formula1>
    </dataValidation>
    <dataValidation type="decimal" operator="greaterThan" allowBlank="1" showInputMessage="1" showErrorMessage="1" error="Dose entries cannot be a negative number " sqref="E7:E156 O7:T156" xr:uid="{00000000-0002-0000-2200-00000F000000}">
      <formula1>0</formula1>
    </dataValidation>
    <dataValidation type="list" allowBlank="1" showInputMessage="1" sqref="CC7:CC156 AV7:AV156 Z7:Z156 BR7:BR156 AK7:AK156 BG7:BG156" xr:uid="{00000000-0002-0000-2200-000010000000}">
      <formula1>"Yes, No, Not known"</formula1>
    </dataValidation>
    <dataValidation type="list" allowBlank="1" showInputMessage="1" sqref="N7:N156" xr:uid="{13CEA8F7-9F70-4F69-9D34-48B520DDFE48}">
      <formula1>"1,2,3,4,5,6,7,8,9,10,11,12,13,14,15,16,17,18,19,20"</formula1>
    </dataValidation>
    <dataValidation type="list" allowBlank="1" showInputMessage="1" sqref="CO7:CO156" xr:uid="{00000000-0002-0000-2200-000002000000}">
      <formula1>$CS$44:$CS$51</formula1>
    </dataValidation>
    <dataValidation type="list" allowBlank="1" showInputMessage="1" sqref="CG7:CG156 AD7:AD156 AO7:AO156 AZ7:AZ156 BK7:BK156 BV7:BV156" xr:uid="{00000000-0002-0000-2200-000007000000}">
      <formula1>$CU$46:$CU$51</formula1>
    </dataValidation>
    <dataValidation type="list" allowBlank="1" showInputMessage="1" sqref="L7:L156" xr:uid="{00000000-0002-0000-2200-000003000000}">
      <formula1>$CS$34:$CS$37</formula1>
    </dataValidation>
    <dataValidation type="list" allowBlank="1" showInputMessage="1" sqref="CF7:CF156 AC7:AC156 AN7:AN156 AY7:AY156 BJ7:BJ156 BU7:BU156" xr:uid="{00000000-0002-0000-2200-000008000000}">
      <formula1>$CU$32:$CU$40</formula1>
    </dataValidation>
    <dataValidation type="list" allowBlank="1" showInputMessage="1" sqref="U7:U156 BX7:BX156 AF7:AF156 AQ7:AQ156 BB7:BB156 BM7:BM156" xr:uid="{00000000-0002-0000-2200-00000D000000}">
      <formula1>$CU$13:$CU$27</formula1>
    </dataValidation>
    <dataValidation type="list" allowBlank="1" showInputMessage="1" sqref="W7:W156 AH7:AH156 AS7:AS156 BD7:BD156 BO7:BO156 BZ7:BZ156" xr:uid="{248B7B7D-267C-4AF8-AAA6-6A3C501CAE66}">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 stopIfTrue="1" operator="containsText" text="Required entry missing" id="{A352122E-29BD-4643-A3C2-2E9622DC89C4}">
            <xm:f>NOT(ISERROR(SEARCH("Required entry missing",Skeletal_survey_DAP_by_record!DE8)))</xm:f>
            <x14:dxf>
              <font>
                <b/>
                <i/>
                <strike val="0"/>
                <color rgb="FFC00000"/>
              </font>
            </x14:dxf>
          </x14:cfRule>
          <xm:sqref>DE8:DE56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GT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2.57031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8554687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4257812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710937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8554687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38" style="91" hidden="1" customWidth="1"/>
    <col min="195" max="195" width="15.7109375" style="91" hidden="1" customWidth="1"/>
    <col min="196" max="196" width="40.7109375" style="91" hidden="1" customWidth="1"/>
    <col min="197" max="197" width="15.7109375" style="91" hidden="1" customWidth="1"/>
    <col min="198" max="198" width="62.85546875" style="91" hidden="1" customWidth="1"/>
    <col min="199" max="199" width="39.28515625" style="91" hidden="1" customWidth="1"/>
    <col min="200" max="200" width="9.140625" style="701" hidden="1" customWidth="1"/>
    <col min="201" max="201" width="11.5703125" style="701" hidden="1" customWidth="1"/>
    <col min="202" max="202" width="11.5703125" style="6" hidden="1" customWidth="1"/>
    <col min="203" max="16384" width="9.140625" style="6" hidden="1"/>
  </cols>
  <sheetData>
    <row r="1" spans="1:201" ht="43.5" customHeight="1" thickBot="1" x14ac:dyDescent="0.5">
      <c r="A1" s="455" t="s">
        <v>741</v>
      </c>
      <c r="B1" s="1756" t="s">
        <v>1020</v>
      </c>
      <c r="C1" s="1757"/>
      <c r="D1" s="1757"/>
      <c r="E1" s="489" t="s">
        <v>719</v>
      </c>
      <c r="F1" s="1304" t="s">
        <v>786</v>
      </c>
      <c r="G1" s="1305" t="s">
        <v>815</v>
      </c>
      <c r="H1" s="1306" t="s">
        <v>787</v>
      </c>
      <c r="I1" s="1307" t="s">
        <v>788</v>
      </c>
      <c r="J1" s="1308" t="s">
        <v>789</v>
      </c>
      <c r="N1" s="803"/>
      <c r="U1" s="803"/>
      <c r="V1" s="803"/>
      <c r="W1" s="803"/>
      <c r="X1" s="1235"/>
      <c r="Y1" s="1235"/>
      <c r="Z1" s="1235"/>
      <c r="AA1" s="1235"/>
      <c r="AB1" s="1235"/>
      <c r="AC1" s="1235"/>
      <c r="AD1" s="1235"/>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804"/>
      <c r="CB1" s="360"/>
      <c r="CC1" s="223"/>
      <c r="CD1" s="360"/>
      <c r="CE1" s="223"/>
      <c r="CF1" s="223"/>
      <c r="CG1" s="223"/>
      <c r="CH1" s="223"/>
      <c r="CI1" s="223"/>
      <c r="CJ1" s="223"/>
      <c r="CK1" s="223"/>
      <c r="CL1" s="223"/>
      <c r="CM1" s="442" t="s">
        <v>859</v>
      </c>
      <c r="CN1" s="442" t="s">
        <v>860</v>
      </c>
      <c r="CO1" s="223"/>
      <c r="CP1" s="223"/>
      <c r="CQ1" s="804"/>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41"/>
      <c r="GO1" s="241"/>
      <c r="GP1" s="230"/>
      <c r="GQ1" s="230"/>
      <c r="GR1" s="85"/>
      <c r="GS1" s="85"/>
    </row>
    <row r="2" spans="1:201" s="487" customFormat="1" ht="34.5" customHeight="1" thickBot="1" x14ac:dyDescent="0.5">
      <c r="A2" s="675" t="s">
        <v>839</v>
      </c>
      <c r="B2" s="1784" t="str">
        <f>'Info Exam and Projection List'!M33</f>
        <v>Y01. Other Exam</v>
      </c>
      <c r="C2" s="1785"/>
      <c r="D2" s="1786"/>
      <c r="E2" s="1093" t="s">
        <v>1732</v>
      </c>
      <c r="F2" s="1259"/>
      <c r="G2" s="1775" t="str">
        <f>VLOOKUP($B$2,'Info Exam and Projection List'!M4:P33,2)</f>
        <v>Enter Exam in cell F2, local protocol name in Column G and any notes on the exam in the "Additional Information" column.</v>
      </c>
      <c r="H2" s="1788"/>
      <c r="I2" s="192"/>
      <c r="J2" s="192"/>
      <c r="K2" s="1188" t="s">
        <v>1785</v>
      </c>
      <c r="L2" s="805"/>
      <c r="M2" s="379"/>
      <c r="N2" s="1235"/>
      <c r="O2" s="813"/>
      <c r="P2" s="813"/>
      <c r="Q2" s="491"/>
      <c r="R2" s="491"/>
      <c r="S2" s="491"/>
      <c r="T2" s="491"/>
      <c r="U2" s="1235"/>
      <c r="V2" s="1235"/>
      <c r="W2" s="1235"/>
      <c r="X2" s="1235"/>
      <c r="Y2" s="1235"/>
      <c r="Z2" s="1235"/>
      <c r="AA2" s="1235"/>
      <c r="AB2" s="1235"/>
      <c r="AC2" s="1235"/>
      <c r="AD2" s="1235"/>
      <c r="AE2" s="1235"/>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N/A: Enter in column CM</v>
      </c>
      <c r="CN2" s="512" t="str">
        <f>VLOOKUP($B$2,'Info Exam and Projection List'!M4:P33,4)</f>
        <v>N/A: Enter in column CN</v>
      </c>
      <c r="CO2" s="476"/>
      <c r="CP2" s="476"/>
      <c r="CQ2" s="477"/>
      <c r="CR2" s="485"/>
      <c r="CS2" s="172"/>
      <c r="CT2" s="486"/>
      <c r="CU2" s="161" t="s">
        <v>232</v>
      </c>
      <c r="CV2" s="46"/>
      <c r="CW2" s="47"/>
      <c r="CX2" s="172"/>
      <c r="DA2" s="902" t="s">
        <v>1422</v>
      </c>
      <c r="DB2" s="914" t="s">
        <v>1018</v>
      </c>
      <c r="DC2" s="995" t="s">
        <v>1099</v>
      </c>
      <c r="DD2" s="709" t="s">
        <v>1736</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3"/>
      <c r="GN2" s="674" t="s">
        <v>367</v>
      </c>
      <c r="GO2" s="674"/>
      <c r="GP2" s="673" t="s">
        <v>368</v>
      </c>
      <c r="GQ2" s="674" t="s">
        <v>367</v>
      </c>
      <c r="GR2" s="699" t="s">
        <v>368</v>
      </c>
      <c r="GS2" s="700" t="s">
        <v>367</v>
      </c>
    </row>
    <row r="3" spans="1:201" ht="20.100000000000001" customHeight="1" thickBot="1" x14ac:dyDescent="0.35">
      <c r="B3" s="488" t="s">
        <v>837</v>
      </c>
      <c r="C3" s="1751" t="str">
        <f>IF(Radiology_System_General_Info!D12&lt;&gt;"",Radiology_System_General_Info!D12,"No entry")</f>
        <v>No entry</v>
      </c>
      <c r="D3" s="1752"/>
      <c r="F3" s="1227" t="s">
        <v>844</v>
      </c>
      <c r="G3" s="1180"/>
      <c r="H3" s="1180"/>
      <c r="I3" s="1180"/>
      <c r="J3" s="1180"/>
      <c r="K3" s="812"/>
      <c r="L3" s="379"/>
      <c r="M3" s="379"/>
      <c r="N3" s="411"/>
      <c r="O3" s="447" t="s">
        <v>1787</v>
      </c>
      <c r="P3" s="1201"/>
      <c r="Q3" s="1201"/>
      <c r="R3" s="1201"/>
      <c r="S3" s="1201"/>
      <c r="T3" s="1202"/>
      <c r="U3" s="1219" t="s">
        <v>1804</v>
      </c>
      <c r="V3" s="411"/>
      <c r="W3" s="741"/>
      <c r="X3" s="411"/>
      <c r="Y3" s="411"/>
      <c r="Z3" s="845"/>
      <c r="AA3" s="738"/>
      <c r="AB3" s="411"/>
      <c r="AC3" s="1250"/>
      <c r="AD3" s="1250"/>
      <c r="AE3" s="1250"/>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804"/>
      <c r="CJ3" s="804"/>
      <c r="CK3" s="804"/>
      <c r="CL3" s="804"/>
      <c r="CM3" s="804"/>
      <c r="CN3" s="804"/>
      <c r="CO3" s="804"/>
      <c r="CP3" s="804"/>
      <c r="CQ3" s="804"/>
      <c r="CR3" s="172"/>
      <c r="CS3" s="172"/>
      <c r="CT3" s="172"/>
      <c r="CU3" s="278" t="s">
        <v>867</v>
      </c>
      <c r="CV3" s="279"/>
      <c r="CW3" s="613" t="str">
        <f>IF('Contact_Information '!K18&lt;&gt;"",'Contact_Information '!K18,"No entry")</f>
        <v>PRPxxxxa</v>
      </c>
      <c r="CX3" s="172"/>
      <c r="DA3" s="899" t="s">
        <v>1750</v>
      </c>
      <c r="DB3" s="994" t="str">
        <f>$B$2</f>
        <v>Y01. Other Exam</v>
      </c>
      <c r="DC3" s="919" t="s">
        <v>1025</v>
      </c>
      <c r="DD3" s="712" t="s">
        <v>1737</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698"/>
      <c r="GN3" s="85"/>
      <c r="GO3" s="85"/>
      <c r="GP3" s="85"/>
      <c r="GQ3" s="93" t="s">
        <v>1749</v>
      </c>
    </row>
    <row r="4" spans="1:201"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260"/>
      <c r="O4" s="1225" t="s">
        <v>1816</v>
      </c>
      <c r="P4" s="790"/>
      <c r="Q4" s="790"/>
      <c r="R4" s="790"/>
      <c r="S4" s="790"/>
      <c r="T4" s="1204"/>
      <c r="U4" s="507" t="s">
        <v>846</v>
      </c>
      <c r="V4" s="740"/>
      <c r="W4" s="740"/>
      <c r="X4" s="740"/>
      <c r="Y4" s="740"/>
      <c r="Z4" s="804"/>
      <c r="AA4" s="740"/>
      <c r="AB4" s="740"/>
      <c r="AC4" s="804"/>
      <c r="AD4" s="804"/>
      <c r="AE4" s="502"/>
      <c r="AF4" s="507" t="s">
        <v>854</v>
      </c>
      <c r="AG4" s="804"/>
      <c r="AH4" s="804"/>
      <c r="AI4" s="804"/>
      <c r="AJ4" s="804"/>
      <c r="AK4" s="804"/>
      <c r="AL4" s="804"/>
      <c r="AM4" s="804"/>
      <c r="AN4" s="804"/>
      <c r="AO4" s="804"/>
      <c r="AP4" s="502"/>
      <c r="AQ4" s="507" t="s">
        <v>857</v>
      </c>
      <c r="AR4" s="804"/>
      <c r="AS4" s="804"/>
      <c r="AT4" s="804"/>
      <c r="AU4" s="804"/>
      <c r="AV4" s="804"/>
      <c r="AW4" s="804"/>
      <c r="AX4" s="804"/>
      <c r="AY4" s="804"/>
      <c r="AZ4" s="804"/>
      <c r="BA4" s="502"/>
      <c r="BB4" s="507" t="s">
        <v>856</v>
      </c>
      <c r="BC4" s="804"/>
      <c r="BD4" s="804"/>
      <c r="BE4" s="804"/>
      <c r="BF4" s="804"/>
      <c r="BG4" s="804"/>
      <c r="BH4" s="804"/>
      <c r="BI4" s="804"/>
      <c r="BJ4" s="804"/>
      <c r="BK4" s="804"/>
      <c r="BL4" s="502"/>
      <c r="BM4" s="507" t="s">
        <v>855</v>
      </c>
      <c r="BN4" s="804"/>
      <c r="BO4" s="804"/>
      <c r="BP4" s="804"/>
      <c r="BQ4" s="804"/>
      <c r="BR4" s="804"/>
      <c r="BS4" s="804"/>
      <c r="BT4" s="804"/>
      <c r="BU4" s="804"/>
      <c r="BV4" s="804"/>
      <c r="BW4" s="502"/>
      <c r="BX4" s="507" t="s">
        <v>852</v>
      </c>
      <c r="BY4" s="804"/>
      <c r="BZ4" s="804"/>
      <c r="CA4" s="804"/>
      <c r="CB4" s="804"/>
      <c r="CC4" s="804"/>
      <c r="CD4" s="804"/>
      <c r="CE4" s="804"/>
      <c r="CF4" s="804"/>
      <c r="CG4" s="804"/>
      <c r="CH4" s="502"/>
      <c r="CI4" s="521" t="s">
        <v>831</v>
      </c>
      <c r="CJ4" s="523"/>
      <c r="CK4" s="523"/>
      <c r="CL4" s="523"/>
      <c r="CM4" s="510"/>
      <c r="CN4" s="510"/>
      <c r="CO4" s="509"/>
      <c r="CP4" s="73"/>
      <c r="CQ4" s="804"/>
      <c r="CR4" s="172"/>
      <c r="CS4" s="172"/>
      <c r="CT4" s="172"/>
      <c r="CU4" s="278" t="s">
        <v>868</v>
      </c>
      <c r="CV4" s="279"/>
      <c r="CW4" s="614" t="s">
        <v>1714</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201"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92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804"/>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1106" t="s">
        <v>1807</v>
      </c>
      <c r="GM5" s="248" t="s">
        <v>1159</v>
      </c>
      <c r="GN5" s="261" t="s">
        <v>1808</v>
      </c>
      <c r="GO5" s="247" t="s">
        <v>1160</v>
      </c>
      <c r="GP5" s="97" t="s">
        <v>1098</v>
      </c>
      <c r="GQ5" s="169" t="s">
        <v>322</v>
      </c>
    </row>
    <row r="6" spans="1:201"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2"/>
      <c r="CR6" s="172"/>
      <c r="CS6" s="874"/>
      <c r="CT6" s="874"/>
      <c r="CU6" s="874"/>
      <c r="CV6" s="874"/>
      <c r="CW6" s="874"/>
      <c r="CX6" s="874"/>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5" t="s">
        <v>1546</v>
      </c>
      <c r="GO6" s="906" t="s">
        <v>1547</v>
      </c>
      <c r="GP6" s="905" t="s">
        <v>1941</v>
      </c>
      <c r="GQ6" s="905" t="s">
        <v>1942</v>
      </c>
    </row>
    <row r="7" spans="1:201" ht="15.75" customHeight="1" x14ac:dyDescent="0.25">
      <c r="A7" s="24"/>
      <c r="B7" s="264" t="s">
        <v>428</v>
      </c>
      <c r="C7" s="1075"/>
      <c r="D7" s="1074"/>
      <c r="E7" s="496"/>
      <c r="F7" s="1301"/>
      <c r="G7" s="1076"/>
      <c r="H7" s="226"/>
      <c r="I7" s="184"/>
      <c r="J7" s="184"/>
      <c r="K7" s="1197"/>
      <c r="L7" s="795"/>
      <c r="M7" s="29"/>
      <c r="N7" s="148"/>
      <c r="O7" s="1241"/>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Y01. Other Exam</v>
      </c>
      <c r="DC7" s="96" t="str">
        <f>CONCATENATE('Contact_Information '!$AO$5,$CW$4,"-",$B7)</f>
        <v>No entry-No entry-Hyyyy-Rzzzz-PRPxxxxa-Y01-01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workbook"),"No entry"),"No record entry")</f>
        <v>No record entry</v>
      </c>
      <c r="GM7" s="1102" t="str">
        <f>IF($C7&lt;&gt;"",IF($CM7&lt;&gt;"","N","Y"),"No record entry")</f>
        <v>No record entry</v>
      </c>
      <c r="GN7" s="1103" t="str">
        <f>IF($C7&lt;&gt;"",IF($CN7&lt;&gt;"",IF(LEN($CN7)&lt;250,$CN7,"Long name:-see workbook"), "No entry"),"No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201" ht="15.75" customHeight="1" x14ac:dyDescent="0.25">
      <c r="A8" s="24"/>
      <c r="B8" s="265" t="s">
        <v>429</v>
      </c>
      <c r="C8" s="1075"/>
      <c r="D8" s="1074"/>
      <c r="E8" s="497"/>
      <c r="F8" s="1301"/>
      <c r="G8" s="1079"/>
      <c r="H8" s="226"/>
      <c r="I8" s="184"/>
      <c r="J8" s="184"/>
      <c r="K8" s="1197"/>
      <c r="L8" s="382"/>
      <c r="M8" s="31"/>
      <c r="N8" s="149"/>
      <c r="O8" s="147"/>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78"/>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86"/>
      <c r="GM8" s="86"/>
      <c r="GP8" s="85"/>
      <c r="GQ8" s="170"/>
    </row>
    <row r="9" spans="1:201" ht="15.75" customHeight="1" thickBot="1" x14ac:dyDescent="0.3">
      <c r="A9" s="24"/>
      <c r="B9" s="265" t="s">
        <v>430</v>
      </c>
      <c r="C9" s="1075"/>
      <c r="D9" s="1074"/>
      <c r="E9" s="497"/>
      <c r="F9" s="1301"/>
      <c r="G9" s="1079"/>
      <c r="H9" s="226"/>
      <c r="I9" s="184"/>
      <c r="J9" s="184"/>
      <c r="K9" s="1197"/>
      <c r="L9" s="382"/>
      <c r="M9" s="31"/>
      <c r="N9" s="149"/>
      <c r="O9" s="147"/>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78"/>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201" ht="15.75" customHeight="1" x14ac:dyDescent="0.25">
      <c r="A10" s="24"/>
      <c r="B10" s="265" t="s">
        <v>431</v>
      </c>
      <c r="C10" s="1075"/>
      <c r="D10" s="1074"/>
      <c r="E10" s="497"/>
      <c r="F10" s="1301"/>
      <c r="G10" s="1079"/>
      <c r="H10" s="226"/>
      <c r="I10" s="184"/>
      <c r="J10" s="184"/>
      <c r="K10" s="1197"/>
      <c r="L10" s="382"/>
      <c r="M10" s="31"/>
      <c r="N10" s="149"/>
      <c r="O10" s="147"/>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78"/>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201" ht="15.75" customHeight="1" x14ac:dyDescent="0.3">
      <c r="A11" s="24"/>
      <c r="B11" s="265" t="s">
        <v>432</v>
      </c>
      <c r="C11" s="1075"/>
      <c r="D11" s="1074"/>
      <c r="E11" s="497"/>
      <c r="F11" s="1301"/>
      <c r="G11" s="1079"/>
      <c r="H11" s="226"/>
      <c r="I11" s="184"/>
      <c r="J11" s="184"/>
      <c r="K11" s="1197"/>
      <c r="L11" s="382"/>
      <c r="M11" s="31"/>
      <c r="N11" s="149"/>
      <c r="O11" s="147"/>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78"/>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201" ht="15.75" customHeight="1" x14ac:dyDescent="0.25">
      <c r="A12" s="24"/>
      <c r="B12" s="265" t="s">
        <v>433</v>
      </c>
      <c r="C12" s="1075"/>
      <c r="D12" s="1074"/>
      <c r="E12" s="497"/>
      <c r="F12" s="1301"/>
      <c r="G12" s="1079"/>
      <c r="H12" s="226"/>
      <c r="I12" s="184"/>
      <c r="J12" s="184"/>
      <c r="K12" s="1197"/>
      <c r="L12" s="382"/>
      <c r="M12" s="31"/>
      <c r="N12" s="149"/>
      <c r="O12" s="147"/>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78"/>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201" ht="15.75" customHeight="1" x14ac:dyDescent="0.25">
      <c r="A13" s="24"/>
      <c r="B13" s="265" t="s">
        <v>434</v>
      </c>
      <c r="C13" s="1075"/>
      <c r="D13" s="1074"/>
      <c r="E13" s="497"/>
      <c r="F13" s="1301"/>
      <c r="G13" s="1079"/>
      <c r="H13" s="226"/>
      <c r="I13" s="184"/>
      <c r="J13" s="184"/>
      <c r="K13" s="1197"/>
      <c r="L13" s="382"/>
      <c r="M13" s="31"/>
      <c r="N13" s="149"/>
      <c r="O13" s="147"/>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78"/>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201" ht="15.75" customHeight="1" x14ac:dyDescent="0.25">
      <c r="A14" s="24"/>
      <c r="B14" s="265" t="s">
        <v>435</v>
      </c>
      <c r="C14" s="1075"/>
      <c r="D14" s="1074"/>
      <c r="E14" s="497"/>
      <c r="F14" s="1301"/>
      <c r="G14" s="1079"/>
      <c r="H14" s="226"/>
      <c r="I14" s="184"/>
      <c r="J14" s="184"/>
      <c r="K14" s="1197"/>
      <c r="L14" s="382"/>
      <c r="M14" s="31"/>
      <c r="N14" s="149"/>
      <c r="O14" s="147"/>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78"/>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201" ht="15.75" customHeight="1" x14ac:dyDescent="0.25">
      <c r="A15" s="24"/>
      <c r="B15" s="265" t="s">
        <v>436</v>
      </c>
      <c r="C15" s="1075"/>
      <c r="D15" s="1074"/>
      <c r="E15" s="497"/>
      <c r="F15" s="1301"/>
      <c r="G15" s="1079"/>
      <c r="H15" s="226"/>
      <c r="I15" s="184"/>
      <c r="J15" s="184"/>
      <c r="K15" s="1197"/>
      <c r="L15" s="382"/>
      <c r="M15" s="31"/>
      <c r="N15" s="149"/>
      <c r="O15" s="147"/>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78"/>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201" ht="15.75" customHeight="1" x14ac:dyDescent="0.25">
      <c r="A16" s="24"/>
      <c r="B16" s="265">
        <v>10</v>
      </c>
      <c r="C16" s="1075"/>
      <c r="D16" s="1074"/>
      <c r="E16" s="497"/>
      <c r="F16" s="1301"/>
      <c r="G16" s="1079"/>
      <c r="H16" s="226"/>
      <c r="I16" s="184"/>
      <c r="J16" s="184"/>
      <c r="K16" s="1197"/>
      <c r="L16" s="382"/>
      <c r="M16" s="31"/>
      <c r="N16" s="149"/>
      <c r="O16" s="147"/>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78"/>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7"/>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78"/>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7"/>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78"/>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7"/>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78"/>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7"/>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78"/>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7"/>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78"/>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7"/>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78"/>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7"/>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78"/>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7"/>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78"/>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7"/>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78"/>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7"/>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78"/>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7"/>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78"/>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7"/>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78"/>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7"/>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78"/>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7"/>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78"/>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7"/>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78"/>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7"/>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78"/>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7"/>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78"/>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7"/>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78"/>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7"/>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78"/>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7"/>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78"/>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8"/>
      <c r="O37" s="147"/>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9"/>
      <c r="O38" s="147"/>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78"/>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7"/>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78"/>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7"/>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78"/>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7"/>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78"/>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7"/>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78"/>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7"/>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78"/>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7"/>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78"/>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7"/>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78"/>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7"/>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78"/>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7"/>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7"/>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78"/>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7"/>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78"/>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7"/>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78"/>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7"/>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78"/>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7"/>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78"/>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7"/>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78"/>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7"/>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78"/>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7"/>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78"/>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7"/>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78"/>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7"/>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78"/>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7"/>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78"/>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7"/>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78"/>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7"/>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78"/>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7"/>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78"/>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7"/>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78"/>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7"/>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78"/>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7"/>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78"/>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9" ht="15.75" customHeight="1" x14ac:dyDescent="0.25">
      <c r="B65" s="265">
        <v>59</v>
      </c>
      <c r="C65" s="1075"/>
      <c r="D65" s="1074"/>
      <c r="E65" s="497"/>
      <c r="F65" s="1301"/>
      <c r="G65" s="1079"/>
      <c r="H65" s="226"/>
      <c r="I65" s="184"/>
      <c r="J65" s="184"/>
      <c r="K65" s="1197"/>
      <c r="L65" s="382"/>
      <c r="M65" s="31"/>
      <c r="N65" s="149"/>
      <c r="O65" s="147"/>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78"/>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9" ht="15.75" customHeight="1" x14ac:dyDescent="0.25">
      <c r="B66" s="265">
        <v>60</v>
      </c>
      <c r="C66" s="1075"/>
      <c r="D66" s="1074"/>
      <c r="E66" s="497"/>
      <c r="F66" s="1301"/>
      <c r="G66" s="1079"/>
      <c r="H66" s="226"/>
      <c r="I66" s="184"/>
      <c r="J66" s="184"/>
      <c r="K66" s="1197"/>
      <c r="L66" s="382"/>
      <c r="M66" s="31"/>
      <c r="N66" s="149"/>
      <c r="O66" s="147"/>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78"/>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9" ht="15.75" customHeight="1" x14ac:dyDescent="0.25">
      <c r="B67" s="265">
        <v>61</v>
      </c>
      <c r="C67" s="1075"/>
      <c r="D67" s="1074"/>
      <c r="E67" s="497"/>
      <c r="F67" s="1301"/>
      <c r="G67" s="1079"/>
      <c r="H67" s="226"/>
      <c r="I67" s="184"/>
      <c r="J67" s="184"/>
      <c r="K67" s="1197"/>
      <c r="L67" s="382"/>
      <c r="M67" s="31"/>
      <c r="N67" s="149"/>
      <c r="O67" s="147"/>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78"/>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9" ht="15.75" customHeight="1" x14ac:dyDescent="0.25">
      <c r="B68" s="265">
        <v>62</v>
      </c>
      <c r="C68" s="1075"/>
      <c r="D68" s="1074"/>
      <c r="E68" s="497"/>
      <c r="F68" s="1301"/>
      <c r="G68" s="1079"/>
      <c r="H68" s="226"/>
      <c r="I68" s="184"/>
      <c r="J68" s="184"/>
      <c r="K68" s="1197"/>
      <c r="L68" s="382"/>
      <c r="M68" s="31"/>
      <c r="N68" s="149"/>
      <c r="O68" s="147"/>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78"/>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9" ht="15.75" customHeight="1" x14ac:dyDescent="0.25">
      <c r="B69" s="265">
        <v>63</v>
      </c>
      <c r="C69" s="1075"/>
      <c r="D69" s="1074"/>
      <c r="E69" s="497"/>
      <c r="F69" s="1301"/>
      <c r="G69" s="1079"/>
      <c r="H69" s="226"/>
      <c r="I69" s="184"/>
      <c r="J69" s="184"/>
      <c r="K69" s="1197"/>
      <c r="L69" s="382"/>
      <c r="M69" s="31"/>
      <c r="N69" s="149"/>
      <c r="O69" s="147"/>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78"/>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9" ht="15.75" customHeight="1" x14ac:dyDescent="0.25">
      <c r="B70" s="265">
        <v>64</v>
      </c>
      <c r="C70" s="1075"/>
      <c r="D70" s="1074"/>
      <c r="E70" s="497"/>
      <c r="F70" s="1301"/>
      <c r="G70" s="1079"/>
      <c r="H70" s="226"/>
      <c r="I70" s="184"/>
      <c r="J70" s="184"/>
      <c r="K70" s="1197"/>
      <c r="L70" s="382"/>
      <c r="M70" s="31"/>
      <c r="N70" s="149"/>
      <c r="O70" s="147"/>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78"/>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9" ht="15.75" customHeight="1" x14ac:dyDescent="0.25">
      <c r="B71" s="265">
        <v>65</v>
      </c>
      <c r="C71" s="1075"/>
      <c r="D71" s="1074"/>
      <c r="E71" s="497"/>
      <c r="F71" s="1301"/>
      <c r="G71" s="1079"/>
      <c r="H71" s="226"/>
      <c r="I71" s="184"/>
      <c r="J71" s="184"/>
      <c r="K71" s="1197"/>
      <c r="L71" s="382"/>
      <c r="M71" s="31"/>
      <c r="N71" s="149"/>
      <c r="O71" s="147"/>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78"/>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9" ht="15.75" customHeight="1" x14ac:dyDescent="0.25">
      <c r="B72" s="265">
        <v>66</v>
      </c>
      <c r="C72" s="1075"/>
      <c r="D72" s="1074"/>
      <c r="E72" s="497"/>
      <c r="F72" s="1301"/>
      <c r="G72" s="1079"/>
      <c r="H72" s="226"/>
      <c r="I72" s="184"/>
      <c r="J72" s="184"/>
      <c r="K72" s="1197"/>
      <c r="L72" s="382"/>
      <c r="M72" s="31"/>
      <c r="N72" s="149"/>
      <c r="O72" s="147"/>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78"/>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9" ht="15.75" customHeight="1" x14ac:dyDescent="0.25">
      <c r="B73" s="265">
        <v>67</v>
      </c>
      <c r="C73" s="1075"/>
      <c r="D73" s="1074"/>
      <c r="E73" s="497"/>
      <c r="F73" s="1301"/>
      <c r="G73" s="1079"/>
      <c r="H73" s="226"/>
      <c r="I73" s="184"/>
      <c r="J73" s="184"/>
      <c r="K73" s="1197"/>
      <c r="L73" s="382"/>
      <c r="M73" s="31"/>
      <c r="N73" s="149"/>
      <c r="O73" s="147"/>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78"/>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Q73" s="93"/>
    </row>
    <row r="74" spans="1:199" ht="15.75" customHeight="1" x14ac:dyDescent="0.25">
      <c r="A74" s="44"/>
      <c r="B74" s="265">
        <v>68</v>
      </c>
      <c r="C74" s="1075"/>
      <c r="D74" s="1074"/>
      <c r="E74" s="497"/>
      <c r="F74" s="1301"/>
      <c r="G74" s="1079"/>
      <c r="H74" s="226"/>
      <c r="I74" s="184"/>
      <c r="J74" s="184"/>
      <c r="K74" s="1197"/>
      <c r="L74" s="382"/>
      <c r="M74" s="31"/>
      <c r="N74" s="149"/>
      <c r="O74" s="147"/>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78"/>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c r="GO74" s="93"/>
      <c r="GP74" s="93"/>
    </row>
    <row r="75" spans="1:199" ht="15.75" customHeight="1" x14ac:dyDescent="0.25">
      <c r="B75" s="265">
        <v>69</v>
      </c>
      <c r="C75" s="1075"/>
      <c r="D75" s="1074"/>
      <c r="E75" s="497"/>
      <c r="F75" s="1301"/>
      <c r="G75" s="1079"/>
      <c r="H75" s="226"/>
      <c r="I75" s="184"/>
      <c r="J75" s="184"/>
      <c r="K75" s="1197"/>
      <c r="L75" s="382"/>
      <c r="M75" s="31"/>
      <c r="N75" s="149"/>
      <c r="O75" s="147"/>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78"/>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9" ht="15.75" customHeight="1" x14ac:dyDescent="0.25">
      <c r="B76" s="265">
        <v>70</v>
      </c>
      <c r="C76" s="1075"/>
      <c r="D76" s="1074"/>
      <c r="E76" s="497"/>
      <c r="F76" s="1301"/>
      <c r="G76" s="1079"/>
      <c r="H76" s="226"/>
      <c r="I76" s="184"/>
      <c r="J76" s="184"/>
      <c r="K76" s="1197"/>
      <c r="L76" s="382"/>
      <c r="M76" s="31"/>
      <c r="N76" s="149"/>
      <c r="O76" s="147"/>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78"/>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9" ht="15.75" customHeight="1" x14ac:dyDescent="0.25">
      <c r="B77" s="265">
        <v>71</v>
      </c>
      <c r="C77" s="1075"/>
      <c r="D77" s="1074"/>
      <c r="E77" s="497"/>
      <c r="F77" s="1301"/>
      <c r="G77" s="1079"/>
      <c r="H77" s="226"/>
      <c r="I77" s="184"/>
      <c r="J77" s="184"/>
      <c r="K77" s="1197"/>
      <c r="L77" s="382"/>
      <c r="M77" s="31"/>
      <c r="N77" s="149"/>
      <c r="O77" s="147"/>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78"/>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9" ht="15.75" customHeight="1" x14ac:dyDescent="0.25">
      <c r="B78" s="265">
        <v>72</v>
      </c>
      <c r="C78" s="1075"/>
      <c r="D78" s="1074"/>
      <c r="E78" s="497"/>
      <c r="F78" s="1301"/>
      <c r="G78" s="1079"/>
      <c r="H78" s="226"/>
      <c r="I78" s="184"/>
      <c r="J78" s="184"/>
      <c r="K78" s="1197"/>
      <c r="L78" s="382"/>
      <c r="M78" s="31"/>
      <c r="N78" s="149"/>
      <c r="O78" s="147"/>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78"/>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9" ht="15.75" customHeight="1" x14ac:dyDescent="0.25">
      <c r="B79" s="265">
        <v>73</v>
      </c>
      <c r="C79" s="1075"/>
      <c r="D79" s="1074"/>
      <c r="E79" s="497"/>
      <c r="F79" s="1301"/>
      <c r="G79" s="1079"/>
      <c r="H79" s="226"/>
      <c r="I79" s="184"/>
      <c r="J79" s="184"/>
      <c r="K79" s="1197"/>
      <c r="L79" s="382"/>
      <c r="M79" s="31"/>
      <c r="N79" s="149"/>
      <c r="O79" s="147"/>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78"/>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9" ht="15.75" customHeight="1" x14ac:dyDescent="0.25">
      <c r="B80" s="265">
        <v>74</v>
      </c>
      <c r="C80" s="1075"/>
      <c r="D80" s="1074"/>
      <c r="E80" s="497"/>
      <c r="F80" s="1301"/>
      <c r="G80" s="1079"/>
      <c r="H80" s="226"/>
      <c r="I80" s="184"/>
      <c r="J80" s="184"/>
      <c r="K80" s="1197"/>
      <c r="L80" s="382"/>
      <c r="M80" s="31"/>
      <c r="N80" s="149"/>
      <c r="O80" s="147"/>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78"/>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201" s="44" customFormat="1" ht="15.75" customHeight="1" x14ac:dyDescent="0.25">
      <c r="A81" s="6"/>
      <c r="B81" s="265">
        <v>75</v>
      </c>
      <c r="C81" s="1075"/>
      <c r="D81" s="1074"/>
      <c r="E81" s="497"/>
      <c r="F81" s="1301"/>
      <c r="G81" s="1079"/>
      <c r="H81" s="226"/>
      <c r="I81" s="184"/>
      <c r="J81" s="184"/>
      <c r="K81" s="1197"/>
      <c r="L81" s="382"/>
      <c r="M81" s="31"/>
      <c r="N81" s="149"/>
      <c r="O81" s="147"/>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78"/>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91"/>
      <c r="GQ81" s="91"/>
      <c r="GR81" s="702"/>
      <c r="GS81" s="702"/>
    </row>
    <row r="82" spans="1:201" ht="15.75" customHeight="1" x14ac:dyDescent="0.25">
      <c r="B82" s="265">
        <v>76</v>
      </c>
      <c r="C82" s="1075"/>
      <c r="D82" s="1074"/>
      <c r="E82" s="497"/>
      <c r="F82" s="1301"/>
      <c r="G82" s="1079"/>
      <c r="H82" s="226"/>
      <c r="I82" s="184"/>
      <c r="J82" s="184"/>
      <c r="K82" s="1197"/>
      <c r="L82" s="382"/>
      <c r="M82" s="31"/>
      <c r="N82" s="149"/>
      <c r="O82" s="147"/>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78"/>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201" ht="15.75" customHeight="1" x14ac:dyDescent="0.25">
      <c r="B83" s="265">
        <v>77</v>
      </c>
      <c r="C83" s="1075"/>
      <c r="D83" s="1074"/>
      <c r="E83" s="497"/>
      <c r="F83" s="1301"/>
      <c r="G83" s="1079"/>
      <c r="H83" s="226"/>
      <c r="I83" s="184"/>
      <c r="J83" s="184"/>
      <c r="K83" s="1197"/>
      <c r="L83" s="382"/>
      <c r="M83" s="31"/>
      <c r="N83" s="149"/>
      <c r="O83" s="147"/>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78"/>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201" ht="15.75" customHeight="1" x14ac:dyDescent="0.25">
      <c r="B84" s="265">
        <v>78</v>
      </c>
      <c r="C84" s="1075"/>
      <c r="D84" s="1074"/>
      <c r="E84" s="497"/>
      <c r="F84" s="1301"/>
      <c r="G84" s="1079"/>
      <c r="H84" s="226"/>
      <c r="I84" s="184"/>
      <c r="J84" s="184"/>
      <c r="K84" s="1197"/>
      <c r="L84" s="382"/>
      <c r="M84" s="31"/>
      <c r="N84" s="149"/>
      <c r="O84" s="147"/>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78"/>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201" ht="15.75" customHeight="1" x14ac:dyDescent="0.25">
      <c r="B85" s="265">
        <v>79</v>
      </c>
      <c r="C85" s="1075"/>
      <c r="D85" s="1074"/>
      <c r="E85" s="497"/>
      <c r="F85" s="1301"/>
      <c r="G85" s="1079"/>
      <c r="H85" s="226"/>
      <c r="I85" s="184"/>
      <c r="J85" s="184"/>
      <c r="K85" s="1197"/>
      <c r="L85" s="382"/>
      <c r="M85" s="31"/>
      <c r="N85" s="149"/>
      <c r="O85" s="147"/>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78"/>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201" ht="15.75" customHeight="1" x14ac:dyDescent="0.25">
      <c r="B86" s="265">
        <v>80</v>
      </c>
      <c r="C86" s="1075"/>
      <c r="D86" s="1074"/>
      <c r="E86" s="497"/>
      <c r="F86" s="1301"/>
      <c r="G86" s="1079"/>
      <c r="H86" s="226"/>
      <c r="I86" s="184"/>
      <c r="J86" s="184"/>
      <c r="K86" s="1197"/>
      <c r="L86" s="382"/>
      <c r="M86" s="31"/>
      <c r="N86" s="149"/>
      <c r="O86" s="147"/>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78"/>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201" ht="15.75" customHeight="1" x14ac:dyDescent="0.25">
      <c r="B87" s="265">
        <v>81</v>
      </c>
      <c r="C87" s="1075"/>
      <c r="D87" s="1074"/>
      <c r="E87" s="497"/>
      <c r="F87" s="1301"/>
      <c r="G87" s="1079"/>
      <c r="H87" s="226"/>
      <c r="I87" s="184"/>
      <c r="J87" s="184"/>
      <c r="K87" s="1197"/>
      <c r="L87" s="382"/>
      <c r="M87" s="31"/>
      <c r="N87" s="149"/>
      <c r="O87" s="147"/>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78"/>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201" ht="15.75" customHeight="1" x14ac:dyDescent="0.25">
      <c r="B88" s="265">
        <v>82</v>
      </c>
      <c r="C88" s="1075"/>
      <c r="D88" s="1074"/>
      <c r="E88" s="497"/>
      <c r="F88" s="1301"/>
      <c r="G88" s="1079"/>
      <c r="H88" s="226"/>
      <c r="I88" s="184"/>
      <c r="J88" s="184"/>
      <c r="K88" s="1197"/>
      <c r="L88" s="382"/>
      <c r="M88" s="31"/>
      <c r="N88" s="149"/>
      <c r="O88" s="147"/>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78"/>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201" ht="15.75" customHeight="1" x14ac:dyDescent="0.25">
      <c r="B89" s="265">
        <v>83</v>
      </c>
      <c r="C89" s="1075"/>
      <c r="D89" s="1074"/>
      <c r="E89" s="497"/>
      <c r="F89" s="1301"/>
      <c r="G89" s="1079"/>
      <c r="H89" s="226"/>
      <c r="I89" s="184"/>
      <c r="J89" s="184"/>
      <c r="K89" s="1197"/>
      <c r="L89" s="382"/>
      <c r="M89" s="31"/>
      <c r="N89" s="149"/>
      <c r="O89" s="147"/>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78"/>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201" ht="15.75" customHeight="1" x14ac:dyDescent="0.25">
      <c r="B90" s="265">
        <v>84</v>
      </c>
      <c r="C90" s="1075"/>
      <c r="D90" s="1074"/>
      <c r="E90" s="497"/>
      <c r="F90" s="1301"/>
      <c r="G90" s="1079"/>
      <c r="H90" s="226"/>
      <c r="I90" s="184"/>
      <c r="J90" s="184"/>
      <c r="K90" s="1197"/>
      <c r="L90" s="382"/>
      <c r="M90" s="31"/>
      <c r="N90" s="149"/>
      <c r="O90" s="147"/>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78"/>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201" ht="15.75" customHeight="1" x14ac:dyDescent="0.25">
      <c r="B91" s="265">
        <v>85</v>
      </c>
      <c r="C91" s="1075"/>
      <c r="D91" s="1074"/>
      <c r="E91" s="497"/>
      <c r="F91" s="1301"/>
      <c r="G91" s="1079"/>
      <c r="H91" s="226"/>
      <c r="I91" s="184"/>
      <c r="J91" s="184"/>
      <c r="K91" s="1197"/>
      <c r="L91" s="382"/>
      <c r="M91" s="31"/>
      <c r="N91" s="149"/>
      <c r="O91" s="147"/>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78"/>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201" ht="15.75" customHeight="1" x14ac:dyDescent="0.25">
      <c r="B92" s="265">
        <v>86</v>
      </c>
      <c r="C92" s="1075"/>
      <c r="D92" s="1074"/>
      <c r="E92" s="497"/>
      <c r="F92" s="1301"/>
      <c r="G92" s="1079"/>
      <c r="H92" s="226"/>
      <c r="I92" s="184"/>
      <c r="J92" s="184"/>
      <c r="K92" s="1197"/>
      <c r="L92" s="382"/>
      <c r="M92" s="31"/>
      <c r="N92" s="149"/>
      <c r="O92" s="147"/>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78"/>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201" ht="15.75" customHeight="1" x14ac:dyDescent="0.25">
      <c r="B93" s="265">
        <v>87</v>
      </c>
      <c r="C93" s="1075"/>
      <c r="D93" s="1074"/>
      <c r="E93" s="497"/>
      <c r="F93" s="1301"/>
      <c r="G93" s="1079"/>
      <c r="H93" s="226"/>
      <c r="I93" s="184"/>
      <c r="J93" s="184"/>
      <c r="K93" s="1197"/>
      <c r="L93" s="382"/>
      <c r="M93" s="31"/>
      <c r="N93" s="149"/>
      <c r="O93" s="147"/>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78"/>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201" ht="15.75" customHeight="1" x14ac:dyDescent="0.25">
      <c r="B94" s="265">
        <v>88</v>
      </c>
      <c r="C94" s="1075"/>
      <c r="D94" s="1074"/>
      <c r="E94" s="497"/>
      <c r="F94" s="1301"/>
      <c r="G94" s="1079"/>
      <c r="H94" s="226"/>
      <c r="I94" s="184"/>
      <c r="J94" s="184"/>
      <c r="K94" s="1197"/>
      <c r="L94" s="382"/>
      <c r="M94" s="31"/>
      <c r="N94" s="149"/>
      <c r="O94" s="147"/>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78"/>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201" ht="15.75" customHeight="1" x14ac:dyDescent="0.25">
      <c r="B95" s="265">
        <v>89</v>
      </c>
      <c r="C95" s="1075"/>
      <c r="D95" s="1074"/>
      <c r="E95" s="497"/>
      <c r="F95" s="1301"/>
      <c r="G95" s="1079"/>
      <c r="H95" s="226"/>
      <c r="I95" s="184"/>
      <c r="J95" s="184"/>
      <c r="K95" s="1197"/>
      <c r="L95" s="382"/>
      <c r="M95" s="31"/>
      <c r="N95" s="149"/>
      <c r="O95" s="147"/>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78"/>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201" ht="15.75" customHeight="1" x14ac:dyDescent="0.25">
      <c r="B96" s="265">
        <v>90</v>
      </c>
      <c r="C96" s="1075"/>
      <c r="D96" s="1074"/>
      <c r="E96" s="497"/>
      <c r="F96" s="1301"/>
      <c r="G96" s="1079"/>
      <c r="H96" s="226"/>
      <c r="I96" s="184"/>
      <c r="J96" s="184"/>
      <c r="K96" s="1197"/>
      <c r="L96" s="382"/>
      <c r="M96" s="31"/>
      <c r="N96" s="149"/>
      <c r="O96" s="147"/>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78"/>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7"/>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78"/>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7"/>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78"/>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7"/>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78"/>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7"/>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78"/>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7"/>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78"/>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7"/>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78"/>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7"/>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78"/>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7"/>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78"/>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7"/>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78"/>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7"/>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78"/>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7"/>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78"/>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7"/>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78"/>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7"/>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78"/>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7"/>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78"/>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7"/>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78"/>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7"/>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78"/>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7"/>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78"/>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7"/>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78"/>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7"/>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78"/>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7"/>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78"/>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7"/>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78"/>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7"/>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78"/>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7"/>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78"/>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7"/>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78"/>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7"/>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78"/>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7"/>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78"/>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7"/>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78"/>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7"/>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78"/>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7"/>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78"/>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7"/>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78"/>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7"/>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78"/>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7"/>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78"/>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7"/>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78"/>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7"/>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78"/>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7"/>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78"/>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7"/>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78"/>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7"/>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78"/>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7"/>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78"/>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7"/>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78"/>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7"/>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78"/>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7"/>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78"/>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7"/>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78"/>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7"/>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78"/>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7"/>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78"/>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7"/>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78"/>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7"/>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78"/>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7"/>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78"/>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7"/>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78"/>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7"/>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78"/>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7"/>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78"/>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7"/>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78"/>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7"/>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78"/>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7"/>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78"/>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7"/>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78"/>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7"/>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78"/>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7"/>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78"/>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7"/>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78"/>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7"/>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78"/>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7"/>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78"/>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7"/>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78"/>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G2:H2"/>
    <mergeCell ref="K4:M4"/>
  </mergeCells>
  <conditionalFormatting sqref="DE7">
    <cfRule type="containsText" dxfId="5" priority="1" stopIfTrue="1" operator="containsText" text="Required entry missing">
      <formula>NOT(ISERROR(SEARCH("Required entry missing",DE7)))</formula>
    </cfRule>
  </conditionalFormatting>
  <dataValidations count="24">
    <dataValidation type="list" allowBlank="1" showInputMessage="1" showErrorMessage="1" sqref="BG7:BG156" xr:uid="{00000000-0002-0000-2300-000001000000}">
      <formula1>"Yes, No, Not known"</formula1>
    </dataValidation>
    <dataValidation type="decimal" operator="greaterThan" allowBlank="1" showInputMessage="1" showErrorMessage="1" error="Dose entries cannot be a negative number " sqref="E7:E156 O7:T156" xr:uid="{00000000-0002-0000-2300-000002000000}">
      <formula1>0</formula1>
    </dataValidation>
    <dataValidation type="list" allowBlank="1" showInputMessage="1" showErrorMessage="1" sqref="BC7:BC156" xr:uid="{00000000-0002-0000-2300-000003000000}">
      <formula1>$CV$13:$CV$22</formula1>
    </dataValidation>
    <dataValidation type="decimal" allowBlank="1" showInputMessage="1" showErrorMessage="1" sqref="X7:X156 CA7:CA156 AI7:AI156 AT7:AT156 BE7:BE156 BP7:BP156" xr:uid="{00000000-0002-0000-2300-000005000000}">
      <formula1>0</formula1>
      <formula2>300</formula2>
    </dataValidation>
    <dataValidation type="decimal" allowBlank="1" showInputMessage="1" showErrorMessage="1" sqref="BF7:BF156 BQ7:BQ156 Y7:Y156 AJ7:AJ156 AU7:AU156 CB7:CB156" xr:uid="{00000000-0002-0000-2300-000006000000}">
      <formula1>0</formula1>
      <formula2>1000</formula2>
    </dataValidation>
    <dataValidation type="decimal" allowBlank="1" showInputMessage="1" showErrorMessage="1" sqref="AA7:AA156 CD7:CD156 AL7:AL156 AW7:AW156 BH7:BH156 BS7:BS156" xr:uid="{00000000-0002-0000-2300-000007000000}">
      <formula1>40</formula1>
      <formula2>200</formula2>
    </dataValidation>
    <dataValidation type="decimal" allowBlank="1" showInputMessage="1" showErrorMessage="1" sqref="AB7:AB156 CE7:CE156 AM7:AM156 AX7:AX156 BI7:BI156 BT7:BT156" xr:uid="{00000000-0002-0000-2300-000008000000}">
      <formula1>0</formula1>
      <formula2>10000</formula2>
    </dataValidation>
    <dataValidation type="decimal" allowBlank="1" showInputMessage="1" showErrorMessage="1" sqref="K7:K156" xr:uid="{00000000-0002-0000-2300-00000B000000}">
      <formula1>16</formula1>
      <formula2>120</formula2>
    </dataValidation>
    <dataValidation type="decimal" allowBlank="1" showInputMessage="1" showErrorMessage="1" sqref="H7:H156" xr:uid="{00000000-0002-0000-2300-00000C000000}">
      <formula1>30</formula1>
      <formula2>300</formula2>
    </dataValidation>
    <dataValidation type="decimal" allowBlank="1" showInputMessage="1" showErrorMessage="1" sqref="M7:M156" xr:uid="{00000000-0002-0000-2300-00000D000000}">
      <formula1>0.5</formula1>
      <formula2>3</formula2>
    </dataValidation>
    <dataValidation type="list" allowBlank="1" showInputMessage="1" sqref="F7:F156" xr:uid="{00000000-0002-0000-2300-000010000000}">
      <formula1>$CS$14:$CS$27</formula1>
    </dataValidation>
    <dataValidation type="date" allowBlank="1" showInputMessage="1" showErrorMessage="1" sqref="D7:D156" xr:uid="{00000000-0002-0000-2300-000011000000}">
      <formula1>42370</formula1>
      <formula2>47484</formula2>
    </dataValidation>
    <dataValidation type="list" allowBlank="1" showInputMessage="1" sqref="V7:V156 AG7:AG156 AR7:AR156 BN7:BN156 BY7:BY156" xr:uid="{00000000-0002-0000-2300-000012000000}">
      <formula1>$CV$13:$CV$22</formula1>
    </dataValidation>
    <dataValidation type="list" allowBlank="1" showInputMessage="1" sqref="CC7:CC156 Z7:Z156 AV7:AV156 AK7:AK156 BR7:BR156" xr:uid="{00000000-0002-0000-2300-000013000000}">
      <formula1>"Yes, No, Not known"</formula1>
    </dataValidation>
    <dataValidation type="list" allowBlank="1" showInputMessage="1" sqref="N7:N156" xr:uid="{84183E42-3002-4AE8-9EC1-0D1D1F2C760F}">
      <formula1>"1,2,3,4,5,6,7,8,9,10,11,12,13,14,15,16,17,18,19,20"</formula1>
    </dataValidation>
    <dataValidation type="list" allowBlank="1" showInputMessage="1" showErrorMessage="1" sqref="AZ7:AZ156" xr:uid="{00000000-0002-0000-2300-00000A000000}">
      <formula1>$CU$46:$CU$51</formula1>
    </dataValidation>
    <dataValidation type="list" allowBlank="1" showInputMessage="1" sqref="CO7:CO156" xr:uid="{00000000-0002-0000-2300-00000F000000}">
      <formula1>$CS$44:$CS$51</formula1>
    </dataValidation>
    <dataValidation type="list" allowBlank="1" showInputMessage="1" sqref="AD7:AD156 CG7:CG156 BV7:BV156 BK7:BK156 AO7:AO156" xr:uid="{00000000-0002-0000-2300-000015000000}">
      <formula1>$CU$46:$CU$51</formula1>
    </dataValidation>
    <dataValidation type="list" allowBlank="1" showInputMessage="1" sqref="L7:L156" xr:uid="{00000000-0002-0000-2300-00000E000000}">
      <formula1>$CS$34:$CS$37</formula1>
    </dataValidation>
    <dataValidation type="list" allowBlank="1" showInputMessage="1" showErrorMessage="1" sqref="AY7:AY156" xr:uid="{00000000-0002-0000-2300-000009000000}">
      <formula1>$CU$32:$CU$40</formula1>
    </dataValidation>
    <dataValidation type="list" allowBlank="1" showInputMessage="1" sqref="AC7:AC156 CF7:CF156 BU7:BU156 BJ7:BJ156 AN7:AN156" xr:uid="{00000000-0002-0000-2300-000014000000}">
      <formula1>$CU$32:$CU$40</formula1>
    </dataValidation>
    <dataValidation type="list" allowBlank="1" showInputMessage="1" sqref="U7:U156 BM7:BM156 BB7:BB156 AQ7:AQ156 AF7:AF156 BX7:BX156" xr:uid="{00000000-0002-0000-2300-000004000000}">
      <formula1>$CU$13:$CU$27</formula1>
    </dataValidation>
    <dataValidation type="list" allowBlank="1" showInputMessage="1" sqref="BZ7:BZ156 W7:W156 AH7:AH156 AS7:AS156 BO7:BO156" xr:uid="{962D4032-04CD-4C8D-8025-CC0D6F65D4F6}">
      <formula1>"Yes, Yes: Virtual grid, No, Not known"</formula1>
    </dataValidation>
    <dataValidation type="list" allowBlank="1" showInputMessage="1" showErrorMessage="1" sqref="BD7:BD156" xr:uid="{985D60B0-0A95-4360-B6D2-C98370741BC4}">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 stopIfTrue="1" operator="containsText" text="Required entry missing" id="{0BF286B3-3809-4E68-A2F7-AB2830E0DA29}">
            <xm:f>NOT(ISERROR(SEARCH("Required entry missing",Skeletal_survey_DAP_by_record!DE8)))</xm:f>
            <x14:dxf>
              <font>
                <b/>
                <i/>
                <strike val="0"/>
                <color rgb="FFC00000"/>
              </font>
            </x14:dxf>
          </x14:cfRule>
          <xm:sqref>DE8:DE56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T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4" width="15.7109375" style="6" customWidth="1"/>
    <col min="15" max="20" width="19.7109375" style="6" customWidth="1"/>
    <col min="21" max="21" width="33" style="6" customWidth="1"/>
    <col min="22" max="27" width="14.7109375" style="6" customWidth="1"/>
    <col min="28" max="28" width="22.57031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2.8554687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4257812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710937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3"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8554687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3.285156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40.5703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38" style="91" hidden="1" customWidth="1"/>
    <col min="195" max="195" width="15.7109375" style="91" hidden="1" customWidth="1"/>
    <col min="196" max="196" width="40.7109375" style="91" hidden="1" customWidth="1"/>
    <col min="197" max="197" width="15.7109375" style="91" hidden="1" customWidth="1"/>
    <col min="198" max="198" width="62.85546875" style="91" hidden="1" customWidth="1"/>
    <col min="199" max="199" width="39.28515625" style="91" hidden="1" customWidth="1"/>
    <col min="200" max="200" width="9.140625" style="701" hidden="1" customWidth="1"/>
    <col min="201" max="201" width="11.5703125" style="701" hidden="1" customWidth="1"/>
    <col min="202" max="202" width="11.5703125" style="6" hidden="1" customWidth="1"/>
    <col min="203" max="16384" width="9.140625" style="6" hidden="1"/>
  </cols>
  <sheetData>
    <row r="1" spans="1:201" ht="43.5" customHeight="1" thickBot="1" x14ac:dyDescent="0.5">
      <c r="A1" s="455" t="s">
        <v>741</v>
      </c>
      <c r="B1" s="1756" t="s">
        <v>1020</v>
      </c>
      <c r="C1" s="1757"/>
      <c r="D1" s="1757"/>
      <c r="E1" s="489" t="s">
        <v>719</v>
      </c>
      <c r="F1" s="1304" t="s">
        <v>786</v>
      </c>
      <c r="G1" s="1305" t="s">
        <v>815</v>
      </c>
      <c r="H1" s="1306" t="s">
        <v>787</v>
      </c>
      <c r="I1" s="1307" t="s">
        <v>788</v>
      </c>
      <c r="J1" s="1308" t="s">
        <v>789</v>
      </c>
      <c r="N1" s="803"/>
      <c r="U1" s="803"/>
      <c r="V1" s="803"/>
      <c r="W1" s="803"/>
      <c r="X1" s="1235"/>
      <c r="Y1" s="1235"/>
      <c r="Z1" s="1235"/>
      <c r="AA1" s="1235"/>
      <c r="AB1" s="1235"/>
      <c r="AC1" s="1235"/>
      <c r="AD1" s="1235"/>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1234"/>
      <c r="CB1" s="360"/>
      <c r="CC1" s="223"/>
      <c r="CD1" s="360"/>
      <c r="CE1" s="223"/>
      <c r="CF1" s="223"/>
      <c r="CG1" s="223"/>
      <c r="CH1" s="223"/>
      <c r="CI1" s="223"/>
      <c r="CJ1" s="223"/>
      <c r="CK1" s="223"/>
      <c r="CL1" s="223"/>
      <c r="CM1" s="442" t="s">
        <v>859</v>
      </c>
      <c r="CN1" s="442" t="s">
        <v>860</v>
      </c>
      <c r="CO1" s="223"/>
      <c r="CP1" s="223"/>
      <c r="CQ1" s="1234"/>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41"/>
      <c r="GO1" s="241"/>
      <c r="GP1" s="230"/>
      <c r="GQ1" s="230"/>
      <c r="GR1" s="85"/>
      <c r="GS1" s="85"/>
    </row>
    <row r="2" spans="1:201" s="487" customFormat="1" ht="34.5" customHeight="1" thickBot="1" x14ac:dyDescent="0.5">
      <c r="A2" s="675" t="s">
        <v>839</v>
      </c>
      <c r="B2" s="1784" t="str">
        <f>'Info Exam and Projection List'!M33</f>
        <v>Y01. Other Exam</v>
      </c>
      <c r="C2" s="1785"/>
      <c r="D2" s="1786"/>
      <c r="E2" s="1093" t="s">
        <v>1732</v>
      </c>
      <c r="F2" s="1259"/>
      <c r="G2" s="1775" t="str">
        <f>VLOOKUP($B$2,'Info Exam and Projection List'!M4:P33,2)</f>
        <v>Enter Exam in cell F2, local protocol name in Column G and any notes on the exam in the "Additional Information" column.</v>
      </c>
      <c r="H2" s="1788"/>
      <c r="I2" s="192"/>
      <c r="J2" s="192"/>
      <c r="K2" s="1188" t="s">
        <v>1785</v>
      </c>
      <c r="L2" s="1235"/>
      <c r="M2" s="379"/>
      <c r="N2" s="1235"/>
      <c r="O2" s="813"/>
      <c r="P2" s="813"/>
      <c r="Q2" s="491"/>
      <c r="R2" s="491"/>
      <c r="S2" s="491"/>
      <c r="T2" s="491"/>
      <c r="U2" s="1235"/>
      <c r="V2" s="1235"/>
      <c r="W2" s="1235"/>
      <c r="X2" s="1235"/>
      <c r="Y2" s="1235"/>
      <c r="Z2" s="1235"/>
      <c r="AA2" s="1235"/>
      <c r="AB2" s="1235"/>
      <c r="AC2" s="1235"/>
      <c r="AD2" s="1235"/>
      <c r="AE2" s="1235"/>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N/A: Enter in column CM</v>
      </c>
      <c r="CN2" s="512" t="str">
        <f>VLOOKUP($B$2,'Info Exam and Projection List'!M4:P33,4)</f>
        <v>N/A: Enter in column CN</v>
      </c>
      <c r="CO2" s="476"/>
      <c r="CP2" s="476"/>
      <c r="CQ2" s="477"/>
      <c r="CR2" s="485"/>
      <c r="CS2" s="172"/>
      <c r="CT2" s="486"/>
      <c r="CU2" s="161" t="s">
        <v>232</v>
      </c>
      <c r="CV2" s="46"/>
      <c r="CW2" s="47"/>
      <c r="CX2" s="172"/>
      <c r="DA2" s="902" t="s">
        <v>1422</v>
      </c>
      <c r="DB2" s="914" t="s">
        <v>1018</v>
      </c>
      <c r="DC2" s="995" t="s">
        <v>1099</v>
      </c>
      <c r="DD2" s="709" t="s">
        <v>1736</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3"/>
      <c r="GN2" s="674" t="s">
        <v>367</v>
      </c>
      <c r="GO2" s="674"/>
      <c r="GP2" s="673" t="s">
        <v>368</v>
      </c>
      <c r="GQ2" s="674" t="s">
        <v>367</v>
      </c>
      <c r="GR2" s="699" t="s">
        <v>368</v>
      </c>
      <c r="GS2" s="700" t="s">
        <v>367</v>
      </c>
    </row>
    <row r="3" spans="1:201" ht="20.100000000000001" customHeight="1" thickBot="1" x14ac:dyDescent="0.35">
      <c r="B3" s="488" t="s">
        <v>837</v>
      </c>
      <c r="C3" s="1751" t="str">
        <f>IF(Radiology_System_General_Info!D12&lt;&gt;"",Radiology_System_General_Info!D12,"No entry")</f>
        <v>No entry</v>
      </c>
      <c r="D3" s="1752"/>
      <c r="F3" s="1227" t="s">
        <v>844</v>
      </c>
      <c r="G3" s="1180"/>
      <c r="H3" s="1180"/>
      <c r="I3" s="1180"/>
      <c r="J3" s="1180"/>
      <c r="K3" s="1236"/>
      <c r="L3" s="379"/>
      <c r="M3" s="379"/>
      <c r="N3" s="411"/>
      <c r="O3" s="447" t="s">
        <v>1787</v>
      </c>
      <c r="P3" s="1201"/>
      <c r="Q3" s="1201"/>
      <c r="R3" s="1201"/>
      <c r="S3" s="1201"/>
      <c r="T3" s="1202"/>
      <c r="U3" s="1219" t="s">
        <v>1804</v>
      </c>
      <c r="V3" s="411"/>
      <c r="W3" s="741"/>
      <c r="X3" s="411"/>
      <c r="Y3" s="411"/>
      <c r="Z3" s="845"/>
      <c r="AA3" s="738"/>
      <c r="AB3" s="411"/>
      <c r="AC3" s="1250"/>
      <c r="AD3" s="1250"/>
      <c r="AE3" s="1250"/>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1234"/>
      <c r="CJ3" s="1234"/>
      <c r="CK3" s="1234"/>
      <c r="CL3" s="1234"/>
      <c r="CM3" s="1234"/>
      <c r="CN3" s="1234"/>
      <c r="CO3" s="1234"/>
      <c r="CP3" s="1234"/>
      <c r="CQ3" s="1234"/>
      <c r="CR3" s="172"/>
      <c r="CS3" s="172"/>
      <c r="CT3" s="172"/>
      <c r="CU3" s="278" t="s">
        <v>867</v>
      </c>
      <c r="CV3" s="279"/>
      <c r="CW3" s="613" t="str">
        <f>IF('Contact_Information '!K18&lt;&gt;"",'Contact_Information '!K18,"No entry")</f>
        <v>PRPxxxxa</v>
      </c>
      <c r="CX3" s="172"/>
      <c r="DA3" s="899" t="s">
        <v>1750</v>
      </c>
      <c r="DB3" s="994" t="str">
        <f>$B$2</f>
        <v>Y01. Other Exam</v>
      </c>
      <c r="DC3" s="919" t="s">
        <v>1025</v>
      </c>
      <c r="DD3" s="712" t="s">
        <v>1737</v>
      </c>
      <c r="DF3" s="8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698"/>
      <c r="GN3" s="85"/>
      <c r="GO3" s="85"/>
      <c r="GP3" s="85"/>
      <c r="GQ3" s="93" t="s">
        <v>1749</v>
      </c>
    </row>
    <row r="4" spans="1:201" ht="20.100000000000001" customHeight="1" thickBot="1" x14ac:dyDescent="0.35">
      <c r="A4" s="24"/>
      <c r="B4" s="488" t="s">
        <v>838</v>
      </c>
      <c r="C4" s="1753" t="str">
        <f>IF('Contact_Information '!D29&lt;&gt;"",'Contact_Information '!D29,"No entry")</f>
        <v>No entry</v>
      </c>
      <c r="D4" s="1754"/>
      <c r="E4" s="1264"/>
      <c r="F4" s="1189"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1260"/>
      <c r="O4" s="1225" t="s">
        <v>1816</v>
      </c>
      <c r="P4" s="790"/>
      <c r="Q4" s="790"/>
      <c r="R4" s="790"/>
      <c r="S4" s="790"/>
      <c r="T4" s="1204"/>
      <c r="U4" s="507" t="s">
        <v>846</v>
      </c>
      <c r="V4" s="740"/>
      <c r="W4" s="740"/>
      <c r="X4" s="740"/>
      <c r="Y4" s="740"/>
      <c r="Z4" s="1234"/>
      <c r="AA4" s="740"/>
      <c r="AB4" s="740"/>
      <c r="AC4" s="1234"/>
      <c r="AD4" s="1234"/>
      <c r="AE4" s="502"/>
      <c r="AF4" s="507" t="s">
        <v>854</v>
      </c>
      <c r="AG4" s="1234"/>
      <c r="AH4" s="1234"/>
      <c r="AI4" s="1234"/>
      <c r="AJ4" s="1234"/>
      <c r="AK4" s="1234"/>
      <c r="AL4" s="1234"/>
      <c r="AM4" s="1234"/>
      <c r="AN4" s="1234"/>
      <c r="AO4" s="1234"/>
      <c r="AP4" s="502"/>
      <c r="AQ4" s="507" t="s">
        <v>857</v>
      </c>
      <c r="AR4" s="1234"/>
      <c r="AS4" s="1234"/>
      <c r="AT4" s="1234"/>
      <c r="AU4" s="1234"/>
      <c r="AV4" s="1234"/>
      <c r="AW4" s="1234"/>
      <c r="AX4" s="1234"/>
      <c r="AY4" s="1234"/>
      <c r="AZ4" s="1234"/>
      <c r="BA4" s="502"/>
      <c r="BB4" s="507" t="s">
        <v>856</v>
      </c>
      <c r="BC4" s="1234"/>
      <c r="BD4" s="1234"/>
      <c r="BE4" s="1234"/>
      <c r="BF4" s="1234"/>
      <c r="BG4" s="1234"/>
      <c r="BH4" s="1234"/>
      <c r="BI4" s="1234"/>
      <c r="BJ4" s="1234"/>
      <c r="BK4" s="1234"/>
      <c r="BL4" s="502"/>
      <c r="BM4" s="507" t="s">
        <v>855</v>
      </c>
      <c r="BN4" s="1234"/>
      <c r="BO4" s="1234"/>
      <c r="BP4" s="1234"/>
      <c r="BQ4" s="1234"/>
      <c r="BR4" s="1234"/>
      <c r="BS4" s="1234"/>
      <c r="BT4" s="1234"/>
      <c r="BU4" s="1234"/>
      <c r="BV4" s="1234"/>
      <c r="BW4" s="502"/>
      <c r="BX4" s="507" t="s">
        <v>852</v>
      </c>
      <c r="BY4" s="1234"/>
      <c r="BZ4" s="1234"/>
      <c r="CA4" s="1234"/>
      <c r="CB4" s="1234"/>
      <c r="CC4" s="1234"/>
      <c r="CD4" s="1234"/>
      <c r="CE4" s="1234"/>
      <c r="CF4" s="1234"/>
      <c r="CG4" s="1234"/>
      <c r="CH4" s="502"/>
      <c r="CI4" s="521" t="s">
        <v>831</v>
      </c>
      <c r="CJ4" s="523"/>
      <c r="CK4" s="523"/>
      <c r="CL4" s="523"/>
      <c r="CM4" s="510"/>
      <c r="CN4" s="510"/>
      <c r="CO4" s="509"/>
      <c r="CP4" s="73"/>
      <c r="CQ4" s="1234"/>
      <c r="CR4" s="172"/>
      <c r="CS4" s="172"/>
      <c r="CT4" s="172"/>
      <c r="CU4" s="278" t="s">
        <v>868</v>
      </c>
      <c r="CV4" s="279"/>
      <c r="CW4" s="614" t="s">
        <v>1714</v>
      </c>
      <c r="CX4" s="172"/>
      <c r="DA4" s="1119">
        <f>COUNTIF(DA7:DA156,"&gt;0")</f>
        <v>1</v>
      </c>
      <c r="DB4" s="916"/>
      <c r="DC4" s="996" t="s">
        <v>1016</v>
      </c>
      <c r="DD4" s="254"/>
      <c r="DE4" s="164"/>
      <c r="DF4" s="708" t="s">
        <v>1100</v>
      </c>
      <c r="DG4" s="99"/>
      <c r="DH4" s="267">
        <f>COUNTIF($DH$7:$DH150,"&gt;0")</f>
        <v>0</v>
      </c>
      <c r="DI4" s="101"/>
      <c r="DJ4" s="681" t="s">
        <v>1101</v>
      </c>
      <c r="DK4" s="255"/>
      <c r="DL4" s="657" t="s">
        <v>1096</v>
      </c>
      <c r="DM4" s="134" t="s">
        <v>935</v>
      </c>
      <c r="DN4" s="134" t="s">
        <v>1029</v>
      </c>
      <c r="DO4" s="134" t="s">
        <v>1030</v>
      </c>
      <c r="DP4" s="134" t="s">
        <v>642</v>
      </c>
      <c r="DQ4" s="134" t="s">
        <v>842</v>
      </c>
      <c r="DR4" s="134" t="s">
        <v>843</v>
      </c>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258"/>
      <c r="GH4" s="292" t="s">
        <v>462</v>
      </c>
      <c r="GI4" s="342"/>
      <c r="GJ4" s="342"/>
      <c r="GK4" s="293"/>
      <c r="GL4" s="103"/>
      <c r="GM4" s="103"/>
      <c r="GN4" s="103"/>
      <c r="GO4" s="103"/>
      <c r="GP4" s="159"/>
      <c r="GQ4" s="354">
        <f>COUNTIFS(GQ7:GQ56,"&lt;&gt;No entry")</f>
        <v>50</v>
      </c>
    </row>
    <row r="5" spans="1:201" ht="110.1" customHeight="1" thickBot="1" x14ac:dyDescent="0.3">
      <c r="A5" s="24"/>
      <c r="B5" s="925" t="s">
        <v>840</v>
      </c>
      <c r="C5" s="926" t="s">
        <v>2140</v>
      </c>
      <c r="D5" s="927" t="s">
        <v>841</v>
      </c>
      <c r="E5" s="1263" t="s">
        <v>1146</v>
      </c>
      <c r="F5" s="1190" t="s">
        <v>1249</v>
      </c>
      <c r="G5" s="928" t="s">
        <v>2026</v>
      </c>
      <c r="H5" s="1195" t="s">
        <v>1223</v>
      </c>
      <c r="I5" s="856"/>
      <c r="J5" s="856"/>
      <c r="K5" s="1222" t="s">
        <v>1789</v>
      </c>
      <c r="L5" s="876" t="s">
        <v>687</v>
      </c>
      <c r="M5" s="877" t="s">
        <v>850</v>
      </c>
      <c r="N5" s="920" t="s">
        <v>845</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1810</v>
      </c>
      <c r="AD5" s="936" t="s">
        <v>753</v>
      </c>
      <c r="AE5" s="921" t="s">
        <v>801</v>
      </c>
      <c r="AF5" s="929" t="s">
        <v>1225</v>
      </c>
      <c r="AG5" s="930" t="s">
        <v>1213</v>
      </c>
      <c r="AH5" s="931" t="s">
        <v>1211</v>
      </c>
      <c r="AI5" s="932" t="s">
        <v>820</v>
      </c>
      <c r="AJ5" s="933" t="s">
        <v>821</v>
      </c>
      <c r="AK5" s="934" t="s">
        <v>744</v>
      </c>
      <c r="AL5" s="955" t="s">
        <v>849</v>
      </c>
      <c r="AM5" s="938" t="s">
        <v>2073</v>
      </c>
      <c r="AN5" s="935" t="s">
        <v>1811</v>
      </c>
      <c r="AO5" s="936" t="s">
        <v>753</v>
      </c>
      <c r="AP5" s="921" t="s">
        <v>804</v>
      </c>
      <c r="AQ5" s="937" t="s">
        <v>1224</v>
      </c>
      <c r="AR5" s="931" t="s">
        <v>1214</v>
      </c>
      <c r="AS5" s="931" t="s">
        <v>1211</v>
      </c>
      <c r="AT5" s="932" t="s">
        <v>820</v>
      </c>
      <c r="AU5" s="933" t="s">
        <v>821</v>
      </c>
      <c r="AV5" s="934" t="s">
        <v>744</v>
      </c>
      <c r="AW5" s="955" t="s">
        <v>849</v>
      </c>
      <c r="AX5" s="938" t="s">
        <v>2073</v>
      </c>
      <c r="AY5" s="935" t="s">
        <v>1812</v>
      </c>
      <c r="AZ5" s="936" t="s">
        <v>753</v>
      </c>
      <c r="BA5" s="921" t="s">
        <v>806</v>
      </c>
      <c r="BB5" s="937" t="s">
        <v>1224</v>
      </c>
      <c r="BC5" s="931" t="s">
        <v>1214</v>
      </c>
      <c r="BD5" s="931" t="s">
        <v>1211</v>
      </c>
      <c r="BE5" s="932" t="s">
        <v>820</v>
      </c>
      <c r="BF5" s="933" t="s">
        <v>821</v>
      </c>
      <c r="BG5" s="934" t="s">
        <v>744</v>
      </c>
      <c r="BH5" s="955" t="s">
        <v>849</v>
      </c>
      <c r="BI5" s="938" t="s">
        <v>2073</v>
      </c>
      <c r="BJ5" s="935" t="s">
        <v>1813</v>
      </c>
      <c r="BK5" s="936" t="s">
        <v>753</v>
      </c>
      <c r="BL5" s="921" t="s">
        <v>808</v>
      </c>
      <c r="BM5" s="937" t="s">
        <v>1224</v>
      </c>
      <c r="BN5" s="931" t="s">
        <v>1214</v>
      </c>
      <c r="BO5" s="931" t="s">
        <v>1211</v>
      </c>
      <c r="BP5" s="932" t="s">
        <v>820</v>
      </c>
      <c r="BQ5" s="933" t="s">
        <v>821</v>
      </c>
      <c r="BR5" s="934" t="s">
        <v>744</v>
      </c>
      <c r="BS5" s="955" t="s">
        <v>849</v>
      </c>
      <c r="BT5" s="938" t="s">
        <v>2073</v>
      </c>
      <c r="BU5" s="939" t="s">
        <v>1814</v>
      </c>
      <c r="BV5" s="936" t="s">
        <v>753</v>
      </c>
      <c r="BW5" s="921" t="s">
        <v>810</v>
      </c>
      <c r="BX5" s="937" t="s">
        <v>1224</v>
      </c>
      <c r="BY5" s="931" t="s">
        <v>1214</v>
      </c>
      <c r="BZ5" s="931" t="s">
        <v>1211</v>
      </c>
      <c r="CA5" s="932" t="s">
        <v>820</v>
      </c>
      <c r="CB5" s="933" t="s">
        <v>821</v>
      </c>
      <c r="CC5" s="934" t="s">
        <v>744</v>
      </c>
      <c r="CD5" s="955" t="s">
        <v>849</v>
      </c>
      <c r="CE5" s="938" t="s">
        <v>2073</v>
      </c>
      <c r="CF5" s="939" t="s">
        <v>1815</v>
      </c>
      <c r="CG5" s="936" t="s">
        <v>753</v>
      </c>
      <c r="CH5" s="921" t="s">
        <v>853</v>
      </c>
      <c r="CI5" s="940" t="s">
        <v>1164</v>
      </c>
      <c r="CJ5" s="940" t="s">
        <v>1164</v>
      </c>
      <c r="CK5" s="940" t="s">
        <v>1164</v>
      </c>
      <c r="CL5" s="940" t="s">
        <v>1164</v>
      </c>
      <c r="CM5" s="941" t="s">
        <v>863</v>
      </c>
      <c r="CN5" s="942" t="s">
        <v>862</v>
      </c>
      <c r="CO5" s="943" t="s">
        <v>861</v>
      </c>
      <c r="CP5" s="944" t="s">
        <v>858</v>
      </c>
      <c r="CQ5" s="1234"/>
      <c r="CR5" s="172"/>
      <c r="CS5" s="1755" t="s">
        <v>1102</v>
      </c>
      <c r="CT5" s="1607"/>
      <c r="CU5" s="1607"/>
      <c r="CV5" s="1607"/>
      <c r="CW5" s="1607"/>
      <c r="CX5" s="1607"/>
      <c r="DA5" s="998" t="s">
        <v>1425</v>
      </c>
      <c r="DB5" s="999" t="s">
        <v>1426</v>
      </c>
      <c r="DC5" s="978" t="s">
        <v>1017</v>
      </c>
      <c r="DD5" s="1000" t="s">
        <v>1226</v>
      </c>
      <c r="DE5" s="684" t="s">
        <v>1028</v>
      </c>
      <c r="DF5" s="1001" t="s">
        <v>1021</v>
      </c>
      <c r="DG5" s="263" t="s">
        <v>1022</v>
      </c>
      <c r="DH5" s="263" t="s">
        <v>1095</v>
      </c>
      <c r="DI5" s="146" t="s">
        <v>850</v>
      </c>
      <c r="DJ5" s="683" t="s">
        <v>1026</v>
      </c>
      <c r="DK5" s="692" t="s">
        <v>1008</v>
      </c>
      <c r="DL5" s="691" t="s">
        <v>1027</v>
      </c>
      <c r="DM5" s="243" t="str">
        <f>IF($O5&lt;&gt;"Enter name of projection or stiched image ",IF($O5&lt;&gt;"",$O5,"No entry"),"No title given")</f>
        <v xml:space="preserve">Projection 1 DAP </v>
      </c>
      <c r="DN5" s="243" t="str">
        <f>IF($P5&lt;&gt;"Enter name of projection or stiched image ",IF($P5&lt;&gt;"",$P5,"No entry"),"No title given")</f>
        <v>Projection 2 DAP</v>
      </c>
      <c r="DO5" s="243" t="str">
        <f>IF($Q5&lt;&gt;"Enter name of projection or stiched image ",IF($Q5&lt;&gt;"",$Q5,"No entry"),"No title given")</f>
        <v>Projection 3 DAP</v>
      </c>
      <c r="DP5" s="243" t="str">
        <f>IF($R5&lt;&gt;"Enter name of projection or stiched image ",IF($R5&lt;&gt;"",$R5,"No entry"),"No title given")</f>
        <v>Projection 4 DAP</v>
      </c>
      <c r="DQ5" s="243" t="str">
        <f>IF($S5&lt;&gt;"Enter name of projection or stiched image ",IF($S5&lt;&gt;"",$S5,"No entry"),"No title given")</f>
        <v>Projection 5 DAP</v>
      </c>
      <c r="DR5" s="243" t="str">
        <f>IF($T5&lt;&gt;"Enter name of projection or stiched image ",IF($T5&lt;&gt;"",$T5,"No entry"),"No title given")</f>
        <v>Projection 6 DAP</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608" t="s">
        <v>1072</v>
      </c>
      <c r="FK5" s="608" t="s">
        <v>1063</v>
      </c>
      <c r="FL5" s="1007" t="s">
        <v>1053</v>
      </c>
      <c r="FM5" s="607" t="s">
        <v>1054</v>
      </c>
      <c r="FN5" s="607" t="s">
        <v>1055</v>
      </c>
      <c r="FO5" s="607" t="s">
        <v>1056</v>
      </c>
      <c r="FP5" s="607" t="s">
        <v>1057</v>
      </c>
      <c r="FQ5" s="607" t="s">
        <v>1060</v>
      </c>
      <c r="FR5" s="607" t="s">
        <v>1058</v>
      </c>
      <c r="FS5" s="607"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1105"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1106" t="s">
        <v>1807</v>
      </c>
      <c r="GM5" s="248" t="s">
        <v>1159</v>
      </c>
      <c r="GN5" s="261" t="s">
        <v>1808</v>
      </c>
      <c r="GO5" s="247" t="s">
        <v>1160</v>
      </c>
      <c r="GP5" s="97" t="s">
        <v>1098</v>
      </c>
      <c r="GQ5" s="169" t="s">
        <v>322</v>
      </c>
    </row>
    <row r="6" spans="1:201" ht="9.9499999999999993" customHeight="1" thickBot="1" x14ac:dyDescent="0.3">
      <c r="A6" s="24"/>
      <c r="B6" s="880"/>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892"/>
      <c r="AC6" s="951"/>
      <c r="AD6" s="952"/>
      <c r="AE6" s="953"/>
      <c r="AF6" s="947"/>
      <c r="AG6" s="887"/>
      <c r="AH6" s="888"/>
      <c r="AI6" s="889"/>
      <c r="AJ6" s="890"/>
      <c r="AK6" s="948"/>
      <c r="AL6" s="949"/>
      <c r="AM6" s="892"/>
      <c r="AN6" s="951"/>
      <c r="AO6" s="952"/>
      <c r="AP6" s="953"/>
      <c r="AQ6" s="895"/>
      <c r="AR6" s="888"/>
      <c r="AS6" s="888"/>
      <c r="AT6" s="889"/>
      <c r="AU6" s="890"/>
      <c r="AV6" s="948"/>
      <c r="AW6" s="949"/>
      <c r="AX6" s="892"/>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1234"/>
      <c r="CR6" s="172"/>
      <c r="CS6" s="1237"/>
      <c r="CT6" s="1237"/>
      <c r="CU6" s="1237"/>
      <c r="CV6" s="1237"/>
      <c r="CW6" s="1237"/>
      <c r="CX6" s="1237"/>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5" t="s">
        <v>1546</v>
      </c>
      <c r="GO6" s="906" t="s">
        <v>1547</v>
      </c>
      <c r="GP6" s="905" t="s">
        <v>1941</v>
      </c>
      <c r="GQ6" s="906" t="s">
        <v>1942</v>
      </c>
    </row>
    <row r="7" spans="1:201" ht="15.75" customHeight="1" x14ac:dyDescent="0.25">
      <c r="A7" s="24"/>
      <c r="B7" s="264" t="s">
        <v>428</v>
      </c>
      <c r="C7" s="1075"/>
      <c r="D7" s="1074"/>
      <c r="E7" s="496"/>
      <c r="F7" s="1301"/>
      <c r="G7" s="1076"/>
      <c r="H7" s="226"/>
      <c r="I7" s="184"/>
      <c r="J7" s="184"/>
      <c r="K7" s="1197"/>
      <c r="L7" s="795"/>
      <c r="M7" s="29"/>
      <c r="N7" s="148"/>
      <c r="O7" s="1241"/>
      <c r="P7" s="148"/>
      <c r="Q7" s="148"/>
      <c r="R7" s="148"/>
      <c r="S7" s="148"/>
      <c r="T7" s="148"/>
      <c r="U7" s="1092"/>
      <c r="V7" s="1077"/>
      <c r="W7" s="1078"/>
      <c r="X7" s="148"/>
      <c r="Y7" s="148"/>
      <c r="Z7" s="1078"/>
      <c r="AA7" s="148"/>
      <c r="AB7" s="148"/>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1081"/>
      <c r="AZ7" s="1081"/>
      <c r="BA7" s="1082"/>
      <c r="BB7" s="1092"/>
      <c r="BC7" s="1077"/>
      <c r="BD7" s="1078"/>
      <c r="BE7" s="148"/>
      <c r="BF7" s="148"/>
      <c r="BG7" s="107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381"/>
      <c r="CR7" s="172"/>
      <c r="CS7" s="172"/>
      <c r="CT7" s="172"/>
      <c r="CU7" s="172"/>
      <c r="CV7" s="172"/>
      <c r="CW7" s="172"/>
      <c r="CX7" s="172"/>
      <c r="DA7" s="623">
        <v>1</v>
      </c>
      <c r="DB7" s="1266" t="str">
        <f>$DB$3</f>
        <v>Y01. Other Exam</v>
      </c>
      <c r="DC7" s="96" t="str">
        <f>CONCATENATE('Contact_Information '!$AO$5,$CW$4,"-",$B7)</f>
        <v>No entry-No entry-Hyyyy-Rzzzz-PRPxxxxa-Y01-01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workbook"),"No entry"),"No record entry")</f>
        <v>No record entry</v>
      </c>
      <c r="GM7" s="1102" t="str">
        <f>IF($C7&lt;&gt;"",IF($CM7&lt;&gt;"","N","Y"),"No record entry")</f>
        <v>No record entry</v>
      </c>
      <c r="GN7" s="1103" t="str">
        <f>IF($C7&lt;&gt;"",IF($CN7&lt;&gt;"",IF(LEN($CN7)&lt;250,$CN7,"Long name:-see workbook"), "No entry"),"No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201" ht="15.75" customHeight="1" x14ac:dyDescent="0.25">
      <c r="A8" s="24"/>
      <c r="B8" s="265" t="s">
        <v>429</v>
      </c>
      <c r="C8" s="1075"/>
      <c r="D8" s="1074"/>
      <c r="E8" s="497"/>
      <c r="F8" s="1301"/>
      <c r="G8" s="1079"/>
      <c r="H8" s="226"/>
      <c r="I8" s="184"/>
      <c r="J8" s="184"/>
      <c r="K8" s="1197"/>
      <c r="L8" s="382"/>
      <c r="M8" s="31"/>
      <c r="N8" s="149"/>
      <c r="O8" s="147"/>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1081"/>
      <c r="AZ8" s="1083"/>
      <c r="BA8" s="1084"/>
      <c r="BB8" s="1092"/>
      <c r="BC8" s="1077"/>
      <c r="BD8" s="1080"/>
      <c r="BE8" s="149"/>
      <c r="BF8" s="149"/>
      <c r="BG8" s="1078"/>
      <c r="BH8" s="148"/>
      <c r="BI8" s="148"/>
      <c r="BJ8" s="1081"/>
      <c r="BK8" s="1083"/>
      <c r="BL8" s="1084"/>
      <c r="BM8" s="1092"/>
      <c r="BN8" s="1077"/>
      <c r="BO8" s="1078"/>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381"/>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H8" s="86"/>
      <c r="GI8" s="86"/>
      <c r="GJ8" s="86"/>
      <c r="GK8" s="86"/>
      <c r="GL8" s="86"/>
      <c r="GM8" s="86"/>
      <c r="GP8" s="85"/>
      <c r="GQ8" s="170"/>
    </row>
    <row r="9" spans="1:201" ht="15.75" customHeight="1" thickBot="1" x14ac:dyDescent="0.3">
      <c r="A9" s="24"/>
      <c r="B9" s="265" t="s">
        <v>430</v>
      </c>
      <c r="C9" s="1075"/>
      <c r="D9" s="1074"/>
      <c r="E9" s="497"/>
      <c r="F9" s="1301"/>
      <c r="G9" s="1079"/>
      <c r="H9" s="226"/>
      <c r="I9" s="184"/>
      <c r="J9" s="184"/>
      <c r="K9" s="1197"/>
      <c r="L9" s="382"/>
      <c r="M9" s="31"/>
      <c r="N9" s="149"/>
      <c r="O9" s="147"/>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1081"/>
      <c r="AZ9" s="1083"/>
      <c r="BA9" s="1084"/>
      <c r="BB9" s="1092"/>
      <c r="BC9" s="1077"/>
      <c r="BD9" s="1080"/>
      <c r="BE9" s="149"/>
      <c r="BF9" s="149"/>
      <c r="BG9" s="1078"/>
      <c r="BH9" s="148"/>
      <c r="BI9" s="148"/>
      <c r="BJ9" s="1081"/>
      <c r="BK9" s="1083"/>
      <c r="BL9" s="1084"/>
      <c r="BM9" s="1092"/>
      <c r="BN9" s="1077"/>
      <c r="BO9" s="1078"/>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381"/>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201" ht="15.75" customHeight="1" x14ac:dyDescent="0.25">
      <c r="A10" s="24"/>
      <c r="B10" s="265" t="s">
        <v>431</v>
      </c>
      <c r="C10" s="1075"/>
      <c r="D10" s="1074"/>
      <c r="E10" s="497"/>
      <c r="F10" s="1301"/>
      <c r="G10" s="1079"/>
      <c r="H10" s="226"/>
      <c r="I10" s="184"/>
      <c r="J10" s="184"/>
      <c r="K10" s="1197"/>
      <c r="L10" s="382"/>
      <c r="M10" s="31"/>
      <c r="N10" s="149"/>
      <c r="O10" s="147"/>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1081"/>
      <c r="AZ10" s="1083"/>
      <c r="BA10" s="1084"/>
      <c r="BB10" s="1092"/>
      <c r="BC10" s="1077"/>
      <c r="BD10" s="1080"/>
      <c r="BE10" s="149"/>
      <c r="BF10" s="149"/>
      <c r="BG10" s="1078"/>
      <c r="BH10" s="148"/>
      <c r="BI10" s="148"/>
      <c r="BJ10" s="1081"/>
      <c r="BK10" s="1083"/>
      <c r="BL10" s="1084"/>
      <c r="BM10" s="1092"/>
      <c r="BN10" s="1077"/>
      <c r="BO10" s="1078"/>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201" ht="15.75" customHeight="1" x14ac:dyDescent="0.3">
      <c r="A11" s="24"/>
      <c r="B11" s="265" t="s">
        <v>432</v>
      </c>
      <c r="C11" s="1075"/>
      <c r="D11" s="1074"/>
      <c r="E11" s="497"/>
      <c r="F11" s="1301"/>
      <c r="G11" s="1079"/>
      <c r="H11" s="226"/>
      <c r="I11" s="184"/>
      <c r="J11" s="184"/>
      <c r="K11" s="1197"/>
      <c r="L11" s="382"/>
      <c r="M11" s="31"/>
      <c r="N11" s="149"/>
      <c r="O11" s="147"/>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1081"/>
      <c r="AZ11" s="1083"/>
      <c r="BA11" s="1084"/>
      <c r="BB11" s="1092"/>
      <c r="BC11" s="1077"/>
      <c r="BD11" s="1080"/>
      <c r="BE11" s="149"/>
      <c r="BF11" s="149"/>
      <c r="BG11" s="1078"/>
      <c r="BH11" s="148"/>
      <c r="BI11" s="148"/>
      <c r="BJ11" s="1081"/>
      <c r="BK11" s="1083"/>
      <c r="BL11" s="1084"/>
      <c r="BM11" s="1092"/>
      <c r="BN11" s="1077"/>
      <c r="BO11" s="1078"/>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201" ht="15.75" customHeight="1" x14ac:dyDescent="0.25">
      <c r="A12" s="24"/>
      <c r="B12" s="265" t="s">
        <v>433</v>
      </c>
      <c r="C12" s="1075"/>
      <c r="D12" s="1074"/>
      <c r="E12" s="497"/>
      <c r="F12" s="1301"/>
      <c r="G12" s="1079"/>
      <c r="H12" s="226"/>
      <c r="I12" s="184"/>
      <c r="J12" s="184"/>
      <c r="K12" s="1197"/>
      <c r="L12" s="382"/>
      <c r="M12" s="31"/>
      <c r="N12" s="149"/>
      <c r="O12" s="147"/>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1081"/>
      <c r="AZ12" s="1083"/>
      <c r="BA12" s="1084"/>
      <c r="BB12" s="1092"/>
      <c r="BC12" s="1077"/>
      <c r="BD12" s="1080"/>
      <c r="BE12" s="149"/>
      <c r="BF12" s="149"/>
      <c r="BG12" s="1078"/>
      <c r="BH12" s="148"/>
      <c r="BI12" s="148"/>
      <c r="BJ12" s="1081"/>
      <c r="BK12" s="1083"/>
      <c r="BL12" s="1084"/>
      <c r="BM12" s="1092"/>
      <c r="BN12" s="1077"/>
      <c r="BO12" s="1078"/>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201" ht="15.75" customHeight="1" x14ac:dyDescent="0.25">
      <c r="A13" s="24"/>
      <c r="B13" s="265" t="s">
        <v>434</v>
      </c>
      <c r="C13" s="1075"/>
      <c r="D13" s="1074"/>
      <c r="E13" s="497"/>
      <c r="F13" s="1301"/>
      <c r="G13" s="1079"/>
      <c r="H13" s="226"/>
      <c r="I13" s="184"/>
      <c r="J13" s="184"/>
      <c r="K13" s="1197"/>
      <c r="L13" s="382"/>
      <c r="M13" s="31"/>
      <c r="N13" s="149"/>
      <c r="O13" s="147"/>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1081"/>
      <c r="AZ13" s="1083"/>
      <c r="BA13" s="1084"/>
      <c r="BB13" s="1092"/>
      <c r="BC13" s="1077"/>
      <c r="BD13" s="1080"/>
      <c r="BE13" s="149"/>
      <c r="BF13" s="149"/>
      <c r="BG13" s="1078"/>
      <c r="BH13" s="148"/>
      <c r="BI13" s="148"/>
      <c r="BJ13" s="1081"/>
      <c r="BK13" s="1083"/>
      <c r="BL13" s="1084"/>
      <c r="BM13" s="1092"/>
      <c r="BN13" s="1077"/>
      <c r="BO13" s="1078"/>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201" ht="15.75" customHeight="1" x14ac:dyDescent="0.25">
      <c r="A14" s="24"/>
      <c r="B14" s="265" t="s">
        <v>435</v>
      </c>
      <c r="C14" s="1075"/>
      <c r="D14" s="1074"/>
      <c r="E14" s="497"/>
      <c r="F14" s="1301"/>
      <c r="G14" s="1079"/>
      <c r="H14" s="226"/>
      <c r="I14" s="184"/>
      <c r="J14" s="184"/>
      <c r="K14" s="1197"/>
      <c r="L14" s="382"/>
      <c r="M14" s="31"/>
      <c r="N14" s="149"/>
      <c r="O14" s="147"/>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1081"/>
      <c r="AZ14" s="1083"/>
      <c r="BA14" s="1084"/>
      <c r="BB14" s="1092"/>
      <c r="BC14" s="1077"/>
      <c r="BD14" s="1080"/>
      <c r="BE14" s="149"/>
      <c r="BF14" s="149"/>
      <c r="BG14" s="1078"/>
      <c r="BH14" s="148"/>
      <c r="BI14" s="148"/>
      <c r="BJ14" s="1081"/>
      <c r="BK14" s="1083"/>
      <c r="BL14" s="1084"/>
      <c r="BM14" s="1092"/>
      <c r="BN14" s="1077"/>
      <c r="BO14" s="1078"/>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1949</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201" ht="15.75" customHeight="1" x14ac:dyDescent="0.25">
      <c r="A15" s="24"/>
      <c r="B15" s="265" t="s">
        <v>436</v>
      </c>
      <c r="C15" s="1075"/>
      <c r="D15" s="1074"/>
      <c r="E15" s="497"/>
      <c r="F15" s="1301"/>
      <c r="G15" s="1079"/>
      <c r="H15" s="226"/>
      <c r="I15" s="184"/>
      <c r="J15" s="184"/>
      <c r="K15" s="1197"/>
      <c r="L15" s="382"/>
      <c r="M15" s="31"/>
      <c r="N15" s="149"/>
      <c r="O15" s="147"/>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1081"/>
      <c r="AZ15" s="1083"/>
      <c r="BA15" s="1084"/>
      <c r="BB15" s="1092"/>
      <c r="BC15" s="1077"/>
      <c r="BD15" s="1080"/>
      <c r="BE15" s="149"/>
      <c r="BF15" s="149"/>
      <c r="BG15" s="1078"/>
      <c r="BH15" s="148"/>
      <c r="BI15" s="148"/>
      <c r="BJ15" s="1081"/>
      <c r="BK15" s="1083"/>
      <c r="BL15" s="1084"/>
      <c r="BM15" s="1092"/>
      <c r="BN15" s="1077"/>
      <c r="BO15" s="1078"/>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201" ht="15.75" customHeight="1" x14ac:dyDescent="0.25">
      <c r="A16" s="24"/>
      <c r="B16" s="265">
        <v>10</v>
      </c>
      <c r="C16" s="1075"/>
      <c r="D16" s="1074"/>
      <c r="E16" s="497"/>
      <c r="F16" s="1301"/>
      <c r="G16" s="1079"/>
      <c r="H16" s="226"/>
      <c r="I16" s="184"/>
      <c r="J16" s="184"/>
      <c r="K16" s="1197"/>
      <c r="L16" s="382"/>
      <c r="M16" s="31"/>
      <c r="N16" s="149"/>
      <c r="O16" s="147"/>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1081"/>
      <c r="AZ16" s="1083"/>
      <c r="BA16" s="1084"/>
      <c r="BB16" s="1092"/>
      <c r="BC16" s="1077"/>
      <c r="BD16" s="1080"/>
      <c r="BE16" s="149"/>
      <c r="BF16" s="149"/>
      <c r="BG16" s="1078"/>
      <c r="BH16" s="148"/>
      <c r="BI16" s="148"/>
      <c r="BJ16" s="1081"/>
      <c r="BK16" s="1083"/>
      <c r="BL16" s="1084"/>
      <c r="BM16" s="1092"/>
      <c r="BN16" s="1077"/>
      <c r="BO16" s="1078"/>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7"/>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1081"/>
      <c r="AZ17" s="1083"/>
      <c r="BA17" s="1084"/>
      <c r="BB17" s="1092"/>
      <c r="BC17" s="1077"/>
      <c r="BD17" s="1080"/>
      <c r="BE17" s="149"/>
      <c r="BF17" s="149"/>
      <c r="BG17" s="1078"/>
      <c r="BH17" s="148"/>
      <c r="BI17" s="148"/>
      <c r="BJ17" s="1081"/>
      <c r="BK17" s="1083"/>
      <c r="BL17" s="1084"/>
      <c r="BM17" s="1092"/>
      <c r="BN17" s="1077"/>
      <c r="BO17" s="1078"/>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7"/>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1081"/>
      <c r="AZ18" s="1083"/>
      <c r="BA18" s="1084"/>
      <c r="BB18" s="1092"/>
      <c r="BC18" s="1077"/>
      <c r="BD18" s="1080"/>
      <c r="BE18" s="149"/>
      <c r="BF18" s="149"/>
      <c r="BG18" s="1078"/>
      <c r="BH18" s="148"/>
      <c r="BI18" s="148"/>
      <c r="BJ18" s="1081"/>
      <c r="BK18" s="1083"/>
      <c r="BL18" s="1084"/>
      <c r="BM18" s="1092"/>
      <c r="BN18" s="1077"/>
      <c r="BO18" s="1078"/>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7"/>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1081"/>
      <c r="AZ19" s="1083"/>
      <c r="BA19" s="1084"/>
      <c r="BB19" s="1092"/>
      <c r="BC19" s="1077"/>
      <c r="BD19" s="1080"/>
      <c r="BE19" s="149"/>
      <c r="BF19" s="149"/>
      <c r="BG19" s="1078"/>
      <c r="BH19" s="148"/>
      <c r="BI19" s="148"/>
      <c r="BJ19" s="1081"/>
      <c r="BK19" s="1083"/>
      <c r="BL19" s="1084"/>
      <c r="BM19" s="1092"/>
      <c r="BN19" s="1077"/>
      <c r="BO19" s="1078"/>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7"/>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1081"/>
      <c r="AZ20" s="1083"/>
      <c r="BA20" s="1084"/>
      <c r="BB20" s="1092"/>
      <c r="BC20" s="1077"/>
      <c r="BD20" s="1080"/>
      <c r="BE20" s="149"/>
      <c r="BF20" s="149"/>
      <c r="BG20" s="1078"/>
      <c r="BH20" s="148"/>
      <c r="BI20" s="148"/>
      <c r="BJ20" s="1081"/>
      <c r="BK20" s="1083"/>
      <c r="BL20" s="1084"/>
      <c r="BM20" s="1092"/>
      <c r="BN20" s="1077"/>
      <c r="BO20" s="1078"/>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7"/>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1081"/>
      <c r="AZ21" s="1083"/>
      <c r="BA21" s="1084"/>
      <c r="BB21" s="1092"/>
      <c r="BC21" s="1077"/>
      <c r="BD21" s="1080"/>
      <c r="BE21" s="149"/>
      <c r="BF21" s="149"/>
      <c r="BG21" s="1078"/>
      <c r="BH21" s="148"/>
      <c r="BI21" s="148"/>
      <c r="BJ21" s="1081"/>
      <c r="BK21" s="1083"/>
      <c r="BL21" s="1084"/>
      <c r="BM21" s="1092"/>
      <c r="BN21" s="1077"/>
      <c r="BO21" s="1078"/>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7"/>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1081"/>
      <c r="AZ22" s="1083"/>
      <c r="BA22" s="1084"/>
      <c r="BB22" s="1092"/>
      <c r="BC22" s="1077"/>
      <c r="BD22" s="1080"/>
      <c r="BE22" s="149"/>
      <c r="BF22" s="149"/>
      <c r="BG22" s="1078"/>
      <c r="BH22" s="148"/>
      <c r="BI22" s="148"/>
      <c r="BJ22" s="1081"/>
      <c r="BK22" s="1083"/>
      <c r="BL22" s="1084"/>
      <c r="BM22" s="1092"/>
      <c r="BN22" s="1077"/>
      <c r="BO22" s="1078"/>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7"/>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1081"/>
      <c r="AZ23" s="1083"/>
      <c r="BA23" s="1084"/>
      <c r="BB23" s="1092"/>
      <c r="BC23" s="1077"/>
      <c r="BD23" s="1080"/>
      <c r="BE23" s="149"/>
      <c r="BF23" s="149"/>
      <c r="BG23" s="1078"/>
      <c r="BH23" s="148"/>
      <c r="BI23" s="148"/>
      <c r="BJ23" s="1081"/>
      <c r="BK23" s="1083"/>
      <c r="BL23" s="1084"/>
      <c r="BM23" s="1092"/>
      <c r="BN23" s="1077"/>
      <c r="BO23" s="1078"/>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7"/>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1081"/>
      <c r="AZ24" s="1083"/>
      <c r="BA24" s="1084"/>
      <c r="BB24" s="1092"/>
      <c r="BC24" s="1077"/>
      <c r="BD24" s="1080"/>
      <c r="BE24" s="149"/>
      <c r="BF24" s="149"/>
      <c r="BG24" s="1078"/>
      <c r="BH24" s="148"/>
      <c r="BI24" s="148"/>
      <c r="BJ24" s="1081"/>
      <c r="BK24" s="1083"/>
      <c r="BL24" s="1084"/>
      <c r="BM24" s="1092"/>
      <c r="BN24" s="1077"/>
      <c r="BO24" s="1078"/>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6" t="s">
        <v>2514</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7"/>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1081"/>
      <c r="AZ25" s="1083"/>
      <c r="BA25" s="1084"/>
      <c r="BB25" s="1092"/>
      <c r="BC25" s="1077"/>
      <c r="BD25" s="1080"/>
      <c r="BE25" s="149"/>
      <c r="BF25" s="149"/>
      <c r="BG25" s="1078"/>
      <c r="BH25" s="148"/>
      <c r="BI25" s="148"/>
      <c r="BJ25" s="1081"/>
      <c r="BK25" s="1083"/>
      <c r="BL25" s="1084"/>
      <c r="BM25" s="1092"/>
      <c r="BN25" s="1077"/>
      <c r="BO25" s="1078"/>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6" t="s">
        <v>2515</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7"/>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1081"/>
      <c r="AZ26" s="1083"/>
      <c r="BA26" s="1084"/>
      <c r="BB26" s="1092"/>
      <c r="BC26" s="1077"/>
      <c r="BD26" s="1080"/>
      <c r="BE26" s="149"/>
      <c r="BF26" s="149"/>
      <c r="BG26" s="1078"/>
      <c r="BH26" s="148"/>
      <c r="BI26" s="148"/>
      <c r="BJ26" s="1081"/>
      <c r="BK26" s="1083"/>
      <c r="BL26" s="1084"/>
      <c r="BM26" s="1092"/>
      <c r="BN26" s="1077"/>
      <c r="BO26" s="1078"/>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U26" s="1" t="s">
        <v>288</v>
      </c>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7"/>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1081"/>
      <c r="AZ27" s="1083"/>
      <c r="BA27" s="1084"/>
      <c r="BB27" s="1092"/>
      <c r="BC27" s="1077"/>
      <c r="BD27" s="1080"/>
      <c r="BE27" s="149"/>
      <c r="BF27" s="149"/>
      <c r="BG27" s="1078"/>
      <c r="BH27" s="148"/>
      <c r="BI27" s="148"/>
      <c r="BJ27" s="1081"/>
      <c r="BK27" s="1083"/>
      <c r="BL27" s="1084"/>
      <c r="BM27" s="1092"/>
      <c r="BN27" s="1077"/>
      <c r="BO27" s="1078"/>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t="s">
        <v>353</v>
      </c>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7"/>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1081"/>
      <c r="AZ28" s="1083"/>
      <c r="BA28" s="1084"/>
      <c r="BB28" s="1092"/>
      <c r="BC28" s="1077"/>
      <c r="BD28" s="1080"/>
      <c r="BE28" s="149"/>
      <c r="BF28" s="149"/>
      <c r="BG28" s="1078"/>
      <c r="BH28" s="148"/>
      <c r="BI28" s="148"/>
      <c r="BJ28" s="1081"/>
      <c r="BK28" s="1083"/>
      <c r="BL28" s="1084"/>
      <c r="BM28" s="1092"/>
      <c r="BN28" s="1077"/>
      <c r="BO28" s="1078"/>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7"/>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1081"/>
      <c r="AZ29" s="1083"/>
      <c r="BA29" s="1084"/>
      <c r="BB29" s="1092"/>
      <c r="BC29" s="1077"/>
      <c r="BD29" s="1080"/>
      <c r="BE29" s="149"/>
      <c r="BF29" s="149"/>
      <c r="BG29" s="1078"/>
      <c r="BH29" s="148"/>
      <c r="BI29" s="148"/>
      <c r="BJ29" s="1081"/>
      <c r="BK29" s="1083"/>
      <c r="BL29" s="1084"/>
      <c r="BM29" s="1092"/>
      <c r="BN29" s="1077"/>
      <c r="BO29" s="1078"/>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7"/>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1081"/>
      <c r="AZ30" s="1083"/>
      <c r="BA30" s="1084"/>
      <c r="BB30" s="1092"/>
      <c r="BC30" s="1077"/>
      <c r="BD30" s="1080"/>
      <c r="BE30" s="149"/>
      <c r="BF30" s="149"/>
      <c r="BG30" s="1078"/>
      <c r="BH30" s="148"/>
      <c r="BI30" s="148"/>
      <c r="BJ30" s="1081"/>
      <c r="BK30" s="1083"/>
      <c r="BL30" s="1084"/>
      <c r="BM30" s="1092"/>
      <c r="BN30" s="1077"/>
      <c r="BO30" s="1078"/>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7"/>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1081"/>
      <c r="AZ31" s="1083"/>
      <c r="BA31" s="1084"/>
      <c r="BB31" s="1092"/>
      <c r="BC31" s="1077"/>
      <c r="BD31" s="1080"/>
      <c r="BE31" s="149"/>
      <c r="BF31" s="149"/>
      <c r="BG31" s="1078"/>
      <c r="BH31" s="148"/>
      <c r="BI31" s="148"/>
      <c r="BJ31" s="1081"/>
      <c r="BK31" s="1083"/>
      <c r="BL31" s="1084"/>
      <c r="BM31" s="1092"/>
      <c r="BN31" s="1077"/>
      <c r="BO31" s="1078"/>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7"/>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1081"/>
      <c r="AZ32" s="1083"/>
      <c r="BA32" s="1084"/>
      <c r="BB32" s="1092"/>
      <c r="BC32" s="1077"/>
      <c r="BD32" s="1080"/>
      <c r="BE32" s="149"/>
      <c r="BF32" s="149"/>
      <c r="BG32" s="1078"/>
      <c r="BH32" s="148"/>
      <c r="BI32" s="148"/>
      <c r="BJ32" s="1081"/>
      <c r="BK32" s="1083"/>
      <c r="BL32" s="1084"/>
      <c r="BM32" s="1092"/>
      <c r="BN32" s="1077"/>
      <c r="BO32" s="1078"/>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7"/>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1081"/>
      <c r="AZ33" s="1083"/>
      <c r="BA33" s="1084"/>
      <c r="BB33" s="1092"/>
      <c r="BC33" s="1077"/>
      <c r="BD33" s="1080"/>
      <c r="BE33" s="149"/>
      <c r="BF33" s="149"/>
      <c r="BG33" s="1078"/>
      <c r="BH33" s="148"/>
      <c r="BI33" s="148"/>
      <c r="BJ33" s="1081"/>
      <c r="BK33" s="1083"/>
      <c r="BL33" s="1084"/>
      <c r="BM33" s="1092"/>
      <c r="BN33" s="1077"/>
      <c r="BO33" s="1078"/>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7"/>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1081"/>
      <c r="AZ34" s="1083"/>
      <c r="BA34" s="1084"/>
      <c r="BB34" s="1092"/>
      <c r="BC34" s="1077"/>
      <c r="BD34" s="1080"/>
      <c r="BE34" s="149"/>
      <c r="BF34" s="149"/>
      <c r="BG34" s="1078"/>
      <c r="BH34" s="148"/>
      <c r="BI34" s="148"/>
      <c r="BJ34" s="1081"/>
      <c r="BK34" s="1083"/>
      <c r="BL34" s="1084"/>
      <c r="BM34" s="1092"/>
      <c r="BN34" s="1077"/>
      <c r="BO34" s="1078"/>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7"/>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1081"/>
      <c r="AZ35" s="1083"/>
      <c r="BA35" s="1084"/>
      <c r="BB35" s="1092"/>
      <c r="BC35" s="1077"/>
      <c r="BD35" s="1080"/>
      <c r="BE35" s="149"/>
      <c r="BF35" s="149"/>
      <c r="BG35" s="1078"/>
      <c r="BH35" s="148"/>
      <c r="BI35" s="148"/>
      <c r="BJ35" s="1081"/>
      <c r="BK35" s="1083"/>
      <c r="BL35" s="1084"/>
      <c r="BM35" s="1092"/>
      <c r="BN35" s="1077"/>
      <c r="BO35" s="1078"/>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7"/>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1081"/>
      <c r="AZ36" s="1083"/>
      <c r="BA36" s="1084"/>
      <c r="BB36" s="1092"/>
      <c r="BC36" s="1077"/>
      <c r="BD36" s="1080"/>
      <c r="BE36" s="149"/>
      <c r="BF36" s="149"/>
      <c r="BG36" s="1078"/>
      <c r="BH36" s="148"/>
      <c r="BI36" s="148"/>
      <c r="BJ36" s="1081"/>
      <c r="BK36" s="1083"/>
      <c r="BL36" s="1084"/>
      <c r="BM36" s="1092"/>
      <c r="BN36" s="1077"/>
      <c r="BO36" s="1078"/>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x14ac:dyDescent="0.25">
      <c r="A37" s="24"/>
      <c r="B37" s="264">
        <v>31</v>
      </c>
      <c r="C37" s="1075"/>
      <c r="D37" s="1074"/>
      <c r="E37" s="496"/>
      <c r="F37" s="1301"/>
      <c r="G37" s="1079"/>
      <c r="H37" s="226"/>
      <c r="I37" s="184"/>
      <c r="J37" s="184"/>
      <c r="K37" s="1197"/>
      <c r="L37" s="156"/>
      <c r="M37" s="29"/>
      <c r="N37" s="148"/>
      <c r="O37" s="147"/>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1081"/>
      <c r="AZ37" s="1083"/>
      <c r="BA37" s="1082"/>
      <c r="BB37" s="1092"/>
      <c r="BC37" s="1077"/>
      <c r="BD37" s="1078"/>
      <c r="BE37" s="148"/>
      <c r="BF37" s="148"/>
      <c r="BG37" s="107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76"/>
      <c r="H38" s="226"/>
      <c r="I38" s="184"/>
      <c r="J38" s="184"/>
      <c r="K38" s="1197"/>
      <c r="L38" s="382"/>
      <c r="M38" s="31"/>
      <c r="N38" s="149"/>
      <c r="O38" s="147"/>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1081"/>
      <c r="AZ38" s="1083"/>
      <c r="BA38" s="1084"/>
      <c r="BB38" s="1092"/>
      <c r="BC38" s="1077"/>
      <c r="BD38" s="1080"/>
      <c r="BE38" s="149"/>
      <c r="BF38" s="149"/>
      <c r="BG38" s="1078"/>
      <c r="BH38" s="148"/>
      <c r="BI38" s="148"/>
      <c r="BJ38" s="1081"/>
      <c r="BK38" s="1083"/>
      <c r="BL38" s="1084"/>
      <c r="BM38" s="1092"/>
      <c r="BN38" s="1077"/>
      <c r="BO38" s="1078"/>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7"/>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1081"/>
      <c r="AZ39" s="1083"/>
      <c r="BA39" s="1084"/>
      <c r="BB39" s="1092"/>
      <c r="BC39" s="1077"/>
      <c r="BD39" s="1080"/>
      <c r="BE39" s="149"/>
      <c r="BF39" s="149"/>
      <c r="BG39" s="1078"/>
      <c r="BH39" s="148"/>
      <c r="BI39" s="148"/>
      <c r="BJ39" s="1081"/>
      <c r="BK39" s="1083"/>
      <c r="BL39" s="1084"/>
      <c r="BM39" s="1092"/>
      <c r="BN39" s="1077"/>
      <c r="BO39" s="1078"/>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7"/>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1081"/>
      <c r="AZ40" s="1083"/>
      <c r="BA40" s="1084"/>
      <c r="BB40" s="1092"/>
      <c r="BC40" s="1077"/>
      <c r="BD40" s="1080"/>
      <c r="BE40" s="149"/>
      <c r="BF40" s="149"/>
      <c r="BG40" s="1078"/>
      <c r="BH40" s="148"/>
      <c r="BI40" s="148"/>
      <c r="BJ40" s="1081"/>
      <c r="BK40" s="1083"/>
      <c r="BL40" s="1084"/>
      <c r="BM40" s="1092"/>
      <c r="BN40" s="1077"/>
      <c r="BO40" s="1078"/>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21</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7"/>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1081"/>
      <c r="AZ41" s="1083"/>
      <c r="BA41" s="1084"/>
      <c r="BB41" s="1092"/>
      <c r="BC41" s="1077"/>
      <c r="BD41" s="1080"/>
      <c r="BE41" s="149"/>
      <c r="BF41" s="149"/>
      <c r="BG41" s="1078"/>
      <c r="BH41" s="148"/>
      <c r="BI41" s="148"/>
      <c r="BJ41" s="1081"/>
      <c r="BK41" s="1083"/>
      <c r="BL41" s="1084"/>
      <c r="BM41" s="1092"/>
      <c r="BN41" s="1077"/>
      <c r="BO41" s="1078"/>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7"/>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1081"/>
      <c r="AZ42" s="1083"/>
      <c r="BA42" s="1084"/>
      <c r="BB42" s="1092"/>
      <c r="BC42" s="1077"/>
      <c r="BD42" s="1080"/>
      <c r="BE42" s="149"/>
      <c r="BF42" s="149"/>
      <c r="BG42" s="1078"/>
      <c r="BH42" s="148"/>
      <c r="BI42" s="148"/>
      <c r="BJ42" s="1081"/>
      <c r="BK42" s="1083"/>
      <c r="BL42" s="1084"/>
      <c r="BM42" s="1092"/>
      <c r="BN42" s="1077"/>
      <c r="BO42" s="1078"/>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9" t="s">
        <v>352</v>
      </c>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7"/>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1081"/>
      <c r="AZ43" s="1083"/>
      <c r="BA43" s="1084"/>
      <c r="BB43" s="1092"/>
      <c r="BC43" s="1077"/>
      <c r="BD43" s="1080"/>
      <c r="BE43" s="149"/>
      <c r="BF43" s="149"/>
      <c r="BG43" s="1078"/>
      <c r="BH43" s="148"/>
      <c r="BI43" s="148"/>
      <c r="BJ43" s="1081"/>
      <c r="BK43" s="1083"/>
      <c r="BL43" s="1084"/>
      <c r="BM43" s="1092"/>
      <c r="BN43" s="1077"/>
      <c r="BO43" s="1078"/>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7"/>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7"/>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1081"/>
      <c r="AZ44" s="1083"/>
      <c r="BA44" s="1084"/>
      <c r="BB44" s="1092"/>
      <c r="BC44" s="1077"/>
      <c r="BD44" s="1080"/>
      <c r="BE44" s="149"/>
      <c r="BF44" s="149"/>
      <c r="BG44" s="1078"/>
      <c r="BH44" s="148"/>
      <c r="BI44" s="148"/>
      <c r="BJ44" s="1081"/>
      <c r="BK44" s="1083"/>
      <c r="BL44" s="1084"/>
      <c r="BM44" s="1092"/>
      <c r="BN44" s="1077"/>
      <c r="BO44" s="1078"/>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7"/>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1081"/>
      <c r="AZ45" s="1083"/>
      <c r="BA45" s="1084"/>
      <c r="BB45" s="1092"/>
      <c r="BC45" s="1077"/>
      <c r="BD45" s="1080"/>
      <c r="BE45" s="149"/>
      <c r="BF45" s="149"/>
      <c r="BG45" s="1078"/>
      <c r="BH45" s="148"/>
      <c r="BI45" s="148"/>
      <c r="BJ45" s="1081"/>
      <c r="BK45" s="1083"/>
      <c r="BL45" s="1084"/>
      <c r="BM45" s="1092"/>
      <c r="BN45" s="1077"/>
      <c r="BO45" s="1078"/>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7"/>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1081"/>
      <c r="AZ46" s="1083"/>
      <c r="BA46" s="1084"/>
      <c r="BB46" s="1092"/>
      <c r="BC46" s="1077"/>
      <c r="BD46" s="1080"/>
      <c r="BE46" s="149"/>
      <c r="BF46" s="149"/>
      <c r="BG46" s="1078"/>
      <c r="BH46" s="148"/>
      <c r="BI46" s="148"/>
      <c r="BJ46" s="1081"/>
      <c r="BK46" s="1083"/>
      <c r="BL46" s="1084"/>
      <c r="BM46" s="1092"/>
      <c r="BN46" s="1077"/>
      <c r="BO46" s="1078"/>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7"/>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1081"/>
      <c r="AZ47" s="1083"/>
      <c r="BA47" s="1082"/>
      <c r="BB47" s="1092"/>
      <c r="BC47" s="1077"/>
      <c r="BD47" s="1078"/>
      <c r="BE47" s="148"/>
      <c r="BF47" s="148"/>
      <c r="BG47" s="107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7"/>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1081"/>
      <c r="AZ48" s="1083"/>
      <c r="BA48" s="1084"/>
      <c r="BB48" s="1092"/>
      <c r="BC48" s="1077"/>
      <c r="BD48" s="1080"/>
      <c r="BE48" s="149"/>
      <c r="BF48" s="149"/>
      <c r="BG48" s="1078"/>
      <c r="BH48" s="148"/>
      <c r="BI48" s="148"/>
      <c r="BJ48" s="1081"/>
      <c r="BK48" s="1083"/>
      <c r="BL48" s="1084"/>
      <c r="BM48" s="1092"/>
      <c r="BN48" s="1077"/>
      <c r="BO48" s="1078"/>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7"/>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1081"/>
      <c r="AZ49" s="1083"/>
      <c r="BA49" s="1084"/>
      <c r="BB49" s="1092"/>
      <c r="BC49" s="1077"/>
      <c r="BD49" s="1080"/>
      <c r="BE49" s="149"/>
      <c r="BF49" s="149"/>
      <c r="BG49" s="1078"/>
      <c r="BH49" s="148"/>
      <c r="BI49" s="148"/>
      <c r="BJ49" s="1081"/>
      <c r="BK49" s="1083"/>
      <c r="BL49" s="1084"/>
      <c r="BM49" s="1092"/>
      <c r="BN49" s="1077"/>
      <c r="BO49" s="1078"/>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7"/>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1081"/>
      <c r="AZ50" s="1083"/>
      <c r="BA50" s="1084"/>
      <c r="BB50" s="1092"/>
      <c r="BC50" s="1077"/>
      <c r="BD50" s="1080"/>
      <c r="BE50" s="149"/>
      <c r="BF50" s="149"/>
      <c r="BG50" s="1078"/>
      <c r="BH50" s="148"/>
      <c r="BI50" s="148"/>
      <c r="BJ50" s="1081"/>
      <c r="BK50" s="1083"/>
      <c r="BL50" s="1084"/>
      <c r="BM50" s="1092"/>
      <c r="BN50" s="1077"/>
      <c r="BO50" s="1078"/>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7"/>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1081"/>
      <c r="AZ51" s="1083"/>
      <c r="BA51" s="1084"/>
      <c r="BB51" s="1092"/>
      <c r="BC51" s="1077"/>
      <c r="BD51" s="1080"/>
      <c r="BE51" s="149"/>
      <c r="BF51" s="149"/>
      <c r="BG51" s="1078"/>
      <c r="BH51" s="148"/>
      <c r="BI51" s="148"/>
      <c r="BJ51" s="1081"/>
      <c r="BK51" s="1083"/>
      <c r="BL51" s="1084"/>
      <c r="BM51" s="1092"/>
      <c r="BN51" s="1077"/>
      <c r="BO51" s="1078"/>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7"/>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1081"/>
      <c r="AZ52" s="1083"/>
      <c r="BA52" s="1084"/>
      <c r="BB52" s="1092"/>
      <c r="BC52" s="1077"/>
      <c r="BD52" s="1080"/>
      <c r="BE52" s="149"/>
      <c r="BF52" s="149"/>
      <c r="BG52" s="1078"/>
      <c r="BH52" s="148"/>
      <c r="BI52" s="148"/>
      <c r="BJ52" s="1081"/>
      <c r="BK52" s="1083"/>
      <c r="BL52" s="1084"/>
      <c r="BM52" s="1092"/>
      <c r="BN52" s="1077"/>
      <c r="BO52" s="1078"/>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7"/>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1081"/>
      <c r="AZ53" s="1083"/>
      <c r="BA53" s="1084"/>
      <c r="BB53" s="1092"/>
      <c r="BC53" s="1077"/>
      <c r="BD53" s="1080"/>
      <c r="BE53" s="149"/>
      <c r="BF53" s="149"/>
      <c r="BG53" s="1078"/>
      <c r="BH53" s="148"/>
      <c r="BI53" s="148"/>
      <c r="BJ53" s="1081"/>
      <c r="BK53" s="1083"/>
      <c r="BL53" s="1084"/>
      <c r="BM53" s="1092"/>
      <c r="BN53" s="1077"/>
      <c r="BO53" s="1078"/>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7"/>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1081"/>
      <c r="AZ54" s="1083"/>
      <c r="BA54" s="1084"/>
      <c r="BB54" s="1092"/>
      <c r="BC54" s="1077"/>
      <c r="BD54" s="1080"/>
      <c r="BE54" s="149"/>
      <c r="BF54" s="149"/>
      <c r="BG54" s="1078"/>
      <c r="BH54" s="148"/>
      <c r="BI54" s="148"/>
      <c r="BJ54" s="1081"/>
      <c r="BK54" s="1083"/>
      <c r="BL54" s="1084"/>
      <c r="BM54" s="1092"/>
      <c r="BN54" s="1077"/>
      <c r="BO54" s="1078"/>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7"/>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1081"/>
      <c r="AZ55" s="1083"/>
      <c r="BA55" s="1084"/>
      <c r="BB55" s="1092"/>
      <c r="BC55" s="1077"/>
      <c r="BD55" s="1080"/>
      <c r="BE55" s="149"/>
      <c r="BF55" s="149"/>
      <c r="BG55" s="1078"/>
      <c r="BH55" s="148"/>
      <c r="BI55" s="148"/>
      <c r="BJ55" s="1081"/>
      <c r="BK55" s="1083"/>
      <c r="BL55" s="1084"/>
      <c r="BM55" s="1092"/>
      <c r="BN55" s="1077"/>
      <c r="BO55" s="1078"/>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7"/>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1081"/>
      <c r="AZ56" s="1083"/>
      <c r="BA56" s="1084"/>
      <c r="BB56" s="1092"/>
      <c r="BC56" s="1077"/>
      <c r="BD56" s="1080"/>
      <c r="BE56" s="149"/>
      <c r="BF56" s="149"/>
      <c r="BG56" s="1078"/>
      <c r="BH56" s="148"/>
      <c r="BI56" s="148"/>
      <c r="BJ56" s="1081"/>
      <c r="BK56" s="1083"/>
      <c r="BL56" s="1084"/>
      <c r="BM56" s="1092"/>
      <c r="BN56" s="1077"/>
      <c r="BO56" s="1078"/>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7"/>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1081"/>
      <c r="AZ57" s="1083"/>
      <c r="BA57" s="1084"/>
      <c r="BB57" s="1092"/>
      <c r="BC57" s="1077"/>
      <c r="BD57" s="1080"/>
      <c r="BE57" s="149"/>
      <c r="BF57" s="149"/>
      <c r="BG57" s="1078"/>
      <c r="BH57" s="148"/>
      <c r="BI57" s="148"/>
      <c r="BJ57" s="1081"/>
      <c r="BK57" s="1083"/>
      <c r="BL57" s="1084"/>
      <c r="BM57" s="1092"/>
      <c r="BN57" s="1077"/>
      <c r="BO57" s="1078"/>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7"/>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1081"/>
      <c r="AZ58" s="1083"/>
      <c r="BA58" s="1084"/>
      <c r="BB58" s="1092"/>
      <c r="BC58" s="1077"/>
      <c r="BD58" s="1080"/>
      <c r="BE58" s="149"/>
      <c r="BF58" s="149"/>
      <c r="BG58" s="1078"/>
      <c r="BH58" s="148"/>
      <c r="BI58" s="148"/>
      <c r="BJ58" s="1081"/>
      <c r="BK58" s="1083"/>
      <c r="BL58" s="1084"/>
      <c r="BM58" s="1092"/>
      <c r="BN58" s="1077"/>
      <c r="BO58" s="1078"/>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7"/>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1081"/>
      <c r="AZ59" s="1083"/>
      <c r="BA59" s="1084"/>
      <c r="BB59" s="1092"/>
      <c r="BC59" s="1077"/>
      <c r="BD59" s="1080"/>
      <c r="BE59" s="149"/>
      <c r="BF59" s="149"/>
      <c r="BG59" s="1078"/>
      <c r="BH59" s="148"/>
      <c r="BI59" s="148"/>
      <c r="BJ59" s="1081"/>
      <c r="BK59" s="1083"/>
      <c r="BL59" s="1084"/>
      <c r="BM59" s="1092"/>
      <c r="BN59" s="1077"/>
      <c r="BO59" s="1078"/>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7"/>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1081"/>
      <c r="AZ60" s="1083"/>
      <c r="BA60" s="1084"/>
      <c r="BB60" s="1092"/>
      <c r="BC60" s="1077"/>
      <c r="BD60" s="1080"/>
      <c r="BE60" s="149"/>
      <c r="BF60" s="149"/>
      <c r="BG60" s="1078"/>
      <c r="BH60" s="148"/>
      <c r="BI60" s="148"/>
      <c r="BJ60" s="1081"/>
      <c r="BK60" s="1083"/>
      <c r="BL60" s="1084"/>
      <c r="BM60" s="1092"/>
      <c r="BN60" s="1077"/>
      <c r="BO60" s="1078"/>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7"/>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1081"/>
      <c r="AZ61" s="1083"/>
      <c r="BA61" s="1084"/>
      <c r="BB61" s="1092"/>
      <c r="BC61" s="1077"/>
      <c r="BD61" s="1080"/>
      <c r="BE61" s="149"/>
      <c r="BF61" s="149"/>
      <c r="BG61" s="1078"/>
      <c r="BH61" s="148"/>
      <c r="BI61" s="148"/>
      <c r="BJ61" s="1081"/>
      <c r="BK61" s="1083"/>
      <c r="BL61" s="1084"/>
      <c r="BM61" s="1092"/>
      <c r="BN61" s="1077"/>
      <c r="BO61" s="1078"/>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7"/>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1081"/>
      <c r="AZ62" s="1083"/>
      <c r="BA62" s="1084"/>
      <c r="BB62" s="1092"/>
      <c r="BC62" s="1077"/>
      <c r="BD62" s="1080"/>
      <c r="BE62" s="149"/>
      <c r="BF62" s="149"/>
      <c r="BG62" s="1078"/>
      <c r="BH62" s="148"/>
      <c r="BI62" s="148"/>
      <c r="BJ62" s="1081"/>
      <c r="BK62" s="1083"/>
      <c r="BL62" s="1084"/>
      <c r="BM62" s="1092"/>
      <c r="BN62" s="1077"/>
      <c r="BO62" s="1078"/>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7"/>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1081"/>
      <c r="AZ63" s="1083"/>
      <c r="BA63" s="1084"/>
      <c r="BB63" s="1092"/>
      <c r="BC63" s="1077"/>
      <c r="BD63" s="1080"/>
      <c r="BE63" s="149"/>
      <c r="BF63" s="149"/>
      <c r="BG63" s="1078"/>
      <c r="BH63" s="148"/>
      <c r="BI63" s="148"/>
      <c r="BJ63" s="1081"/>
      <c r="BK63" s="1083"/>
      <c r="BL63" s="1084"/>
      <c r="BM63" s="1092"/>
      <c r="BN63" s="1077"/>
      <c r="BO63" s="1078"/>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7"/>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1081"/>
      <c r="AZ64" s="1083"/>
      <c r="BA64" s="1084"/>
      <c r="BB64" s="1092"/>
      <c r="BC64" s="1077"/>
      <c r="BD64" s="1080"/>
      <c r="BE64" s="149"/>
      <c r="BF64" s="149"/>
      <c r="BG64" s="1078"/>
      <c r="BH64" s="148"/>
      <c r="BI64" s="148"/>
      <c r="BJ64" s="1081"/>
      <c r="BK64" s="1083"/>
      <c r="BL64" s="1084"/>
      <c r="BM64" s="1092"/>
      <c r="BN64" s="1077"/>
      <c r="BO64" s="1078"/>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9" ht="15.75" customHeight="1" x14ac:dyDescent="0.25">
      <c r="B65" s="265">
        <v>59</v>
      </c>
      <c r="C65" s="1075"/>
      <c r="D65" s="1074"/>
      <c r="E65" s="497"/>
      <c r="F65" s="1301"/>
      <c r="G65" s="1079"/>
      <c r="H65" s="226"/>
      <c r="I65" s="184"/>
      <c r="J65" s="184"/>
      <c r="K65" s="1197"/>
      <c r="L65" s="382"/>
      <c r="M65" s="31"/>
      <c r="N65" s="149"/>
      <c r="O65" s="147"/>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1081"/>
      <c r="AZ65" s="1083"/>
      <c r="BA65" s="1084"/>
      <c r="BB65" s="1092"/>
      <c r="BC65" s="1077"/>
      <c r="BD65" s="1080"/>
      <c r="BE65" s="149"/>
      <c r="BF65" s="149"/>
      <c r="BG65" s="1078"/>
      <c r="BH65" s="148"/>
      <c r="BI65" s="148"/>
      <c r="BJ65" s="1081"/>
      <c r="BK65" s="1083"/>
      <c r="BL65" s="1084"/>
      <c r="BM65" s="1092"/>
      <c r="BN65" s="1077"/>
      <c r="BO65" s="1078"/>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9" ht="15.75" customHeight="1" x14ac:dyDescent="0.25">
      <c r="B66" s="265">
        <v>60</v>
      </c>
      <c r="C66" s="1075"/>
      <c r="D66" s="1074"/>
      <c r="E66" s="497"/>
      <c r="F66" s="1301"/>
      <c r="G66" s="1079"/>
      <c r="H66" s="226"/>
      <c r="I66" s="184"/>
      <c r="J66" s="184"/>
      <c r="K66" s="1197"/>
      <c r="L66" s="382"/>
      <c r="M66" s="31"/>
      <c r="N66" s="149"/>
      <c r="O66" s="147"/>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1081"/>
      <c r="AZ66" s="1083"/>
      <c r="BA66" s="1084"/>
      <c r="BB66" s="1092"/>
      <c r="BC66" s="1077"/>
      <c r="BD66" s="1080"/>
      <c r="BE66" s="149"/>
      <c r="BF66" s="149"/>
      <c r="BG66" s="1078"/>
      <c r="BH66" s="148"/>
      <c r="BI66" s="148"/>
      <c r="BJ66" s="1081"/>
      <c r="BK66" s="1083"/>
      <c r="BL66" s="1084"/>
      <c r="BM66" s="1092"/>
      <c r="BN66" s="1077"/>
      <c r="BO66" s="1078"/>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9" ht="15.75" customHeight="1" x14ac:dyDescent="0.25">
      <c r="B67" s="265">
        <v>61</v>
      </c>
      <c r="C67" s="1075"/>
      <c r="D67" s="1074"/>
      <c r="E67" s="497"/>
      <c r="F67" s="1301"/>
      <c r="G67" s="1079"/>
      <c r="H67" s="226"/>
      <c r="I67" s="184"/>
      <c r="J67" s="184"/>
      <c r="K67" s="1197"/>
      <c r="L67" s="382"/>
      <c r="M67" s="31"/>
      <c r="N67" s="149"/>
      <c r="O67" s="147"/>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1081"/>
      <c r="AZ67" s="1083"/>
      <c r="BA67" s="1084"/>
      <c r="BB67" s="1092"/>
      <c r="BC67" s="1077"/>
      <c r="BD67" s="1080"/>
      <c r="BE67" s="149"/>
      <c r="BF67" s="149"/>
      <c r="BG67" s="1078"/>
      <c r="BH67" s="148"/>
      <c r="BI67" s="148"/>
      <c r="BJ67" s="1081"/>
      <c r="BK67" s="1083"/>
      <c r="BL67" s="1084"/>
      <c r="BM67" s="1092"/>
      <c r="BN67" s="1077"/>
      <c r="BO67" s="1078"/>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9" ht="15.75" customHeight="1" x14ac:dyDescent="0.25">
      <c r="B68" s="265">
        <v>62</v>
      </c>
      <c r="C68" s="1075"/>
      <c r="D68" s="1074"/>
      <c r="E68" s="497"/>
      <c r="F68" s="1301"/>
      <c r="G68" s="1079"/>
      <c r="H68" s="226"/>
      <c r="I68" s="184"/>
      <c r="J68" s="184"/>
      <c r="K68" s="1197"/>
      <c r="L68" s="382"/>
      <c r="M68" s="31"/>
      <c r="N68" s="149"/>
      <c r="O68" s="147"/>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1081"/>
      <c r="AZ68" s="1083"/>
      <c r="BA68" s="1084"/>
      <c r="BB68" s="1092"/>
      <c r="BC68" s="1077"/>
      <c r="BD68" s="1080"/>
      <c r="BE68" s="149"/>
      <c r="BF68" s="149"/>
      <c r="BG68" s="1078"/>
      <c r="BH68" s="148"/>
      <c r="BI68" s="148"/>
      <c r="BJ68" s="1081"/>
      <c r="BK68" s="1083"/>
      <c r="BL68" s="1084"/>
      <c r="BM68" s="1092"/>
      <c r="BN68" s="1077"/>
      <c r="BO68" s="1078"/>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9" ht="15.75" customHeight="1" x14ac:dyDescent="0.25">
      <c r="B69" s="265">
        <v>63</v>
      </c>
      <c r="C69" s="1075"/>
      <c r="D69" s="1074"/>
      <c r="E69" s="497"/>
      <c r="F69" s="1301"/>
      <c r="G69" s="1079"/>
      <c r="H69" s="226"/>
      <c r="I69" s="184"/>
      <c r="J69" s="184"/>
      <c r="K69" s="1197"/>
      <c r="L69" s="382"/>
      <c r="M69" s="31"/>
      <c r="N69" s="149"/>
      <c r="O69" s="147"/>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1081"/>
      <c r="AZ69" s="1083"/>
      <c r="BA69" s="1084"/>
      <c r="BB69" s="1092"/>
      <c r="BC69" s="1077"/>
      <c r="BD69" s="1080"/>
      <c r="BE69" s="149"/>
      <c r="BF69" s="149"/>
      <c r="BG69" s="1078"/>
      <c r="BH69" s="148"/>
      <c r="BI69" s="148"/>
      <c r="BJ69" s="1081"/>
      <c r="BK69" s="1083"/>
      <c r="BL69" s="1084"/>
      <c r="BM69" s="1092"/>
      <c r="BN69" s="1077"/>
      <c r="BO69" s="1078"/>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9" ht="15.75" customHeight="1" x14ac:dyDescent="0.25">
      <c r="B70" s="265">
        <v>64</v>
      </c>
      <c r="C70" s="1075"/>
      <c r="D70" s="1074"/>
      <c r="E70" s="497"/>
      <c r="F70" s="1301"/>
      <c r="G70" s="1079"/>
      <c r="H70" s="226"/>
      <c r="I70" s="184"/>
      <c r="J70" s="184"/>
      <c r="K70" s="1197"/>
      <c r="L70" s="382"/>
      <c r="M70" s="31"/>
      <c r="N70" s="149"/>
      <c r="O70" s="147"/>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1081"/>
      <c r="AZ70" s="1083"/>
      <c r="BA70" s="1084"/>
      <c r="BB70" s="1092"/>
      <c r="BC70" s="1077"/>
      <c r="BD70" s="1080"/>
      <c r="BE70" s="149"/>
      <c r="BF70" s="149"/>
      <c r="BG70" s="1078"/>
      <c r="BH70" s="148"/>
      <c r="BI70" s="148"/>
      <c r="BJ70" s="1081"/>
      <c r="BK70" s="1083"/>
      <c r="BL70" s="1084"/>
      <c r="BM70" s="1092"/>
      <c r="BN70" s="1077"/>
      <c r="BO70" s="1078"/>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9" ht="15.75" customHeight="1" x14ac:dyDescent="0.25">
      <c r="B71" s="265">
        <v>65</v>
      </c>
      <c r="C71" s="1075"/>
      <c r="D71" s="1074"/>
      <c r="E71" s="497"/>
      <c r="F71" s="1301"/>
      <c r="G71" s="1079"/>
      <c r="H71" s="226"/>
      <c r="I71" s="184"/>
      <c r="J71" s="184"/>
      <c r="K71" s="1197"/>
      <c r="L71" s="382"/>
      <c r="M71" s="31"/>
      <c r="N71" s="149"/>
      <c r="O71" s="147"/>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1081"/>
      <c r="AZ71" s="1083"/>
      <c r="BA71" s="1084"/>
      <c r="BB71" s="1092"/>
      <c r="BC71" s="1077"/>
      <c r="BD71" s="1080"/>
      <c r="BE71" s="149"/>
      <c r="BF71" s="149"/>
      <c r="BG71" s="1078"/>
      <c r="BH71" s="148"/>
      <c r="BI71" s="148"/>
      <c r="BJ71" s="1081"/>
      <c r="BK71" s="1083"/>
      <c r="BL71" s="1084"/>
      <c r="BM71" s="1092"/>
      <c r="BN71" s="1077"/>
      <c r="BO71" s="1078"/>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9" ht="15.75" customHeight="1" x14ac:dyDescent="0.25">
      <c r="B72" s="265">
        <v>66</v>
      </c>
      <c r="C72" s="1075"/>
      <c r="D72" s="1074"/>
      <c r="E72" s="497"/>
      <c r="F72" s="1301"/>
      <c r="G72" s="1079"/>
      <c r="H72" s="226"/>
      <c r="I72" s="184"/>
      <c r="J72" s="184"/>
      <c r="K72" s="1197"/>
      <c r="L72" s="382"/>
      <c r="M72" s="31"/>
      <c r="N72" s="149"/>
      <c r="O72" s="147"/>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1081"/>
      <c r="AZ72" s="1083"/>
      <c r="BA72" s="1084"/>
      <c r="BB72" s="1092"/>
      <c r="BC72" s="1077"/>
      <c r="BD72" s="1080"/>
      <c r="BE72" s="149"/>
      <c r="BF72" s="149"/>
      <c r="BG72" s="1078"/>
      <c r="BH72" s="148"/>
      <c r="BI72" s="148"/>
      <c r="BJ72" s="1081"/>
      <c r="BK72" s="1083"/>
      <c r="BL72" s="1084"/>
      <c r="BM72" s="1092"/>
      <c r="BN72" s="1077"/>
      <c r="BO72" s="1078"/>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9" ht="15.75" customHeight="1" x14ac:dyDescent="0.25">
      <c r="B73" s="265">
        <v>67</v>
      </c>
      <c r="C73" s="1075"/>
      <c r="D73" s="1074"/>
      <c r="E73" s="497"/>
      <c r="F73" s="1301"/>
      <c r="G73" s="1079"/>
      <c r="H73" s="226"/>
      <c r="I73" s="184"/>
      <c r="J73" s="184"/>
      <c r="K73" s="1197"/>
      <c r="L73" s="382"/>
      <c r="M73" s="31"/>
      <c r="N73" s="149"/>
      <c r="O73" s="147"/>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1081"/>
      <c r="AZ73" s="1083"/>
      <c r="BA73" s="1084"/>
      <c r="BB73" s="1092"/>
      <c r="BC73" s="1077"/>
      <c r="BD73" s="1080"/>
      <c r="BE73" s="149"/>
      <c r="BF73" s="149"/>
      <c r="BG73" s="1078"/>
      <c r="BH73" s="148"/>
      <c r="BI73" s="148"/>
      <c r="BJ73" s="1081"/>
      <c r="BK73" s="1083"/>
      <c r="BL73" s="1084"/>
      <c r="BM73" s="1092"/>
      <c r="BN73" s="1077"/>
      <c r="BO73" s="1078"/>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Q73" s="93"/>
    </row>
    <row r="74" spans="1:199" ht="15.75" customHeight="1" x14ac:dyDescent="0.25">
      <c r="A74" s="44"/>
      <c r="B74" s="265">
        <v>68</v>
      </c>
      <c r="C74" s="1075"/>
      <c r="D74" s="1074"/>
      <c r="E74" s="497"/>
      <c r="F74" s="1301"/>
      <c r="G74" s="1079"/>
      <c r="H74" s="226"/>
      <c r="I74" s="184"/>
      <c r="J74" s="184"/>
      <c r="K74" s="1197"/>
      <c r="L74" s="382"/>
      <c r="M74" s="31"/>
      <c r="N74" s="149"/>
      <c r="O74" s="147"/>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1081"/>
      <c r="AZ74" s="1083"/>
      <c r="BA74" s="1084"/>
      <c r="BB74" s="1092"/>
      <c r="BC74" s="1077"/>
      <c r="BD74" s="1080"/>
      <c r="BE74" s="149"/>
      <c r="BF74" s="149"/>
      <c r="BG74" s="1078"/>
      <c r="BH74" s="148"/>
      <c r="BI74" s="148"/>
      <c r="BJ74" s="1081"/>
      <c r="BK74" s="1083"/>
      <c r="BL74" s="1084"/>
      <c r="BM74" s="1092"/>
      <c r="BN74" s="1077"/>
      <c r="BO74" s="1078"/>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c r="GO74" s="93"/>
      <c r="GP74" s="93"/>
    </row>
    <row r="75" spans="1:199" ht="15.75" customHeight="1" x14ac:dyDescent="0.25">
      <c r="B75" s="265">
        <v>69</v>
      </c>
      <c r="C75" s="1075"/>
      <c r="D75" s="1074"/>
      <c r="E75" s="497"/>
      <c r="F75" s="1301"/>
      <c r="G75" s="1079"/>
      <c r="H75" s="226"/>
      <c r="I75" s="184"/>
      <c r="J75" s="184"/>
      <c r="K75" s="1197"/>
      <c r="L75" s="382"/>
      <c r="M75" s="31"/>
      <c r="N75" s="149"/>
      <c r="O75" s="147"/>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1081"/>
      <c r="AZ75" s="1083"/>
      <c r="BA75" s="1084"/>
      <c r="BB75" s="1092"/>
      <c r="BC75" s="1077"/>
      <c r="BD75" s="1080"/>
      <c r="BE75" s="149"/>
      <c r="BF75" s="149"/>
      <c r="BG75" s="1078"/>
      <c r="BH75" s="148"/>
      <c r="BI75" s="148"/>
      <c r="BJ75" s="1081"/>
      <c r="BK75" s="1083"/>
      <c r="BL75" s="1084"/>
      <c r="BM75" s="1092"/>
      <c r="BN75" s="1077"/>
      <c r="BO75" s="1078"/>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9" ht="15.75" customHeight="1" x14ac:dyDescent="0.25">
      <c r="B76" s="265">
        <v>70</v>
      </c>
      <c r="C76" s="1075"/>
      <c r="D76" s="1074"/>
      <c r="E76" s="497"/>
      <c r="F76" s="1301"/>
      <c r="G76" s="1079"/>
      <c r="H76" s="226"/>
      <c r="I76" s="184"/>
      <c r="J76" s="184"/>
      <c r="K76" s="1197"/>
      <c r="L76" s="382"/>
      <c r="M76" s="31"/>
      <c r="N76" s="149"/>
      <c r="O76" s="147"/>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1081"/>
      <c r="AZ76" s="1083"/>
      <c r="BA76" s="1084"/>
      <c r="BB76" s="1092"/>
      <c r="BC76" s="1077"/>
      <c r="BD76" s="1080"/>
      <c r="BE76" s="149"/>
      <c r="BF76" s="149"/>
      <c r="BG76" s="1078"/>
      <c r="BH76" s="148"/>
      <c r="BI76" s="148"/>
      <c r="BJ76" s="1081"/>
      <c r="BK76" s="1083"/>
      <c r="BL76" s="1084"/>
      <c r="BM76" s="1092"/>
      <c r="BN76" s="1077"/>
      <c r="BO76" s="1078"/>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9" ht="15.75" customHeight="1" x14ac:dyDescent="0.25">
      <c r="B77" s="265">
        <v>71</v>
      </c>
      <c r="C77" s="1075"/>
      <c r="D77" s="1074"/>
      <c r="E77" s="497"/>
      <c r="F77" s="1301"/>
      <c r="G77" s="1079"/>
      <c r="H77" s="226"/>
      <c r="I77" s="184"/>
      <c r="J77" s="184"/>
      <c r="K77" s="1197"/>
      <c r="L77" s="382"/>
      <c r="M77" s="31"/>
      <c r="N77" s="149"/>
      <c r="O77" s="147"/>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1081"/>
      <c r="AZ77" s="1083"/>
      <c r="BA77" s="1084"/>
      <c r="BB77" s="1092"/>
      <c r="BC77" s="1077"/>
      <c r="BD77" s="1080"/>
      <c r="BE77" s="149"/>
      <c r="BF77" s="149"/>
      <c r="BG77" s="1078"/>
      <c r="BH77" s="148"/>
      <c r="BI77" s="148"/>
      <c r="BJ77" s="1081"/>
      <c r="BK77" s="1083"/>
      <c r="BL77" s="1084"/>
      <c r="BM77" s="1092"/>
      <c r="BN77" s="1077"/>
      <c r="BO77" s="1078"/>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9" ht="15.75" customHeight="1" x14ac:dyDescent="0.25">
      <c r="B78" s="265">
        <v>72</v>
      </c>
      <c r="C78" s="1075"/>
      <c r="D78" s="1074"/>
      <c r="E78" s="497"/>
      <c r="F78" s="1301"/>
      <c r="G78" s="1079"/>
      <c r="H78" s="226"/>
      <c r="I78" s="184"/>
      <c r="J78" s="184"/>
      <c r="K78" s="1197"/>
      <c r="L78" s="382"/>
      <c r="M78" s="31"/>
      <c r="N78" s="149"/>
      <c r="O78" s="147"/>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1081"/>
      <c r="AZ78" s="1083"/>
      <c r="BA78" s="1084"/>
      <c r="BB78" s="1092"/>
      <c r="BC78" s="1077"/>
      <c r="BD78" s="1080"/>
      <c r="BE78" s="149"/>
      <c r="BF78" s="149"/>
      <c r="BG78" s="1078"/>
      <c r="BH78" s="148"/>
      <c r="BI78" s="148"/>
      <c r="BJ78" s="1081"/>
      <c r="BK78" s="1083"/>
      <c r="BL78" s="1084"/>
      <c r="BM78" s="1092"/>
      <c r="BN78" s="1077"/>
      <c r="BO78" s="1078"/>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9" ht="15.75" customHeight="1" x14ac:dyDescent="0.25">
      <c r="B79" s="265">
        <v>73</v>
      </c>
      <c r="C79" s="1075"/>
      <c r="D79" s="1074"/>
      <c r="E79" s="497"/>
      <c r="F79" s="1301"/>
      <c r="G79" s="1079"/>
      <c r="H79" s="226"/>
      <c r="I79" s="184"/>
      <c r="J79" s="184"/>
      <c r="K79" s="1197"/>
      <c r="L79" s="382"/>
      <c r="M79" s="31"/>
      <c r="N79" s="149"/>
      <c r="O79" s="147"/>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1081"/>
      <c r="AZ79" s="1083"/>
      <c r="BA79" s="1084"/>
      <c r="BB79" s="1092"/>
      <c r="BC79" s="1077"/>
      <c r="BD79" s="1080"/>
      <c r="BE79" s="149"/>
      <c r="BF79" s="149"/>
      <c r="BG79" s="1078"/>
      <c r="BH79" s="148"/>
      <c r="BI79" s="148"/>
      <c r="BJ79" s="1081"/>
      <c r="BK79" s="1083"/>
      <c r="BL79" s="1084"/>
      <c r="BM79" s="1092"/>
      <c r="BN79" s="1077"/>
      <c r="BO79" s="1078"/>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9" ht="15.75" customHeight="1" x14ac:dyDescent="0.25">
      <c r="B80" s="265">
        <v>74</v>
      </c>
      <c r="C80" s="1075"/>
      <c r="D80" s="1074"/>
      <c r="E80" s="497"/>
      <c r="F80" s="1301"/>
      <c r="G80" s="1079"/>
      <c r="H80" s="226"/>
      <c r="I80" s="184"/>
      <c r="J80" s="184"/>
      <c r="K80" s="1197"/>
      <c r="L80" s="382"/>
      <c r="M80" s="31"/>
      <c r="N80" s="149"/>
      <c r="O80" s="147"/>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1081"/>
      <c r="AZ80" s="1083"/>
      <c r="BA80" s="1084"/>
      <c r="BB80" s="1092"/>
      <c r="BC80" s="1077"/>
      <c r="BD80" s="1080"/>
      <c r="BE80" s="149"/>
      <c r="BF80" s="149"/>
      <c r="BG80" s="1078"/>
      <c r="BH80" s="148"/>
      <c r="BI80" s="148"/>
      <c r="BJ80" s="1081"/>
      <c r="BK80" s="1083"/>
      <c r="BL80" s="1084"/>
      <c r="BM80" s="1092"/>
      <c r="BN80" s="1077"/>
      <c r="BO80" s="1078"/>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201" s="44" customFormat="1" ht="15.75" customHeight="1" x14ac:dyDescent="0.25">
      <c r="A81" s="6"/>
      <c r="B81" s="265">
        <v>75</v>
      </c>
      <c r="C81" s="1075"/>
      <c r="D81" s="1074"/>
      <c r="E81" s="497"/>
      <c r="F81" s="1301"/>
      <c r="G81" s="1079"/>
      <c r="H81" s="226"/>
      <c r="I81" s="184"/>
      <c r="J81" s="184"/>
      <c r="K81" s="1197"/>
      <c r="L81" s="382"/>
      <c r="M81" s="31"/>
      <c r="N81" s="149"/>
      <c r="O81" s="147"/>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1081"/>
      <c r="AZ81" s="1083"/>
      <c r="BA81" s="1084"/>
      <c r="BB81" s="1092"/>
      <c r="BC81" s="1077"/>
      <c r="BD81" s="1080"/>
      <c r="BE81" s="149"/>
      <c r="BF81" s="149"/>
      <c r="BG81" s="1078"/>
      <c r="BH81" s="148"/>
      <c r="BI81" s="148"/>
      <c r="BJ81" s="1081"/>
      <c r="BK81" s="1083"/>
      <c r="BL81" s="1084"/>
      <c r="BM81" s="1092"/>
      <c r="BN81" s="1077"/>
      <c r="BO81" s="1078"/>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91"/>
      <c r="GQ81" s="91"/>
      <c r="GR81" s="702"/>
      <c r="GS81" s="702"/>
    </row>
    <row r="82" spans="1:201" ht="15.75" customHeight="1" x14ac:dyDescent="0.25">
      <c r="B82" s="265">
        <v>76</v>
      </c>
      <c r="C82" s="1075"/>
      <c r="D82" s="1074"/>
      <c r="E82" s="497"/>
      <c r="F82" s="1301"/>
      <c r="G82" s="1079"/>
      <c r="H82" s="226"/>
      <c r="I82" s="184"/>
      <c r="J82" s="184"/>
      <c r="K82" s="1197"/>
      <c r="L82" s="382"/>
      <c r="M82" s="31"/>
      <c r="N82" s="149"/>
      <c r="O82" s="147"/>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1081"/>
      <c r="AZ82" s="1083"/>
      <c r="BA82" s="1084"/>
      <c r="BB82" s="1092"/>
      <c r="BC82" s="1077"/>
      <c r="BD82" s="1080"/>
      <c r="BE82" s="149"/>
      <c r="BF82" s="149"/>
      <c r="BG82" s="1078"/>
      <c r="BH82" s="148"/>
      <c r="BI82" s="148"/>
      <c r="BJ82" s="1081"/>
      <c r="BK82" s="1083"/>
      <c r="BL82" s="1084"/>
      <c r="BM82" s="1092"/>
      <c r="BN82" s="1077"/>
      <c r="BO82" s="1078"/>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201" ht="15.75" customHeight="1" x14ac:dyDescent="0.25">
      <c r="B83" s="265">
        <v>77</v>
      </c>
      <c r="C83" s="1075"/>
      <c r="D83" s="1074"/>
      <c r="E83" s="497"/>
      <c r="F83" s="1301"/>
      <c r="G83" s="1079"/>
      <c r="H83" s="226"/>
      <c r="I83" s="184"/>
      <c r="J83" s="184"/>
      <c r="K83" s="1197"/>
      <c r="L83" s="382"/>
      <c r="M83" s="31"/>
      <c r="N83" s="149"/>
      <c r="O83" s="147"/>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1081"/>
      <c r="AZ83" s="1083"/>
      <c r="BA83" s="1084"/>
      <c r="BB83" s="1092"/>
      <c r="BC83" s="1077"/>
      <c r="BD83" s="1080"/>
      <c r="BE83" s="149"/>
      <c r="BF83" s="149"/>
      <c r="BG83" s="1078"/>
      <c r="BH83" s="148"/>
      <c r="BI83" s="148"/>
      <c r="BJ83" s="1081"/>
      <c r="BK83" s="1083"/>
      <c r="BL83" s="1084"/>
      <c r="BM83" s="1092"/>
      <c r="BN83" s="1077"/>
      <c r="BO83" s="1078"/>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201" ht="15.75" customHeight="1" x14ac:dyDescent="0.25">
      <c r="B84" s="265">
        <v>78</v>
      </c>
      <c r="C84" s="1075"/>
      <c r="D84" s="1074"/>
      <c r="E84" s="497"/>
      <c r="F84" s="1301"/>
      <c r="G84" s="1079"/>
      <c r="H84" s="226"/>
      <c r="I84" s="184"/>
      <c r="J84" s="184"/>
      <c r="K84" s="1197"/>
      <c r="L84" s="382"/>
      <c r="M84" s="31"/>
      <c r="N84" s="149"/>
      <c r="O84" s="147"/>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1081"/>
      <c r="AZ84" s="1083"/>
      <c r="BA84" s="1084"/>
      <c r="BB84" s="1092"/>
      <c r="BC84" s="1077"/>
      <c r="BD84" s="1080"/>
      <c r="BE84" s="149"/>
      <c r="BF84" s="149"/>
      <c r="BG84" s="1078"/>
      <c r="BH84" s="148"/>
      <c r="BI84" s="148"/>
      <c r="BJ84" s="1081"/>
      <c r="BK84" s="1083"/>
      <c r="BL84" s="1084"/>
      <c r="BM84" s="1092"/>
      <c r="BN84" s="1077"/>
      <c r="BO84" s="1078"/>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201" ht="15.75" customHeight="1" x14ac:dyDescent="0.25">
      <c r="B85" s="265">
        <v>79</v>
      </c>
      <c r="C85" s="1075"/>
      <c r="D85" s="1074"/>
      <c r="E85" s="497"/>
      <c r="F85" s="1301"/>
      <c r="G85" s="1079"/>
      <c r="H85" s="226"/>
      <c r="I85" s="184"/>
      <c r="J85" s="184"/>
      <c r="K85" s="1197"/>
      <c r="L85" s="382"/>
      <c r="M85" s="31"/>
      <c r="N85" s="149"/>
      <c r="O85" s="147"/>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1081"/>
      <c r="AZ85" s="1083"/>
      <c r="BA85" s="1084"/>
      <c r="BB85" s="1092"/>
      <c r="BC85" s="1077"/>
      <c r="BD85" s="1080"/>
      <c r="BE85" s="149"/>
      <c r="BF85" s="149"/>
      <c r="BG85" s="1078"/>
      <c r="BH85" s="148"/>
      <c r="BI85" s="148"/>
      <c r="BJ85" s="1081"/>
      <c r="BK85" s="1083"/>
      <c r="BL85" s="1084"/>
      <c r="BM85" s="1092"/>
      <c r="BN85" s="1077"/>
      <c r="BO85" s="1078"/>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201" ht="15.75" customHeight="1" x14ac:dyDescent="0.25">
      <c r="B86" s="265">
        <v>80</v>
      </c>
      <c r="C86" s="1075"/>
      <c r="D86" s="1074"/>
      <c r="E86" s="497"/>
      <c r="F86" s="1301"/>
      <c r="G86" s="1079"/>
      <c r="H86" s="226"/>
      <c r="I86" s="184"/>
      <c r="J86" s="184"/>
      <c r="K86" s="1197"/>
      <c r="L86" s="382"/>
      <c r="M86" s="31"/>
      <c r="N86" s="149"/>
      <c r="O86" s="147"/>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1081"/>
      <c r="AZ86" s="1083"/>
      <c r="BA86" s="1084"/>
      <c r="BB86" s="1092"/>
      <c r="BC86" s="1077"/>
      <c r="BD86" s="1080"/>
      <c r="BE86" s="149"/>
      <c r="BF86" s="149"/>
      <c r="BG86" s="1078"/>
      <c r="BH86" s="148"/>
      <c r="BI86" s="148"/>
      <c r="BJ86" s="1081"/>
      <c r="BK86" s="1083"/>
      <c r="BL86" s="1084"/>
      <c r="BM86" s="1092"/>
      <c r="BN86" s="1077"/>
      <c r="BO86" s="1078"/>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201" ht="15.75" customHeight="1" x14ac:dyDescent="0.25">
      <c r="B87" s="265">
        <v>81</v>
      </c>
      <c r="C87" s="1075"/>
      <c r="D87" s="1074"/>
      <c r="E87" s="497"/>
      <c r="F87" s="1301"/>
      <c r="G87" s="1079"/>
      <c r="H87" s="226"/>
      <c r="I87" s="184"/>
      <c r="J87" s="184"/>
      <c r="K87" s="1197"/>
      <c r="L87" s="382"/>
      <c r="M87" s="31"/>
      <c r="N87" s="149"/>
      <c r="O87" s="147"/>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1081"/>
      <c r="AZ87" s="1083"/>
      <c r="BA87" s="1084"/>
      <c r="BB87" s="1092"/>
      <c r="BC87" s="1077"/>
      <c r="BD87" s="1080"/>
      <c r="BE87" s="149"/>
      <c r="BF87" s="149"/>
      <c r="BG87" s="1078"/>
      <c r="BH87" s="148"/>
      <c r="BI87" s="148"/>
      <c r="BJ87" s="1081"/>
      <c r="BK87" s="1083"/>
      <c r="BL87" s="1084"/>
      <c r="BM87" s="1092"/>
      <c r="BN87" s="1077"/>
      <c r="BO87" s="1078"/>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201" ht="15.75" customHeight="1" x14ac:dyDescent="0.25">
      <c r="B88" s="265">
        <v>82</v>
      </c>
      <c r="C88" s="1075"/>
      <c r="D88" s="1074"/>
      <c r="E88" s="497"/>
      <c r="F88" s="1301"/>
      <c r="G88" s="1079"/>
      <c r="H88" s="226"/>
      <c r="I88" s="184"/>
      <c r="J88" s="184"/>
      <c r="K88" s="1197"/>
      <c r="L88" s="382"/>
      <c r="M88" s="31"/>
      <c r="N88" s="149"/>
      <c r="O88" s="147"/>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1081"/>
      <c r="AZ88" s="1083"/>
      <c r="BA88" s="1084"/>
      <c r="BB88" s="1092"/>
      <c r="BC88" s="1077"/>
      <c r="BD88" s="1080"/>
      <c r="BE88" s="149"/>
      <c r="BF88" s="149"/>
      <c r="BG88" s="1078"/>
      <c r="BH88" s="148"/>
      <c r="BI88" s="148"/>
      <c r="BJ88" s="1081"/>
      <c r="BK88" s="1083"/>
      <c r="BL88" s="1084"/>
      <c r="BM88" s="1092"/>
      <c r="BN88" s="1077"/>
      <c r="BO88" s="1078"/>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201" ht="15.75" customHeight="1" x14ac:dyDescent="0.25">
      <c r="B89" s="265">
        <v>83</v>
      </c>
      <c r="C89" s="1075"/>
      <c r="D89" s="1074"/>
      <c r="E89" s="497"/>
      <c r="F89" s="1301"/>
      <c r="G89" s="1079"/>
      <c r="H89" s="226"/>
      <c r="I89" s="184"/>
      <c r="J89" s="184"/>
      <c r="K89" s="1197"/>
      <c r="L89" s="382"/>
      <c r="M89" s="31"/>
      <c r="N89" s="149"/>
      <c r="O89" s="147"/>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1081"/>
      <c r="AZ89" s="1083"/>
      <c r="BA89" s="1084"/>
      <c r="BB89" s="1092"/>
      <c r="BC89" s="1077"/>
      <c r="BD89" s="1080"/>
      <c r="BE89" s="149"/>
      <c r="BF89" s="149"/>
      <c r="BG89" s="1078"/>
      <c r="BH89" s="148"/>
      <c r="BI89" s="148"/>
      <c r="BJ89" s="1081"/>
      <c r="BK89" s="1083"/>
      <c r="BL89" s="1084"/>
      <c r="BM89" s="1092"/>
      <c r="BN89" s="1077"/>
      <c r="BO89" s="1078"/>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201" ht="15.75" customHeight="1" x14ac:dyDescent="0.25">
      <c r="B90" s="265">
        <v>84</v>
      </c>
      <c r="C90" s="1075"/>
      <c r="D90" s="1074"/>
      <c r="E90" s="497"/>
      <c r="F90" s="1301"/>
      <c r="G90" s="1079"/>
      <c r="H90" s="226"/>
      <c r="I90" s="184"/>
      <c r="J90" s="184"/>
      <c r="K90" s="1197"/>
      <c r="L90" s="382"/>
      <c r="M90" s="31"/>
      <c r="N90" s="149"/>
      <c r="O90" s="147"/>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1081"/>
      <c r="AZ90" s="1083"/>
      <c r="BA90" s="1084"/>
      <c r="BB90" s="1092"/>
      <c r="BC90" s="1077"/>
      <c r="BD90" s="1080"/>
      <c r="BE90" s="149"/>
      <c r="BF90" s="149"/>
      <c r="BG90" s="1078"/>
      <c r="BH90" s="148"/>
      <c r="BI90" s="148"/>
      <c r="BJ90" s="1081"/>
      <c r="BK90" s="1083"/>
      <c r="BL90" s="1084"/>
      <c r="BM90" s="1092"/>
      <c r="BN90" s="1077"/>
      <c r="BO90" s="1078"/>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201" ht="15.75" customHeight="1" x14ac:dyDescent="0.25">
      <c r="B91" s="265">
        <v>85</v>
      </c>
      <c r="C91" s="1075"/>
      <c r="D91" s="1074"/>
      <c r="E91" s="497"/>
      <c r="F91" s="1301"/>
      <c r="G91" s="1079"/>
      <c r="H91" s="226"/>
      <c r="I91" s="184"/>
      <c r="J91" s="184"/>
      <c r="K91" s="1197"/>
      <c r="L91" s="382"/>
      <c r="M91" s="31"/>
      <c r="N91" s="149"/>
      <c r="O91" s="147"/>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1081"/>
      <c r="AZ91" s="1083"/>
      <c r="BA91" s="1084"/>
      <c r="BB91" s="1092"/>
      <c r="BC91" s="1077"/>
      <c r="BD91" s="1080"/>
      <c r="BE91" s="149"/>
      <c r="BF91" s="149"/>
      <c r="BG91" s="1078"/>
      <c r="BH91" s="148"/>
      <c r="BI91" s="148"/>
      <c r="BJ91" s="1081"/>
      <c r="BK91" s="1083"/>
      <c r="BL91" s="1084"/>
      <c r="BM91" s="1092"/>
      <c r="BN91" s="1077"/>
      <c r="BO91" s="1078"/>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201" ht="15.75" customHeight="1" x14ac:dyDescent="0.25">
      <c r="B92" s="265">
        <v>86</v>
      </c>
      <c r="C92" s="1075"/>
      <c r="D92" s="1074"/>
      <c r="E92" s="497"/>
      <c r="F92" s="1301"/>
      <c r="G92" s="1079"/>
      <c r="H92" s="226"/>
      <c r="I92" s="184"/>
      <c r="J92" s="184"/>
      <c r="K92" s="1197"/>
      <c r="L92" s="382"/>
      <c r="M92" s="31"/>
      <c r="N92" s="149"/>
      <c r="O92" s="147"/>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1081"/>
      <c r="AZ92" s="1083"/>
      <c r="BA92" s="1084"/>
      <c r="BB92" s="1092"/>
      <c r="BC92" s="1077"/>
      <c r="BD92" s="1080"/>
      <c r="BE92" s="149"/>
      <c r="BF92" s="149"/>
      <c r="BG92" s="1078"/>
      <c r="BH92" s="148"/>
      <c r="BI92" s="148"/>
      <c r="BJ92" s="1081"/>
      <c r="BK92" s="1083"/>
      <c r="BL92" s="1084"/>
      <c r="BM92" s="1092"/>
      <c r="BN92" s="1077"/>
      <c r="BO92" s="1078"/>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201" ht="15.75" customHeight="1" x14ac:dyDescent="0.25">
      <c r="B93" s="265">
        <v>87</v>
      </c>
      <c r="C93" s="1075"/>
      <c r="D93" s="1074"/>
      <c r="E93" s="497"/>
      <c r="F93" s="1301"/>
      <c r="G93" s="1079"/>
      <c r="H93" s="226"/>
      <c r="I93" s="184"/>
      <c r="J93" s="184"/>
      <c r="K93" s="1197"/>
      <c r="L93" s="382"/>
      <c r="M93" s="31"/>
      <c r="N93" s="149"/>
      <c r="O93" s="147"/>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1081"/>
      <c r="AZ93" s="1083"/>
      <c r="BA93" s="1084"/>
      <c r="BB93" s="1092"/>
      <c r="BC93" s="1077"/>
      <c r="BD93" s="1080"/>
      <c r="BE93" s="149"/>
      <c r="BF93" s="149"/>
      <c r="BG93" s="1078"/>
      <c r="BH93" s="148"/>
      <c r="BI93" s="148"/>
      <c r="BJ93" s="1081"/>
      <c r="BK93" s="1083"/>
      <c r="BL93" s="1084"/>
      <c r="BM93" s="1092"/>
      <c r="BN93" s="1077"/>
      <c r="BO93" s="1078"/>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201" ht="15.75" customHeight="1" x14ac:dyDescent="0.25">
      <c r="B94" s="265">
        <v>88</v>
      </c>
      <c r="C94" s="1075"/>
      <c r="D94" s="1074"/>
      <c r="E94" s="497"/>
      <c r="F94" s="1301"/>
      <c r="G94" s="1079"/>
      <c r="H94" s="226"/>
      <c r="I94" s="184"/>
      <c r="J94" s="184"/>
      <c r="K94" s="1197"/>
      <c r="L94" s="382"/>
      <c r="M94" s="31"/>
      <c r="N94" s="149"/>
      <c r="O94" s="147"/>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1081"/>
      <c r="AZ94" s="1083"/>
      <c r="BA94" s="1084"/>
      <c r="BB94" s="1092"/>
      <c r="BC94" s="1077"/>
      <c r="BD94" s="1080"/>
      <c r="BE94" s="149"/>
      <c r="BF94" s="149"/>
      <c r="BG94" s="1078"/>
      <c r="BH94" s="148"/>
      <c r="BI94" s="148"/>
      <c r="BJ94" s="1081"/>
      <c r="BK94" s="1083"/>
      <c r="BL94" s="1084"/>
      <c r="BM94" s="1092"/>
      <c r="BN94" s="1077"/>
      <c r="BO94" s="1078"/>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201" ht="15.75" customHeight="1" x14ac:dyDescent="0.25">
      <c r="B95" s="265">
        <v>89</v>
      </c>
      <c r="C95" s="1075"/>
      <c r="D95" s="1074"/>
      <c r="E95" s="497"/>
      <c r="F95" s="1301"/>
      <c r="G95" s="1079"/>
      <c r="H95" s="226"/>
      <c r="I95" s="184"/>
      <c r="J95" s="184"/>
      <c r="K95" s="1197"/>
      <c r="L95" s="382"/>
      <c r="M95" s="31"/>
      <c r="N95" s="149"/>
      <c r="O95" s="147"/>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1081"/>
      <c r="AZ95" s="1083"/>
      <c r="BA95" s="1084"/>
      <c r="BB95" s="1092"/>
      <c r="BC95" s="1077"/>
      <c r="BD95" s="1080"/>
      <c r="BE95" s="149"/>
      <c r="BF95" s="149"/>
      <c r="BG95" s="1078"/>
      <c r="BH95" s="148"/>
      <c r="BI95" s="148"/>
      <c r="BJ95" s="1081"/>
      <c r="BK95" s="1083"/>
      <c r="BL95" s="1084"/>
      <c r="BM95" s="1092"/>
      <c r="BN95" s="1077"/>
      <c r="BO95" s="1078"/>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201" ht="15.75" customHeight="1" x14ac:dyDescent="0.25">
      <c r="B96" s="265">
        <v>90</v>
      </c>
      <c r="C96" s="1075"/>
      <c r="D96" s="1074"/>
      <c r="E96" s="497"/>
      <c r="F96" s="1301"/>
      <c r="G96" s="1079"/>
      <c r="H96" s="226"/>
      <c r="I96" s="184"/>
      <c r="J96" s="184"/>
      <c r="K96" s="1197"/>
      <c r="L96" s="382"/>
      <c r="M96" s="31"/>
      <c r="N96" s="149"/>
      <c r="O96" s="147"/>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1081"/>
      <c r="AZ96" s="1083"/>
      <c r="BA96" s="1084"/>
      <c r="BB96" s="1092"/>
      <c r="BC96" s="1077"/>
      <c r="BD96" s="1080"/>
      <c r="BE96" s="149"/>
      <c r="BF96" s="149"/>
      <c r="BG96" s="1078"/>
      <c r="BH96" s="148"/>
      <c r="BI96" s="148"/>
      <c r="BJ96" s="1081"/>
      <c r="BK96" s="1083"/>
      <c r="BL96" s="1084"/>
      <c r="BM96" s="1092"/>
      <c r="BN96" s="1077"/>
      <c r="BO96" s="1078"/>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7"/>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1081"/>
      <c r="AZ97" s="1083"/>
      <c r="BA97" s="1084"/>
      <c r="BB97" s="1092"/>
      <c r="BC97" s="1077"/>
      <c r="BD97" s="1080"/>
      <c r="BE97" s="149"/>
      <c r="BF97" s="149"/>
      <c r="BG97" s="1078"/>
      <c r="BH97" s="148"/>
      <c r="BI97" s="148"/>
      <c r="BJ97" s="1081"/>
      <c r="BK97" s="1083"/>
      <c r="BL97" s="1084"/>
      <c r="BM97" s="1092"/>
      <c r="BN97" s="1077"/>
      <c r="BO97" s="1078"/>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7"/>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1081"/>
      <c r="AZ98" s="1083"/>
      <c r="BA98" s="1084"/>
      <c r="BB98" s="1092"/>
      <c r="BC98" s="1077"/>
      <c r="BD98" s="1080"/>
      <c r="BE98" s="149"/>
      <c r="BF98" s="149"/>
      <c r="BG98" s="1078"/>
      <c r="BH98" s="148"/>
      <c r="BI98" s="148"/>
      <c r="BJ98" s="1081"/>
      <c r="BK98" s="1083"/>
      <c r="BL98" s="1084"/>
      <c r="BM98" s="1092"/>
      <c r="BN98" s="1077"/>
      <c r="BO98" s="1078"/>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7"/>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1081"/>
      <c r="AZ99" s="1083"/>
      <c r="BA99" s="1084"/>
      <c r="BB99" s="1092"/>
      <c r="BC99" s="1077"/>
      <c r="BD99" s="1080"/>
      <c r="BE99" s="149"/>
      <c r="BF99" s="149"/>
      <c r="BG99" s="1078"/>
      <c r="BH99" s="148"/>
      <c r="BI99" s="148"/>
      <c r="BJ99" s="1081"/>
      <c r="BK99" s="1083"/>
      <c r="BL99" s="1084"/>
      <c r="BM99" s="1092"/>
      <c r="BN99" s="1077"/>
      <c r="BO99" s="1078"/>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7"/>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1081"/>
      <c r="AZ100" s="1083"/>
      <c r="BA100" s="1084"/>
      <c r="BB100" s="1092"/>
      <c r="BC100" s="1077"/>
      <c r="BD100" s="1080"/>
      <c r="BE100" s="149"/>
      <c r="BF100" s="149"/>
      <c r="BG100" s="1078"/>
      <c r="BH100" s="148"/>
      <c r="BI100" s="148"/>
      <c r="BJ100" s="1081"/>
      <c r="BK100" s="1083"/>
      <c r="BL100" s="1084"/>
      <c r="BM100" s="1092"/>
      <c r="BN100" s="1077"/>
      <c r="BO100" s="1078"/>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7"/>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1081"/>
      <c r="AZ101" s="1083"/>
      <c r="BA101" s="1084"/>
      <c r="BB101" s="1092"/>
      <c r="BC101" s="1077"/>
      <c r="BD101" s="1080"/>
      <c r="BE101" s="149"/>
      <c r="BF101" s="149"/>
      <c r="BG101" s="1078"/>
      <c r="BH101" s="148"/>
      <c r="BI101" s="148"/>
      <c r="BJ101" s="1081"/>
      <c r="BK101" s="1083"/>
      <c r="BL101" s="1084"/>
      <c r="BM101" s="1092"/>
      <c r="BN101" s="1077"/>
      <c r="BO101" s="1078"/>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7"/>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1081"/>
      <c r="AZ102" s="1083"/>
      <c r="BA102" s="1084"/>
      <c r="BB102" s="1092"/>
      <c r="BC102" s="1077"/>
      <c r="BD102" s="1080"/>
      <c r="BE102" s="149"/>
      <c r="BF102" s="149"/>
      <c r="BG102" s="1078"/>
      <c r="BH102" s="148"/>
      <c r="BI102" s="148"/>
      <c r="BJ102" s="1081"/>
      <c r="BK102" s="1083"/>
      <c r="BL102" s="1084"/>
      <c r="BM102" s="1092"/>
      <c r="BN102" s="1077"/>
      <c r="BO102" s="1078"/>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7"/>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1081"/>
      <c r="AZ103" s="1083"/>
      <c r="BA103" s="1084"/>
      <c r="BB103" s="1092"/>
      <c r="BC103" s="1077"/>
      <c r="BD103" s="1080"/>
      <c r="BE103" s="149"/>
      <c r="BF103" s="149"/>
      <c r="BG103" s="1078"/>
      <c r="BH103" s="148"/>
      <c r="BI103" s="148"/>
      <c r="BJ103" s="1081"/>
      <c r="BK103" s="1083"/>
      <c r="BL103" s="1084"/>
      <c r="BM103" s="1092"/>
      <c r="BN103" s="1077"/>
      <c r="BO103" s="1078"/>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7"/>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1081"/>
      <c r="AZ104" s="1083"/>
      <c r="BA104" s="1084"/>
      <c r="BB104" s="1092"/>
      <c r="BC104" s="1077"/>
      <c r="BD104" s="1080"/>
      <c r="BE104" s="149"/>
      <c r="BF104" s="149"/>
      <c r="BG104" s="1078"/>
      <c r="BH104" s="148"/>
      <c r="BI104" s="148"/>
      <c r="BJ104" s="1081"/>
      <c r="BK104" s="1083"/>
      <c r="BL104" s="1084"/>
      <c r="BM104" s="1092"/>
      <c r="BN104" s="1077"/>
      <c r="BO104" s="1078"/>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7"/>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1081"/>
      <c r="AZ105" s="1083"/>
      <c r="BA105" s="1084"/>
      <c r="BB105" s="1092"/>
      <c r="BC105" s="1077"/>
      <c r="BD105" s="1080"/>
      <c r="BE105" s="149"/>
      <c r="BF105" s="149"/>
      <c r="BG105" s="1078"/>
      <c r="BH105" s="148"/>
      <c r="BI105" s="148"/>
      <c r="BJ105" s="1081"/>
      <c r="BK105" s="1083"/>
      <c r="BL105" s="1084"/>
      <c r="BM105" s="1092"/>
      <c r="BN105" s="1077"/>
      <c r="BO105" s="1078"/>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7"/>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1081"/>
      <c r="AZ106" s="1083"/>
      <c r="BA106" s="1084"/>
      <c r="BB106" s="1092"/>
      <c r="BC106" s="1077"/>
      <c r="BD106" s="1080"/>
      <c r="BE106" s="149"/>
      <c r="BF106" s="149"/>
      <c r="BG106" s="1078"/>
      <c r="BH106" s="148"/>
      <c r="BI106" s="148"/>
      <c r="BJ106" s="1081"/>
      <c r="BK106" s="1083"/>
      <c r="BL106" s="1084"/>
      <c r="BM106" s="1092"/>
      <c r="BN106" s="1077"/>
      <c r="BO106" s="1078"/>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7"/>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1081"/>
      <c r="AZ107" s="1083"/>
      <c r="BA107" s="1084"/>
      <c r="BB107" s="1092"/>
      <c r="BC107" s="1077"/>
      <c r="BD107" s="1080"/>
      <c r="BE107" s="149"/>
      <c r="BF107" s="149"/>
      <c r="BG107" s="1078"/>
      <c r="BH107" s="148"/>
      <c r="BI107" s="148"/>
      <c r="BJ107" s="1081"/>
      <c r="BK107" s="1083"/>
      <c r="BL107" s="1084"/>
      <c r="BM107" s="1092"/>
      <c r="BN107" s="1077"/>
      <c r="BO107" s="1078"/>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7"/>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1081"/>
      <c r="AZ108" s="1083"/>
      <c r="BA108" s="1084"/>
      <c r="BB108" s="1092"/>
      <c r="BC108" s="1077"/>
      <c r="BD108" s="1080"/>
      <c r="BE108" s="149"/>
      <c r="BF108" s="149"/>
      <c r="BG108" s="1078"/>
      <c r="BH108" s="148"/>
      <c r="BI108" s="148"/>
      <c r="BJ108" s="1081"/>
      <c r="BK108" s="1083"/>
      <c r="BL108" s="1084"/>
      <c r="BM108" s="1092"/>
      <c r="BN108" s="1077"/>
      <c r="BO108" s="1078"/>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7"/>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1081"/>
      <c r="AZ109" s="1083"/>
      <c r="BA109" s="1084"/>
      <c r="BB109" s="1092"/>
      <c r="BC109" s="1077"/>
      <c r="BD109" s="1080"/>
      <c r="BE109" s="149"/>
      <c r="BF109" s="149"/>
      <c r="BG109" s="1078"/>
      <c r="BH109" s="148"/>
      <c r="BI109" s="148"/>
      <c r="BJ109" s="1081"/>
      <c r="BK109" s="1083"/>
      <c r="BL109" s="1084"/>
      <c r="BM109" s="1092"/>
      <c r="BN109" s="1077"/>
      <c r="BO109" s="1078"/>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7"/>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1081"/>
      <c r="AZ110" s="1083"/>
      <c r="BA110" s="1084"/>
      <c r="BB110" s="1092"/>
      <c r="BC110" s="1077"/>
      <c r="BD110" s="1080"/>
      <c r="BE110" s="149"/>
      <c r="BF110" s="149"/>
      <c r="BG110" s="1078"/>
      <c r="BH110" s="148"/>
      <c r="BI110" s="148"/>
      <c r="BJ110" s="1081"/>
      <c r="BK110" s="1083"/>
      <c r="BL110" s="1084"/>
      <c r="BM110" s="1092"/>
      <c r="BN110" s="1077"/>
      <c r="BO110" s="1078"/>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7"/>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1081"/>
      <c r="AZ111" s="1083"/>
      <c r="BA111" s="1084"/>
      <c r="BB111" s="1092"/>
      <c r="BC111" s="1077"/>
      <c r="BD111" s="1080"/>
      <c r="BE111" s="149"/>
      <c r="BF111" s="149"/>
      <c r="BG111" s="1078"/>
      <c r="BH111" s="148"/>
      <c r="BI111" s="148"/>
      <c r="BJ111" s="1081"/>
      <c r="BK111" s="1083"/>
      <c r="BL111" s="1084"/>
      <c r="BM111" s="1092"/>
      <c r="BN111" s="1077"/>
      <c r="BO111" s="1078"/>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7"/>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1081"/>
      <c r="AZ112" s="1083"/>
      <c r="BA112" s="1084"/>
      <c r="BB112" s="1092"/>
      <c r="BC112" s="1077"/>
      <c r="BD112" s="1080"/>
      <c r="BE112" s="149"/>
      <c r="BF112" s="149"/>
      <c r="BG112" s="1078"/>
      <c r="BH112" s="148"/>
      <c r="BI112" s="148"/>
      <c r="BJ112" s="1081"/>
      <c r="BK112" s="1083"/>
      <c r="BL112" s="1084"/>
      <c r="BM112" s="1092"/>
      <c r="BN112" s="1077"/>
      <c r="BO112" s="1078"/>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7"/>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1081"/>
      <c r="AZ113" s="1083"/>
      <c r="BA113" s="1084"/>
      <c r="BB113" s="1092"/>
      <c r="BC113" s="1077"/>
      <c r="BD113" s="1080"/>
      <c r="BE113" s="149"/>
      <c r="BF113" s="149"/>
      <c r="BG113" s="1078"/>
      <c r="BH113" s="148"/>
      <c r="BI113" s="148"/>
      <c r="BJ113" s="1081"/>
      <c r="BK113" s="1083"/>
      <c r="BL113" s="1084"/>
      <c r="BM113" s="1092"/>
      <c r="BN113" s="1077"/>
      <c r="BO113" s="1078"/>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7"/>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1081"/>
      <c r="AZ114" s="1083"/>
      <c r="BA114" s="1084"/>
      <c r="BB114" s="1092"/>
      <c r="BC114" s="1077"/>
      <c r="BD114" s="1080"/>
      <c r="BE114" s="149"/>
      <c r="BF114" s="149"/>
      <c r="BG114" s="1078"/>
      <c r="BH114" s="148"/>
      <c r="BI114" s="148"/>
      <c r="BJ114" s="1081"/>
      <c r="BK114" s="1083"/>
      <c r="BL114" s="1084"/>
      <c r="BM114" s="1092"/>
      <c r="BN114" s="1077"/>
      <c r="BO114" s="1078"/>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7"/>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1081"/>
      <c r="AZ115" s="1083"/>
      <c r="BA115" s="1084"/>
      <c r="BB115" s="1092"/>
      <c r="BC115" s="1077"/>
      <c r="BD115" s="1080"/>
      <c r="BE115" s="149"/>
      <c r="BF115" s="149"/>
      <c r="BG115" s="1078"/>
      <c r="BH115" s="148"/>
      <c r="BI115" s="148"/>
      <c r="BJ115" s="1081"/>
      <c r="BK115" s="1083"/>
      <c r="BL115" s="1084"/>
      <c r="BM115" s="1092"/>
      <c r="BN115" s="1077"/>
      <c r="BO115" s="1078"/>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7"/>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1081"/>
      <c r="AZ116" s="1083"/>
      <c r="BA116" s="1084"/>
      <c r="BB116" s="1092"/>
      <c r="BC116" s="1077"/>
      <c r="BD116" s="1080"/>
      <c r="BE116" s="149"/>
      <c r="BF116" s="149"/>
      <c r="BG116" s="1078"/>
      <c r="BH116" s="148"/>
      <c r="BI116" s="148"/>
      <c r="BJ116" s="1081"/>
      <c r="BK116" s="1083"/>
      <c r="BL116" s="1084"/>
      <c r="BM116" s="1092"/>
      <c r="BN116" s="1077"/>
      <c r="BO116" s="1078"/>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7"/>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1081"/>
      <c r="AZ117" s="1083"/>
      <c r="BA117" s="1084"/>
      <c r="BB117" s="1092"/>
      <c r="BC117" s="1077"/>
      <c r="BD117" s="1080"/>
      <c r="BE117" s="149"/>
      <c r="BF117" s="149"/>
      <c r="BG117" s="1078"/>
      <c r="BH117" s="148"/>
      <c r="BI117" s="148"/>
      <c r="BJ117" s="1081"/>
      <c r="BK117" s="1083"/>
      <c r="BL117" s="1084"/>
      <c r="BM117" s="1092"/>
      <c r="BN117" s="1077"/>
      <c r="BO117" s="1078"/>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7"/>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1081"/>
      <c r="AZ118" s="1083"/>
      <c r="BA118" s="1084"/>
      <c r="BB118" s="1092"/>
      <c r="BC118" s="1077"/>
      <c r="BD118" s="1080"/>
      <c r="BE118" s="149"/>
      <c r="BF118" s="149"/>
      <c r="BG118" s="1078"/>
      <c r="BH118" s="148"/>
      <c r="BI118" s="148"/>
      <c r="BJ118" s="1081"/>
      <c r="BK118" s="1083"/>
      <c r="BL118" s="1084"/>
      <c r="BM118" s="1092"/>
      <c r="BN118" s="1077"/>
      <c r="BO118" s="1078"/>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7"/>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1081"/>
      <c r="AZ119" s="1083"/>
      <c r="BA119" s="1084"/>
      <c r="BB119" s="1092"/>
      <c r="BC119" s="1077"/>
      <c r="BD119" s="1080"/>
      <c r="BE119" s="149"/>
      <c r="BF119" s="149"/>
      <c r="BG119" s="1078"/>
      <c r="BH119" s="148"/>
      <c r="BI119" s="148"/>
      <c r="BJ119" s="1081"/>
      <c r="BK119" s="1083"/>
      <c r="BL119" s="1084"/>
      <c r="BM119" s="1092"/>
      <c r="BN119" s="1077"/>
      <c r="BO119" s="1078"/>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7"/>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1081"/>
      <c r="AZ120" s="1083"/>
      <c r="BA120" s="1084"/>
      <c r="BB120" s="1092"/>
      <c r="BC120" s="1077"/>
      <c r="BD120" s="1080"/>
      <c r="BE120" s="149"/>
      <c r="BF120" s="149"/>
      <c r="BG120" s="1078"/>
      <c r="BH120" s="148"/>
      <c r="BI120" s="148"/>
      <c r="BJ120" s="1081"/>
      <c r="BK120" s="1083"/>
      <c r="BL120" s="1084"/>
      <c r="BM120" s="1092"/>
      <c r="BN120" s="1077"/>
      <c r="BO120" s="1078"/>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7"/>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1081"/>
      <c r="AZ121" s="1083"/>
      <c r="BA121" s="1084"/>
      <c r="BB121" s="1092"/>
      <c r="BC121" s="1077"/>
      <c r="BD121" s="1080"/>
      <c r="BE121" s="149"/>
      <c r="BF121" s="149"/>
      <c r="BG121" s="1078"/>
      <c r="BH121" s="148"/>
      <c r="BI121" s="148"/>
      <c r="BJ121" s="1081"/>
      <c r="BK121" s="1083"/>
      <c r="BL121" s="1084"/>
      <c r="BM121" s="1092"/>
      <c r="BN121" s="1077"/>
      <c r="BO121" s="1078"/>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7"/>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1081"/>
      <c r="AZ122" s="1083"/>
      <c r="BA122" s="1084"/>
      <c r="BB122" s="1092"/>
      <c r="BC122" s="1077"/>
      <c r="BD122" s="1080"/>
      <c r="BE122" s="149"/>
      <c r="BF122" s="149"/>
      <c r="BG122" s="1078"/>
      <c r="BH122" s="148"/>
      <c r="BI122" s="148"/>
      <c r="BJ122" s="1081"/>
      <c r="BK122" s="1083"/>
      <c r="BL122" s="1084"/>
      <c r="BM122" s="1092"/>
      <c r="BN122" s="1077"/>
      <c r="BO122" s="1078"/>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7"/>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1081"/>
      <c r="AZ123" s="1083"/>
      <c r="BA123" s="1084"/>
      <c r="BB123" s="1092"/>
      <c r="BC123" s="1077"/>
      <c r="BD123" s="1080"/>
      <c r="BE123" s="149"/>
      <c r="BF123" s="149"/>
      <c r="BG123" s="1078"/>
      <c r="BH123" s="148"/>
      <c r="BI123" s="148"/>
      <c r="BJ123" s="1081"/>
      <c r="BK123" s="1083"/>
      <c r="BL123" s="1084"/>
      <c r="BM123" s="1092"/>
      <c r="BN123" s="1077"/>
      <c r="BO123" s="1078"/>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7"/>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1081"/>
      <c r="AZ124" s="1083"/>
      <c r="BA124" s="1084"/>
      <c r="BB124" s="1092"/>
      <c r="BC124" s="1077"/>
      <c r="BD124" s="1080"/>
      <c r="BE124" s="149"/>
      <c r="BF124" s="149"/>
      <c r="BG124" s="1078"/>
      <c r="BH124" s="148"/>
      <c r="BI124" s="148"/>
      <c r="BJ124" s="1081"/>
      <c r="BK124" s="1083"/>
      <c r="BL124" s="1084"/>
      <c r="BM124" s="1092"/>
      <c r="BN124" s="1077"/>
      <c r="BO124" s="1078"/>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7"/>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1081"/>
      <c r="AZ125" s="1083"/>
      <c r="BA125" s="1084"/>
      <c r="BB125" s="1092"/>
      <c r="BC125" s="1077"/>
      <c r="BD125" s="1080"/>
      <c r="BE125" s="149"/>
      <c r="BF125" s="149"/>
      <c r="BG125" s="1078"/>
      <c r="BH125" s="148"/>
      <c r="BI125" s="148"/>
      <c r="BJ125" s="1081"/>
      <c r="BK125" s="1083"/>
      <c r="BL125" s="1084"/>
      <c r="BM125" s="1092"/>
      <c r="BN125" s="1077"/>
      <c r="BO125" s="1078"/>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7"/>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1081"/>
      <c r="AZ126" s="1083"/>
      <c r="BA126" s="1084"/>
      <c r="BB126" s="1092"/>
      <c r="BC126" s="1077"/>
      <c r="BD126" s="1080"/>
      <c r="BE126" s="149"/>
      <c r="BF126" s="149"/>
      <c r="BG126" s="1078"/>
      <c r="BH126" s="148"/>
      <c r="BI126" s="148"/>
      <c r="BJ126" s="1081"/>
      <c r="BK126" s="1083"/>
      <c r="BL126" s="1084"/>
      <c r="BM126" s="1092"/>
      <c r="BN126" s="1077"/>
      <c r="BO126" s="1078"/>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7"/>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1081"/>
      <c r="AZ127" s="1083"/>
      <c r="BA127" s="1084"/>
      <c r="BB127" s="1092"/>
      <c r="BC127" s="1077"/>
      <c r="BD127" s="1080"/>
      <c r="BE127" s="149"/>
      <c r="BF127" s="149"/>
      <c r="BG127" s="1078"/>
      <c r="BH127" s="148"/>
      <c r="BI127" s="148"/>
      <c r="BJ127" s="1081"/>
      <c r="BK127" s="1083"/>
      <c r="BL127" s="1084"/>
      <c r="BM127" s="1092"/>
      <c r="BN127" s="1077"/>
      <c r="BO127" s="1078"/>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7"/>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1081"/>
      <c r="AZ128" s="1083"/>
      <c r="BA128" s="1084"/>
      <c r="BB128" s="1092"/>
      <c r="BC128" s="1077"/>
      <c r="BD128" s="1080"/>
      <c r="BE128" s="149"/>
      <c r="BF128" s="149"/>
      <c r="BG128" s="1078"/>
      <c r="BH128" s="148"/>
      <c r="BI128" s="148"/>
      <c r="BJ128" s="1081"/>
      <c r="BK128" s="1083"/>
      <c r="BL128" s="1084"/>
      <c r="BM128" s="1092"/>
      <c r="BN128" s="1077"/>
      <c r="BO128" s="1078"/>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7"/>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1081"/>
      <c r="AZ129" s="1083"/>
      <c r="BA129" s="1084"/>
      <c r="BB129" s="1092"/>
      <c r="BC129" s="1077"/>
      <c r="BD129" s="1080"/>
      <c r="BE129" s="149"/>
      <c r="BF129" s="149"/>
      <c r="BG129" s="1078"/>
      <c r="BH129" s="148"/>
      <c r="BI129" s="148"/>
      <c r="BJ129" s="1081"/>
      <c r="BK129" s="1083"/>
      <c r="BL129" s="1084"/>
      <c r="BM129" s="1092"/>
      <c r="BN129" s="1077"/>
      <c r="BO129" s="1078"/>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7"/>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1081"/>
      <c r="AZ130" s="1083"/>
      <c r="BA130" s="1084"/>
      <c r="BB130" s="1092"/>
      <c r="BC130" s="1077"/>
      <c r="BD130" s="1080"/>
      <c r="BE130" s="149"/>
      <c r="BF130" s="149"/>
      <c r="BG130" s="1078"/>
      <c r="BH130" s="148"/>
      <c r="BI130" s="148"/>
      <c r="BJ130" s="1081"/>
      <c r="BK130" s="1083"/>
      <c r="BL130" s="1084"/>
      <c r="BM130" s="1092"/>
      <c r="BN130" s="1077"/>
      <c r="BO130" s="1078"/>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7"/>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1081"/>
      <c r="AZ131" s="1083"/>
      <c r="BA131" s="1084"/>
      <c r="BB131" s="1092"/>
      <c r="BC131" s="1077"/>
      <c r="BD131" s="1080"/>
      <c r="BE131" s="149"/>
      <c r="BF131" s="149"/>
      <c r="BG131" s="1078"/>
      <c r="BH131" s="148"/>
      <c r="BI131" s="148"/>
      <c r="BJ131" s="1081"/>
      <c r="BK131" s="1083"/>
      <c r="BL131" s="1084"/>
      <c r="BM131" s="1092"/>
      <c r="BN131" s="1077"/>
      <c r="BO131" s="1078"/>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7"/>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1081"/>
      <c r="AZ132" s="1083"/>
      <c r="BA132" s="1084"/>
      <c r="BB132" s="1092"/>
      <c r="BC132" s="1077"/>
      <c r="BD132" s="1080"/>
      <c r="BE132" s="149"/>
      <c r="BF132" s="149"/>
      <c r="BG132" s="1078"/>
      <c r="BH132" s="148"/>
      <c r="BI132" s="148"/>
      <c r="BJ132" s="1081"/>
      <c r="BK132" s="1083"/>
      <c r="BL132" s="1084"/>
      <c r="BM132" s="1092"/>
      <c r="BN132" s="1077"/>
      <c r="BO132" s="1078"/>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7"/>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1081"/>
      <c r="AZ133" s="1083"/>
      <c r="BA133" s="1084"/>
      <c r="BB133" s="1092"/>
      <c r="BC133" s="1077"/>
      <c r="BD133" s="1080"/>
      <c r="BE133" s="149"/>
      <c r="BF133" s="149"/>
      <c r="BG133" s="1078"/>
      <c r="BH133" s="148"/>
      <c r="BI133" s="148"/>
      <c r="BJ133" s="1081"/>
      <c r="BK133" s="1083"/>
      <c r="BL133" s="1084"/>
      <c r="BM133" s="1092"/>
      <c r="BN133" s="1077"/>
      <c r="BO133" s="1078"/>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7"/>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1081"/>
      <c r="AZ134" s="1083"/>
      <c r="BA134" s="1084"/>
      <c r="BB134" s="1092"/>
      <c r="BC134" s="1077"/>
      <c r="BD134" s="1080"/>
      <c r="BE134" s="149"/>
      <c r="BF134" s="149"/>
      <c r="BG134" s="1078"/>
      <c r="BH134" s="148"/>
      <c r="BI134" s="148"/>
      <c r="BJ134" s="1081"/>
      <c r="BK134" s="1083"/>
      <c r="BL134" s="1084"/>
      <c r="BM134" s="1092"/>
      <c r="BN134" s="1077"/>
      <c r="BO134" s="1078"/>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7"/>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1081"/>
      <c r="AZ135" s="1083"/>
      <c r="BA135" s="1084"/>
      <c r="BB135" s="1092"/>
      <c r="BC135" s="1077"/>
      <c r="BD135" s="1080"/>
      <c r="BE135" s="149"/>
      <c r="BF135" s="149"/>
      <c r="BG135" s="1078"/>
      <c r="BH135" s="148"/>
      <c r="BI135" s="148"/>
      <c r="BJ135" s="1081"/>
      <c r="BK135" s="1083"/>
      <c r="BL135" s="1084"/>
      <c r="BM135" s="1092"/>
      <c r="BN135" s="1077"/>
      <c r="BO135" s="1078"/>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7"/>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1081"/>
      <c r="AZ136" s="1083"/>
      <c r="BA136" s="1084"/>
      <c r="BB136" s="1092"/>
      <c r="BC136" s="1077"/>
      <c r="BD136" s="1080"/>
      <c r="BE136" s="149"/>
      <c r="BF136" s="149"/>
      <c r="BG136" s="1078"/>
      <c r="BH136" s="148"/>
      <c r="BI136" s="148"/>
      <c r="BJ136" s="1081"/>
      <c r="BK136" s="1083"/>
      <c r="BL136" s="1084"/>
      <c r="BM136" s="1092"/>
      <c r="BN136" s="1077"/>
      <c r="BO136" s="1078"/>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7"/>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1081"/>
      <c r="AZ137" s="1083"/>
      <c r="BA137" s="1084"/>
      <c r="BB137" s="1092"/>
      <c r="BC137" s="1077"/>
      <c r="BD137" s="1080"/>
      <c r="BE137" s="149"/>
      <c r="BF137" s="149"/>
      <c r="BG137" s="1078"/>
      <c r="BH137" s="148"/>
      <c r="BI137" s="148"/>
      <c r="BJ137" s="1081"/>
      <c r="BK137" s="1083"/>
      <c r="BL137" s="1084"/>
      <c r="BM137" s="1092"/>
      <c r="BN137" s="1077"/>
      <c r="BO137" s="1078"/>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7"/>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1081"/>
      <c r="AZ138" s="1083"/>
      <c r="BA138" s="1084"/>
      <c r="BB138" s="1092"/>
      <c r="BC138" s="1077"/>
      <c r="BD138" s="1080"/>
      <c r="BE138" s="149"/>
      <c r="BF138" s="149"/>
      <c r="BG138" s="1078"/>
      <c r="BH138" s="148"/>
      <c r="BI138" s="148"/>
      <c r="BJ138" s="1081"/>
      <c r="BK138" s="1083"/>
      <c r="BL138" s="1084"/>
      <c r="BM138" s="1092"/>
      <c r="BN138" s="1077"/>
      <c r="BO138" s="1078"/>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7"/>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1081"/>
      <c r="AZ139" s="1083"/>
      <c r="BA139" s="1084"/>
      <c r="BB139" s="1092"/>
      <c r="BC139" s="1077"/>
      <c r="BD139" s="1080"/>
      <c r="BE139" s="149"/>
      <c r="BF139" s="149"/>
      <c r="BG139" s="1078"/>
      <c r="BH139" s="148"/>
      <c r="BI139" s="148"/>
      <c r="BJ139" s="1081"/>
      <c r="BK139" s="1083"/>
      <c r="BL139" s="1084"/>
      <c r="BM139" s="1092"/>
      <c r="BN139" s="1077"/>
      <c r="BO139" s="1078"/>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7"/>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1081"/>
      <c r="AZ140" s="1083"/>
      <c r="BA140" s="1084"/>
      <c r="BB140" s="1092"/>
      <c r="BC140" s="1077"/>
      <c r="BD140" s="1080"/>
      <c r="BE140" s="149"/>
      <c r="BF140" s="149"/>
      <c r="BG140" s="1078"/>
      <c r="BH140" s="148"/>
      <c r="BI140" s="148"/>
      <c r="BJ140" s="1081"/>
      <c r="BK140" s="1083"/>
      <c r="BL140" s="1084"/>
      <c r="BM140" s="1092"/>
      <c r="BN140" s="1077"/>
      <c r="BO140" s="1078"/>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7"/>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1081"/>
      <c r="AZ141" s="1083"/>
      <c r="BA141" s="1084"/>
      <c r="BB141" s="1092"/>
      <c r="BC141" s="1077"/>
      <c r="BD141" s="1080"/>
      <c r="BE141" s="149"/>
      <c r="BF141" s="149"/>
      <c r="BG141" s="1078"/>
      <c r="BH141" s="148"/>
      <c r="BI141" s="148"/>
      <c r="BJ141" s="1081"/>
      <c r="BK141" s="1083"/>
      <c r="BL141" s="1084"/>
      <c r="BM141" s="1092"/>
      <c r="BN141" s="1077"/>
      <c r="BO141" s="1078"/>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7"/>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1081"/>
      <c r="AZ142" s="1083"/>
      <c r="BA142" s="1084"/>
      <c r="BB142" s="1092"/>
      <c r="BC142" s="1077"/>
      <c r="BD142" s="1080"/>
      <c r="BE142" s="149"/>
      <c r="BF142" s="149"/>
      <c r="BG142" s="1078"/>
      <c r="BH142" s="148"/>
      <c r="BI142" s="148"/>
      <c r="BJ142" s="1081"/>
      <c r="BK142" s="1083"/>
      <c r="BL142" s="1084"/>
      <c r="BM142" s="1092"/>
      <c r="BN142" s="1077"/>
      <c r="BO142" s="1078"/>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7"/>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1081"/>
      <c r="AZ143" s="1083"/>
      <c r="BA143" s="1084"/>
      <c r="BB143" s="1092"/>
      <c r="BC143" s="1077"/>
      <c r="BD143" s="1080"/>
      <c r="BE143" s="149"/>
      <c r="BF143" s="149"/>
      <c r="BG143" s="1078"/>
      <c r="BH143" s="148"/>
      <c r="BI143" s="148"/>
      <c r="BJ143" s="1081"/>
      <c r="BK143" s="1083"/>
      <c r="BL143" s="1084"/>
      <c r="BM143" s="1092"/>
      <c r="BN143" s="1077"/>
      <c r="BO143" s="1078"/>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7"/>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1081"/>
      <c r="AZ144" s="1083"/>
      <c r="BA144" s="1084"/>
      <c r="BB144" s="1092"/>
      <c r="BC144" s="1077"/>
      <c r="BD144" s="1080"/>
      <c r="BE144" s="149"/>
      <c r="BF144" s="149"/>
      <c r="BG144" s="1078"/>
      <c r="BH144" s="148"/>
      <c r="BI144" s="148"/>
      <c r="BJ144" s="1081"/>
      <c r="BK144" s="1083"/>
      <c r="BL144" s="1084"/>
      <c r="BM144" s="1092"/>
      <c r="BN144" s="1077"/>
      <c r="BO144" s="1078"/>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7"/>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1081"/>
      <c r="AZ145" s="1083"/>
      <c r="BA145" s="1084"/>
      <c r="BB145" s="1092"/>
      <c r="BC145" s="1077"/>
      <c r="BD145" s="1080"/>
      <c r="BE145" s="149"/>
      <c r="BF145" s="149"/>
      <c r="BG145" s="1078"/>
      <c r="BH145" s="148"/>
      <c r="BI145" s="148"/>
      <c r="BJ145" s="1081"/>
      <c r="BK145" s="1083"/>
      <c r="BL145" s="1084"/>
      <c r="BM145" s="1092"/>
      <c r="BN145" s="1077"/>
      <c r="BO145" s="1078"/>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7"/>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1081"/>
      <c r="AZ146" s="1083"/>
      <c r="BA146" s="1084"/>
      <c r="BB146" s="1092"/>
      <c r="BC146" s="1077"/>
      <c r="BD146" s="1080"/>
      <c r="BE146" s="149"/>
      <c r="BF146" s="149"/>
      <c r="BG146" s="1078"/>
      <c r="BH146" s="148"/>
      <c r="BI146" s="148"/>
      <c r="BJ146" s="1081"/>
      <c r="BK146" s="1083"/>
      <c r="BL146" s="1084"/>
      <c r="BM146" s="1092"/>
      <c r="BN146" s="1077"/>
      <c r="BO146" s="1078"/>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7"/>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1081"/>
      <c r="AZ147" s="1083"/>
      <c r="BA147" s="1084"/>
      <c r="BB147" s="1092"/>
      <c r="BC147" s="1077"/>
      <c r="BD147" s="1080"/>
      <c r="BE147" s="149"/>
      <c r="BF147" s="149"/>
      <c r="BG147" s="1078"/>
      <c r="BH147" s="148"/>
      <c r="BI147" s="148"/>
      <c r="BJ147" s="1081"/>
      <c r="BK147" s="1083"/>
      <c r="BL147" s="1084"/>
      <c r="BM147" s="1092"/>
      <c r="BN147" s="1077"/>
      <c r="BO147" s="1078"/>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7"/>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1081"/>
      <c r="AZ148" s="1083"/>
      <c r="BA148" s="1084"/>
      <c r="BB148" s="1092"/>
      <c r="BC148" s="1077"/>
      <c r="BD148" s="1080"/>
      <c r="BE148" s="149"/>
      <c r="BF148" s="149"/>
      <c r="BG148" s="1078"/>
      <c r="BH148" s="148"/>
      <c r="BI148" s="148"/>
      <c r="BJ148" s="1081"/>
      <c r="BK148" s="1083"/>
      <c r="BL148" s="1084"/>
      <c r="BM148" s="1092"/>
      <c r="BN148" s="1077"/>
      <c r="BO148" s="1078"/>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7"/>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1081"/>
      <c r="AZ149" s="1083"/>
      <c r="BA149" s="1084"/>
      <c r="BB149" s="1092"/>
      <c r="BC149" s="1077"/>
      <c r="BD149" s="1080"/>
      <c r="BE149" s="149"/>
      <c r="BF149" s="149"/>
      <c r="BG149" s="1078"/>
      <c r="BH149" s="148"/>
      <c r="BI149" s="148"/>
      <c r="BJ149" s="1081"/>
      <c r="BK149" s="1083"/>
      <c r="BL149" s="1084"/>
      <c r="BM149" s="1092"/>
      <c r="BN149" s="1077"/>
      <c r="BO149" s="1078"/>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7"/>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1081"/>
      <c r="AZ150" s="1083"/>
      <c r="BA150" s="1084"/>
      <c r="BB150" s="1092"/>
      <c r="BC150" s="1077"/>
      <c r="BD150" s="1080"/>
      <c r="BE150" s="149"/>
      <c r="BF150" s="149"/>
      <c r="BG150" s="1078"/>
      <c r="BH150" s="148"/>
      <c r="BI150" s="148"/>
      <c r="BJ150" s="1081"/>
      <c r="BK150" s="1083"/>
      <c r="BL150" s="1084"/>
      <c r="BM150" s="1092"/>
      <c r="BN150" s="1077"/>
      <c r="BO150" s="1078"/>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7"/>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1081"/>
      <c r="AZ151" s="1083"/>
      <c r="BA151" s="1084"/>
      <c r="BB151" s="1092"/>
      <c r="BC151" s="1077"/>
      <c r="BD151" s="1080"/>
      <c r="BE151" s="149"/>
      <c r="BF151" s="149"/>
      <c r="BG151" s="1078"/>
      <c r="BH151" s="148"/>
      <c r="BI151" s="148"/>
      <c r="BJ151" s="1081"/>
      <c r="BK151" s="1083"/>
      <c r="BL151" s="1084"/>
      <c r="BM151" s="1092"/>
      <c r="BN151" s="1077"/>
      <c r="BO151" s="1078"/>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7"/>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1081"/>
      <c r="AZ152" s="1083"/>
      <c r="BA152" s="1084"/>
      <c r="BB152" s="1092"/>
      <c r="BC152" s="1077"/>
      <c r="BD152" s="1080"/>
      <c r="BE152" s="149"/>
      <c r="BF152" s="149"/>
      <c r="BG152" s="1078"/>
      <c r="BH152" s="148"/>
      <c r="BI152" s="148"/>
      <c r="BJ152" s="1081"/>
      <c r="BK152" s="1083"/>
      <c r="BL152" s="1084"/>
      <c r="BM152" s="1092"/>
      <c r="BN152" s="1077"/>
      <c r="BO152" s="1078"/>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7"/>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1081"/>
      <c r="AZ153" s="1083"/>
      <c r="BA153" s="1084"/>
      <c r="BB153" s="1092"/>
      <c r="BC153" s="1077"/>
      <c r="BD153" s="1080"/>
      <c r="BE153" s="149"/>
      <c r="BF153" s="149"/>
      <c r="BG153" s="1078"/>
      <c r="BH153" s="148"/>
      <c r="BI153" s="148"/>
      <c r="BJ153" s="1081"/>
      <c r="BK153" s="1083"/>
      <c r="BL153" s="1084"/>
      <c r="BM153" s="1092"/>
      <c r="BN153" s="1077"/>
      <c r="BO153" s="1078"/>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7"/>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1081"/>
      <c r="AZ154" s="1083"/>
      <c r="BA154" s="1084"/>
      <c r="BB154" s="1092"/>
      <c r="BC154" s="1077"/>
      <c r="BD154" s="1080"/>
      <c r="BE154" s="149"/>
      <c r="BF154" s="149"/>
      <c r="BG154" s="1078"/>
      <c r="BH154" s="148"/>
      <c r="BI154" s="148"/>
      <c r="BJ154" s="1081"/>
      <c r="BK154" s="1083"/>
      <c r="BL154" s="1084"/>
      <c r="BM154" s="1092"/>
      <c r="BN154" s="1077"/>
      <c r="BO154" s="1078"/>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7"/>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1081"/>
      <c r="AZ155" s="1083"/>
      <c r="BA155" s="1084"/>
      <c r="BB155" s="1092"/>
      <c r="BC155" s="1077"/>
      <c r="BD155" s="1080"/>
      <c r="BE155" s="149"/>
      <c r="BF155" s="149"/>
      <c r="BG155" s="1078"/>
      <c r="BH155" s="148"/>
      <c r="BI155" s="148"/>
      <c r="BJ155" s="1081"/>
      <c r="BK155" s="1083"/>
      <c r="BL155" s="1084"/>
      <c r="BM155" s="1092"/>
      <c r="BN155" s="1077"/>
      <c r="BO155" s="1078"/>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7"/>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1081"/>
      <c r="AZ156" s="1083"/>
      <c r="BA156" s="1084"/>
      <c r="BB156" s="1092"/>
      <c r="BC156" s="1077"/>
      <c r="BD156" s="1080"/>
      <c r="BE156" s="149"/>
      <c r="BF156" s="149"/>
      <c r="BG156" s="1078"/>
      <c r="BH156" s="148"/>
      <c r="BI156" s="148"/>
      <c r="BJ156" s="1081"/>
      <c r="BK156" s="1083"/>
      <c r="BL156" s="1084"/>
      <c r="BM156" s="1092"/>
      <c r="BN156" s="1077"/>
      <c r="BO156" s="1078"/>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3:D3"/>
    <mergeCell ref="C4:D4"/>
    <mergeCell ref="CS5:CX5"/>
    <mergeCell ref="B1:D1"/>
    <mergeCell ref="B2:D2"/>
    <mergeCell ref="G2:H2"/>
    <mergeCell ref="K4:M4"/>
  </mergeCells>
  <conditionalFormatting sqref="DE7">
    <cfRule type="containsText" dxfId="3" priority="1" stopIfTrue="1" operator="containsText" text="Required entry missing">
      <formula>NOT(ISERROR(SEARCH("Required entry missing",DE7)))</formula>
    </cfRule>
  </conditionalFormatting>
  <dataValidations count="24">
    <dataValidation type="date" allowBlank="1" showInputMessage="1" showErrorMessage="1" sqref="D7:D156" xr:uid="{00000000-0002-0000-2400-000000000000}">
      <formula1>42370</formula1>
      <formula2>47484</formula2>
    </dataValidation>
    <dataValidation type="list" allowBlank="1" showInputMessage="1" sqref="F7:F156" xr:uid="{00000000-0002-0000-2400-000001000000}">
      <formula1>$CS$14:$CS$27</formula1>
    </dataValidation>
    <dataValidation type="decimal" allowBlank="1" showInputMessage="1" showErrorMessage="1" sqref="M7:M156" xr:uid="{00000000-0002-0000-2400-000004000000}">
      <formula1>0.5</formula1>
      <formula2>3</formula2>
    </dataValidation>
    <dataValidation type="decimal" allowBlank="1" showInputMessage="1" showErrorMessage="1" sqref="H7:H156" xr:uid="{00000000-0002-0000-2400-000005000000}">
      <formula1>30</formula1>
      <formula2>300</formula2>
    </dataValidation>
    <dataValidation type="decimal" allowBlank="1" showInputMessage="1" showErrorMessage="1" sqref="K7:K156" xr:uid="{00000000-0002-0000-2400-000006000000}">
      <formula1>16</formula1>
      <formula2>120</formula2>
    </dataValidation>
    <dataValidation type="decimal" allowBlank="1" showInputMessage="1" showErrorMessage="1" sqref="AB7:AB156 CE7:CE156 AM7:AM156 AX7:AX156 BI7:BI156 BT7:BT156" xr:uid="{00000000-0002-0000-2400-000009000000}">
      <formula1>0</formula1>
      <formula2>10000</formula2>
    </dataValidation>
    <dataValidation type="decimal" allowBlank="1" showInputMessage="1" showErrorMessage="1" sqref="AA7:AA156 CD7:CD156 AL7:AL156 AW7:AW156 BH7:BH156 BS7:BS156" xr:uid="{00000000-0002-0000-2400-00000A000000}">
      <formula1>40</formula1>
      <formula2>200</formula2>
    </dataValidation>
    <dataValidation type="decimal" allowBlank="1" showInputMessage="1" showErrorMessage="1" sqref="BF7:BF156 BQ7:BQ156 Y7:Y156 AJ7:AJ156 AU7:AU156 CB7:CB156" xr:uid="{00000000-0002-0000-2400-00000B000000}">
      <formula1>0</formula1>
      <formula2>1000</formula2>
    </dataValidation>
    <dataValidation type="decimal" allowBlank="1" showInputMessage="1" showErrorMessage="1" sqref="X7:X156 CA7:CA156 AI7:AI156 AT7:AT156 BE7:BE156 BP7:BP156" xr:uid="{00000000-0002-0000-2400-00000C000000}">
      <formula1>0</formula1>
      <formula2>300</formula2>
    </dataValidation>
    <dataValidation type="list" allowBlank="1" showInputMessage="1" sqref="V7:V156 AG7:AG156 AR7:AR156 BN7:BN156 BY7:BY156" xr:uid="{00000000-0002-0000-2400-00000E000000}">
      <formula1>$CV$13:$CV$22</formula1>
    </dataValidation>
    <dataValidation type="decimal" operator="greaterThan" allowBlank="1" showInputMessage="1" showErrorMessage="1" error="Dose entries cannot be a negative number " sqref="E7:E156 O7:T156" xr:uid="{00000000-0002-0000-2400-00000F000000}">
      <formula1>0</formula1>
    </dataValidation>
    <dataValidation type="list" allowBlank="1" showInputMessage="1" sqref="CC7:CC156 Z7:Z156 AV7:AV156 AK7:AK156 BR7:BR156" xr:uid="{00000000-0002-0000-2400-000010000000}">
      <formula1>"Yes, No, Not known"</formula1>
    </dataValidation>
    <dataValidation type="list" allowBlank="1" showInputMessage="1" showErrorMessage="1" sqref="BC7:BC156" xr:uid="{00000000-0002-0000-2400-000014000000}">
      <formula1>$CV$13:$CV$22</formula1>
    </dataValidation>
    <dataValidation type="list" allowBlank="1" showInputMessage="1" showErrorMessage="1" sqref="BG7:BG156" xr:uid="{00000000-0002-0000-2400-000015000000}">
      <formula1>"Yes, No, Not known"</formula1>
    </dataValidation>
    <dataValidation type="list" allowBlank="1" showInputMessage="1" sqref="N7:N156" xr:uid="{9E8F0369-10E4-46EE-BF5C-AD0576E73A8C}">
      <formula1>"1,2,3,4,5,6,7,8,9,10,11,12,13,14,15,16,17,18,19,20"</formula1>
    </dataValidation>
    <dataValidation type="list" allowBlank="1" showInputMessage="1" sqref="CO7:CO156" xr:uid="{00000000-0002-0000-2400-000002000000}">
      <formula1>$CS$44:$CS$51</formula1>
    </dataValidation>
    <dataValidation type="list" allowBlank="1" showInputMessage="1" sqref="AD7:AD156 CG7:CG156 BV7:BV156 BK7:BK156 AO7:AO156" xr:uid="{00000000-0002-0000-2400-000007000000}">
      <formula1>$CU$46:$CU$51</formula1>
    </dataValidation>
    <dataValidation type="list" allowBlank="1" showInputMessage="1" showErrorMessage="1" sqref="AZ7:AZ156" xr:uid="{00000000-0002-0000-2400-000012000000}">
      <formula1>$CU$46:$CU$51</formula1>
    </dataValidation>
    <dataValidation type="list" allowBlank="1" showInputMessage="1" sqref="L7:L156" xr:uid="{00000000-0002-0000-2400-000003000000}">
      <formula1>$CS$34:$CS$37</formula1>
    </dataValidation>
    <dataValidation type="list" allowBlank="1" showInputMessage="1" sqref="AC7:AC156 CF7:CF156 BU7:BU156 BJ7:BJ156 AN7:AN156" xr:uid="{00000000-0002-0000-2400-000008000000}">
      <formula1>$CU$32:$CU$40</formula1>
    </dataValidation>
    <dataValidation type="list" allowBlank="1" showInputMessage="1" showErrorMessage="1" sqref="AY7:AY156" xr:uid="{00000000-0002-0000-2400-000013000000}">
      <formula1>$CU$32:$CU$40</formula1>
    </dataValidation>
    <dataValidation type="list" allowBlank="1" showInputMessage="1" sqref="U7:U156 BM7:BM156 BB7:BB156 AQ7:AQ156 AF7:AF156 BX7:BX156" xr:uid="{00000000-0002-0000-2400-00000D000000}">
      <formula1>$CU$13:$CU$27</formula1>
    </dataValidation>
    <dataValidation type="list" allowBlank="1" showInputMessage="1" sqref="BZ7:BZ156 AH7:AH156 AS7:AS156 BO7:BO156 W8:W156 W7" xr:uid="{89E1B337-631F-4499-8D2F-B67C4A76E259}">
      <formula1>"Yes, Yes: Virtual grid, No, Not known"</formula1>
    </dataValidation>
    <dataValidation type="list" allowBlank="1" showInputMessage="1" showErrorMessage="1" sqref="BD7:BD156" xr:uid="{3B6C6BA1-0A9C-43C7-BF21-5EDB809BCE97}">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2" stopIfTrue="1" operator="containsText" text="Required entry missing" id="{C6D3B4E9-A99E-4010-9218-67586E1F1FD4}">
            <xm:f>NOT(ISERROR(SEARCH("Required entry missing",Skeletal_survey_DAP_by_record!DE8)))</xm:f>
            <x14:dxf>
              <font>
                <b/>
                <i/>
                <strike val="0"/>
                <color rgb="FFC00000"/>
              </font>
            </x14:dxf>
          </x14:cfRule>
          <xm:sqref>DE8:DE56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W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8554687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38" style="91" hidden="1" customWidth="1"/>
    <col min="69" max="69" width="15.7109375" style="91" hidden="1" customWidth="1"/>
    <col min="70" max="70" width="40.7109375" style="91" hidden="1" customWidth="1"/>
    <col min="71" max="71" width="15.7109375" style="91" hidden="1" customWidth="1"/>
    <col min="72" max="73" width="40.7109375" style="91" hidden="1" customWidth="1"/>
    <col min="74" max="74" width="9.140625" style="701" hidden="1" customWidth="1"/>
    <col min="75" max="75" width="11.5703125" style="701" hidden="1" customWidth="1"/>
    <col min="76" max="16384" width="9.140625" style="6" hidden="1"/>
  </cols>
  <sheetData>
    <row r="1" spans="1:75" ht="43.5" customHeight="1" thickBot="1" x14ac:dyDescent="0.5">
      <c r="A1" s="455" t="s">
        <v>741</v>
      </c>
      <c r="B1" s="1756" t="s">
        <v>1020</v>
      </c>
      <c r="C1" s="1757"/>
      <c r="D1" s="1757"/>
      <c r="E1" s="489" t="s">
        <v>719</v>
      </c>
      <c r="F1" s="1304" t="s">
        <v>786</v>
      </c>
      <c r="G1" s="1305" t="s">
        <v>815</v>
      </c>
      <c r="H1" s="1306" t="s">
        <v>787</v>
      </c>
      <c r="I1" s="1307" t="s">
        <v>788</v>
      </c>
      <c r="J1" s="1308" t="s">
        <v>789</v>
      </c>
      <c r="T1" s="802"/>
      <c r="U1" s="803"/>
      <c r="V1" s="803"/>
      <c r="W1" s="803"/>
      <c r="X1" s="223"/>
      <c r="Y1" s="223"/>
      <c r="Z1" s="223"/>
      <c r="AA1" s="223"/>
      <c r="AB1" s="442" t="s">
        <v>859</v>
      </c>
      <c r="AC1" s="442" t="s">
        <v>860</v>
      </c>
      <c r="AD1" s="223"/>
      <c r="AE1" s="223"/>
      <c r="AF1" s="804"/>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41"/>
      <c r="BS1" s="241"/>
      <c r="BT1" s="230"/>
      <c r="BU1" s="230"/>
      <c r="BV1" s="85"/>
      <c r="BW1" s="85"/>
    </row>
    <row r="2" spans="1:75" s="487" customFormat="1" ht="35.1" customHeight="1" thickBot="1" x14ac:dyDescent="0.5">
      <c r="A2" s="675" t="s">
        <v>839</v>
      </c>
      <c r="B2" s="1758" t="str">
        <f>'Info Exam and Projection List'!M34</f>
        <v>Y02. Other Projection</v>
      </c>
      <c r="C2" s="1759"/>
      <c r="D2" s="1760"/>
      <c r="E2" s="1093" t="s">
        <v>1735</v>
      </c>
      <c r="F2" s="1259"/>
      <c r="G2" s="1775" t="str">
        <f>VLOOKUP($B$2,'Info Exam and Projection List'!M4:P34,2)</f>
        <v>Enter Projection in cell F2, local protocol name in Column G and any notes on the exam in the "Additional Information" column.</v>
      </c>
      <c r="H2" s="1788"/>
      <c r="I2" s="1242"/>
      <c r="J2" s="1242"/>
      <c r="K2" s="1188" t="s">
        <v>1785</v>
      </c>
      <c r="L2" s="192"/>
      <c r="M2" s="192"/>
      <c r="N2" s="1257"/>
      <c r="O2" s="21"/>
      <c r="P2" s="21"/>
      <c r="Q2" s="21"/>
      <c r="R2" s="21"/>
      <c r="S2" s="21"/>
      <c r="T2" s="21"/>
      <c r="U2" s="805"/>
      <c r="V2" s="805"/>
      <c r="W2" s="805"/>
      <c r="X2" s="476"/>
      <c r="Y2" s="476"/>
      <c r="Z2" s="476"/>
      <c r="AA2" s="476"/>
      <c r="AB2" s="511" t="str">
        <f>VLOOKUP($B$2,'Info Exam and Projection List'!M4:P34,3)</f>
        <v>N/A: Enter in column AB</v>
      </c>
      <c r="AC2" s="512" t="str">
        <f>VLOOKUP($B$2,'Info Exam and Projection List'!M4:P34,4)</f>
        <v>N/A: Enter in column AC</v>
      </c>
      <c r="AD2" s="476"/>
      <c r="AE2" s="476"/>
      <c r="AF2" s="477"/>
      <c r="AG2" s="485"/>
      <c r="AH2" s="172"/>
      <c r="AI2" s="486"/>
      <c r="AJ2" s="161" t="s">
        <v>232</v>
      </c>
      <c r="AK2" s="46"/>
      <c r="AL2" s="47"/>
      <c r="AM2" s="172"/>
      <c r="AP2" s="902" t="s">
        <v>1422</v>
      </c>
      <c r="AQ2" s="907" t="s">
        <v>1018</v>
      </c>
      <c r="AR2" s="964" t="s">
        <v>1099</v>
      </c>
      <c r="AS2" s="709" t="s">
        <v>1736</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3"/>
      <c r="BR2" s="674" t="s">
        <v>367</v>
      </c>
      <c r="BS2" s="674"/>
      <c r="BT2" s="673" t="s">
        <v>368</v>
      </c>
      <c r="BU2" s="674" t="s">
        <v>367</v>
      </c>
      <c r="BV2" s="699" t="s">
        <v>368</v>
      </c>
      <c r="BW2" s="700" t="s">
        <v>367</v>
      </c>
    </row>
    <row r="3" spans="1:75" ht="20.100000000000001" customHeight="1" thickBot="1" x14ac:dyDescent="0.35">
      <c r="B3" s="488" t="s">
        <v>837</v>
      </c>
      <c r="C3" s="1751" t="str">
        <f>IF(Radiology_System_General_Info!D12&lt;&gt;"",Radiology_System_General_Info!D12,"No entry")</f>
        <v>No entry</v>
      </c>
      <c r="D3" s="1752"/>
      <c r="E3" s="572"/>
      <c r="F3" s="1309" t="s">
        <v>844</v>
      </c>
      <c r="G3" s="1180"/>
      <c r="H3" s="1180"/>
      <c r="I3" s="1180"/>
      <c r="J3" s="1180"/>
      <c r="K3" s="575"/>
      <c r="L3" s="575"/>
      <c r="M3" s="575"/>
      <c r="N3" s="1258"/>
      <c r="O3" s="1258"/>
      <c r="P3" s="1258"/>
      <c r="Q3" s="1258"/>
      <c r="R3" s="1258"/>
      <c r="S3" s="1258"/>
      <c r="T3" s="1258"/>
      <c r="U3" s="739"/>
      <c r="V3" s="192"/>
      <c r="W3" s="741"/>
      <c r="X3" s="804"/>
      <c r="Y3" s="804"/>
      <c r="Z3" s="804"/>
      <c r="AA3" s="804"/>
      <c r="AB3" s="804"/>
      <c r="AC3" s="804"/>
      <c r="AD3" s="804"/>
      <c r="AE3" s="804"/>
      <c r="AF3" s="804"/>
      <c r="AG3" s="172"/>
      <c r="AH3" s="172"/>
      <c r="AI3" s="172"/>
      <c r="AJ3" s="278" t="s">
        <v>867</v>
      </c>
      <c r="AK3" s="279"/>
      <c r="AL3" s="613" t="str">
        <f>IF('Contact_Information '!K18&lt;&gt;"",'Contact_Information '!K18,"No entry")</f>
        <v>PRPxxxxa</v>
      </c>
      <c r="AM3" s="172"/>
      <c r="AP3" s="899" t="s">
        <v>1750</v>
      </c>
      <c r="AQ3" s="959" t="str">
        <f>$B$2</f>
        <v>Y02. Other Projection</v>
      </c>
      <c r="AR3" s="919" t="s">
        <v>1025</v>
      </c>
      <c r="AS3" s="712" t="s">
        <v>1737</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698"/>
      <c r="BR3" s="85"/>
      <c r="BS3" s="85"/>
      <c r="BT3" s="85"/>
      <c r="BU3" s="93" t="s">
        <v>1749</v>
      </c>
    </row>
    <row r="4" spans="1:75" ht="20.100000000000001" customHeight="1" thickBot="1" x14ac:dyDescent="0.35">
      <c r="A4" s="24"/>
      <c r="B4" s="488" t="s">
        <v>838</v>
      </c>
      <c r="C4" s="1753" t="str">
        <f>IF('Contact_Information '!D29&lt;&gt;"",'Contact_Information '!D29,"No entry")</f>
        <v>No entry</v>
      </c>
      <c r="D4" s="1754"/>
      <c r="E4" s="1264"/>
      <c r="F4" s="1310"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1262</v>
      </c>
      <c r="O4" s="740"/>
      <c r="P4" s="740"/>
      <c r="Q4" s="740"/>
      <c r="R4" s="740"/>
      <c r="S4" s="740"/>
      <c r="T4" s="740"/>
      <c r="U4" s="740"/>
      <c r="V4" s="740"/>
      <c r="W4" s="502"/>
      <c r="X4" s="521" t="s">
        <v>831</v>
      </c>
      <c r="Y4" s="523"/>
      <c r="Z4" s="523"/>
      <c r="AA4" s="523"/>
      <c r="AB4" s="510"/>
      <c r="AC4" s="510"/>
      <c r="AD4" s="509"/>
      <c r="AE4" s="73"/>
      <c r="AF4" s="804"/>
      <c r="AG4" s="172"/>
      <c r="AH4" s="172"/>
      <c r="AI4" s="172"/>
      <c r="AJ4" s="278" t="s">
        <v>868</v>
      </c>
      <c r="AK4" s="279"/>
      <c r="AL4" s="614" t="s">
        <v>1726</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5" ht="110.1" customHeight="1" thickBot="1" x14ac:dyDescent="0.3">
      <c r="A5" s="24"/>
      <c r="B5" s="925" t="s">
        <v>840</v>
      </c>
      <c r="C5" s="926" t="s">
        <v>2140</v>
      </c>
      <c r="D5" s="927" t="s">
        <v>841</v>
      </c>
      <c r="E5" s="1263" t="s">
        <v>1731</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804"/>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1805</v>
      </c>
      <c r="BQ5" s="248" t="s">
        <v>1159</v>
      </c>
      <c r="BR5" s="261" t="s">
        <v>1806</v>
      </c>
      <c r="BS5" s="247" t="s">
        <v>1160</v>
      </c>
      <c r="BT5" s="97" t="s">
        <v>1098</v>
      </c>
      <c r="BU5" s="169" t="s">
        <v>322</v>
      </c>
    </row>
    <row r="6" spans="1:75"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870"/>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5" ht="15.75" customHeight="1" x14ac:dyDescent="0.25">
      <c r="A7" s="24"/>
      <c r="B7" s="264" t="s">
        <v>428</v>
      </c>
      <c r="C7" s="875"/>
      <c r="D7" s="499"/>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Y02. Other Projection</v>
      </c>
      <c r="AR7" s="96" t="str">
        <f>CONCATENATE('Contact_Information '!$AO$5,$AL$4,"-",$B7)</f>
        <v>No entry-No entry-Hyyyy-Rzzzz-PRPxxxxa-Y03-01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workbook"),"No entry"),"No record entry")</f>
        <v>No record entry</v>
      </c>
      <c r="BQ7" s="799" t="str">
        <f>IF($C7&lt;&gt;"",IF($AB7&lt;&gt;"","N","Y"),"No record entry")</f>
        <v>No record entry</v>
      </c>
      <c r="BR7" s="660" t="str">
        <f>IF($C7&lt;&gt;"",IF($AC7&lt;&gt;"",IF(LEN($AC7)&lt;250,$AC7,"Long name:-see workbook"), "No entry"),"No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5" ht="15.75" customHeight="1" x14ac:dyDescent="0.25">
      <c r="A8" s="24"/>
      <c r="B8" s="265" t="s">
        <v>429</v>
      </c>
      <c r="C8" s="875"/>
      <c r="D8" s="499"/>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5" ht="15.75" customHeight="1" thickBot="1" x14ac:dyDescent="0.3">
      <c r="A9" s="24"/>
      <c r="B9" s="265" t="s">
        <v>430</v>
      </c>
      <c r="C9" s="875"/>
      <c r="D9" s="499"/>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5" ht="15.75" customHeight="1" x14ac:dyDescent="0.25">
      <c r="A10" s="24"/>
      <c r="B10" s="265" t="s">
        <v>431</v>
      </c>
      <c r="C10" s="875"/>
      <c r="D10" s="499"/>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5" ht="15.75" customHeight="1" x14ac:dyDescent="0.3">
      <c r="A11" s="24"/>
      <c r="B11" s="265" t="s">
        <v>432</v>
      </c>
      <c r="C11" s="875"/>
      <c r="D11" s="499"/>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5" ht="15.75" customHeight="1" x14ac:dyDescent="0.25">
      <c r="A12" s="24"/>
      <c r="B12" s="265" t="s">
        <v>433</v>
      </c>
      <c r="C12" s="875"/>
      <c r="D12" s="499"/>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5" ht="15.75" customHeight="1" x14ac:dyDescent="0.25">
      <c r="A13" s="24"/>
      <c r="B13" s="265" t="s">
        <v>434</v>
      </c>
      <c r="C13" s="875"/>
      <c r="D13" s="499"/>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5" ht="15.75" customHeight="1" x14ac:dyDescent="0.25">
      <c r="A14" s="24"/>
      <c r="B14" s="265" t="s">
        <v>435</v>
      </c>
      <c r="C14" s="875"/>
      <c r="D14" s="499"/>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5" ht="15.75" customHeight="1" x14ac:dyDescent="0.25">
      <c r="A15" s="24"/>
      <c r="B15" s="265" t="s">
        <v>436</v>
      </c>
      <c r="C15" s="875"/>
      <c r="D15" s="499"/>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6" t="s">
        <v>2142</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5" ht="15.75" customHeight="1" x14ac:dyDescent="0.25">
      <c r="A16" s="24"/>
      <c r="B16" s="265">
        <v>10</v>
      </c>
      <c r="C16" s="875"/>
      <c r="D16" s="499"/>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791</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875"/>
      <c r="D17" s="499"/>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629</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875"/>
      <c r="D18" s="499"/>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792</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875"/>
      <c r="D19" s="499"/>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1228</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875"/>
      <c r="D20" s="499"/>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793</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875"/>
      <c r="D21" s="499"/>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794</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875"/>
      <c r="D22" s="499"/>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795</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875"/>
      <c r="D23" s="499"/>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796</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875"/>
      <c r="D24" s="499"/>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6" t="s">
        <v>2514</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875"/>
      <c r="D25" s="499"/>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6" t="s">
        <v>2515</v>
      </c>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875"/>
      <c r="D26" s="499"/>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1" t="s">
        <v>288</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875"/>
      <c r="D27" s="499"/>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875"/>
      <c r="D28" s="499"/>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7"/>
      <c r="AI28" s="1"/>
      <c r="AJ28" s="1"/>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875"/>
      <c r="D29" s="499"/>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c r="AI29" s="1"/>
      <c r="AJ29" s="1"/>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875"/>
      <c r="D30" s="499"/>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c r="AI30" s="1"/>
      <c r="AJ30" s="1"/>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875"/>
      <c r="D31" s="499"/>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c r="AI31" s="1"/>
      <c r="AJ31" s="217" t="s">
        <v>303</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875"/>
      <c r="D32" s="499"/>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c r="AI32" s="1"/>
      <c r="AJ32" s="1" t="s">
        <v>353</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875"/>
      <c r="D33" s="499"/>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9" t="s">
        <v>19</v>
      </c>
      <c r="AI33" s="1"/>
      <c r="AJ33" s="1" t="s">
        <v>797</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875"/>
      <c r="D34" s="499"/>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t="s">
        <v>323</v>
      </c>
      <c r="AI34" s="1"/>
      <c r="AJ34" s="1" t="s">
        <v>798</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875"/>
      <c r="D35" s="499"/>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7" t="s">
        <v>324</v>
      </c>
      <c r="AI35" s="1"/>
      <c r="AJ35" s="1" t="s">
        <v>799</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875"/>
      <c r="D36" s="499"/>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659</v>
      </c>
      <c r="AI36" s="1"/>
      <c r="AJ36" s="1" t="s">
        <v>305</v>
      </c>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875"/>
      <c r="D37" s="499"/>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325</v>
      </c>
      <c r="AI37" s="1"/>
      <c r="AJ37" s="1" t="s">
        <v>304</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875"/>
      <c r="D38" s="499"/>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c r="AI38" s="1"/>
      <c r="AJ38" s="1" t="s">
        <v>823</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875"/>
      <c r="D39" s="499"/>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c r="AI39" s="1"/>
      <c r="AJ39" s="1" t="s">
        <v>824</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875"/>
      <c r="D40" s="499"/>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c r="AI40" s="1"/>
      <c r="AJ40" s="1" t="s">
        <v>21</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875"/>
      <c r="D41" s="499"/>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c r="AI41" s="1"/>
      <c r="AJ41" s="1"/>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875"/>
      <c r="D42" s="499"/>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c r="AI42" s="1"/>
      <c r="AJ42" s="1"/>
      <c r="AK42" s="1"/>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x14ac:dyDescent="0.25">
      <c r="A43" s="24"/>
      <c r="B43" s="265">
        <v>37</v>
      </c>
      <c r="C43" s="875"/>
      <c r="D43" s="499"/>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299" t="s">
        <v>352</v>
      </c>
      <c r="AI43" s="1"/>
      <c r="AJ43" s="1"/>
      <c r="AK43" s="1"/>
      <c r="AL43" s="29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875"/>
      <c r="D44" s="499"/>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H44" s="297" t="s">
        <v>397</v>
      </c>
      <c r="AI44" s="1"/>
      <c r="AJ44" s="1"/>
      <c r="AK44" s="1"/>
      <c r="AL44" s="296"/>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875"/>
      <c r="D45" s="499"/>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297" t="s">
        <v>353</v>
      </c>
      <c r="AI45" s="1"/>
      <c r="AJ45" s="217" t="s">
        <v>291</v>
      </c>
      <c r="AK45" s="1"/>
      <c r="AL45" s="296"/>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875"/>
      <c r="D46" s="499"/>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297" t="s">
        <v>2072</v>
      </c>
      <c r="AI46" s="1"/>
      <c r="AJ46" s="1" t="s">
        <v>1</v>
      </c>
      <c r="AK46" s="1"/>
      <c r="AL46" s="296"/>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875"/>
      <c r="D47" s="499"/>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297" t="s">
        <v>398</v>
      </c>
      <c r="AI47" s="1"/>
      <c r="AJ47" s="1" t="s">
        <v>847</v>
      </c>
      <c r="AK47" s="1"/>
      <c r="AL47" s="296"/>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875"/>
      <c r="D48" s="499"/>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297" t="s">
        <v>2071</v>
      </c>
      <c r="AI48" s="1"/>
      <c r="AJ48" s="1" t="s">
        <v>848</v>
      </c>
      <c r="AK48" s="1"/>
      <c r="AL48" s="296"/>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875"/>
      <c r="D49" s="499"/>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297" t="s">
        <v>400</v>
      </c>
      <c r="AI49" s="1"/>
      <c r="AJ49" s="1" t="s">
        <v>2</v>
      </c>
      <c r="AK49" s="1"/>
      <c r="AL49" s="296"/>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875"/>
      <c r="D50" s="499"/>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297" t="s">
        <v>401</v>
      </c>
      <c r="AI50" s="1"/>
      <c r="AJ50" s="1" t="s">
        <v>292</v>
      </c>
      <c r="AK50" s="300"/>
      <c r="AL50" s="296"/>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thickBot="1" x14ac:dyDescent="0.3">
      <c r="B51" s="265">
        <v>45</v>
      </c>
      <c r="C51" s="875"/>
      <c r="D51" s="499"/>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301" t="s">
        <v>402</v>
      </c>
      <c r="AI51" s="302"/>
      <c r="AJ51" s="302" t="s">
        <v>366</v>
      </c>
      <c r="AK51" s="302"/>
      <c r="AL51" s="336"/>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875"/>
      <c r="D52" s="499"/>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875"/>
      <c r="D53" s="499"/>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875"/>
      <c r="D54" s="499"/>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875"/>
      <c r="D55" s="499"/>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875"/>
      <c r="D56" s="499"/>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875"/>
      <c r="D57" s="499"/>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875"/>
      <c r="D58" s="499"/>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875"/>
      <c r="D59" s="499"/>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875"/>
      <c r="D60" s="499"/>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875"/>
      <c r="D61" s="499"/>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875"/>
      <c r="D62" s="499"/>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875"/>
      <c r="D63" s="499"/>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875"/>
      <c r="D64" s="499"/>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3" ht="15.75" customHeight="1" x14ac:dyDescent="0.25">
      <c r="B65" s="265">
        <v>59</v>
      </c>
      <c r="C65" s="875"/>
      <c r="D65" s="499"/>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3" ht="15.75" customHeight="1" x14ac:dyDescent="0.25">
      <c r="B66" s="265">
        <v>60</v>
      </c>
      <c r="C66" s="875"/>
      <c r="D66" s="499"/>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3" ht="15.75" customHeight="1" x14ac:dyDescent="0.25">
      <c r="B67" s="265">
        <v>61</v>
      </c>
      <c r="C67" s="875"/>
      <c r="D67" s="499"/>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3" ht="15.75" customHeight="1" x14ac:dyDescent="0.25">
      <c r="B68" s="265">
        <v>62</v>
      </c>
      <c r="C68" s="875"/>
      <c r="D68" s="499"/>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3" ht="15.75" customHeight="1" x14ac:dyDescent="0.25">
      <c r="B69" s="265">
        <v>63</v>
      </c>
      <c r="C69" s="875"/>
      <c r="D69" s="499"/>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3" ht="15.75" customHeight="1" x14ac:dyDescent="0.25">
      <c r="B70" s="265">
        <v>64</v>
      </c>
      <c r="C70" s="875"/>
      <c r="D70" s="499"/>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3" ht="15.75" customHeight="1" x14ac:dyDescent="0.25">
      <c r="B71" s="265">
        <v>65</v>
      </c>
      <c r="C71" s="875"/>
      <c r="D71" s="499"/>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3" ht="15.75" customHeight="1" x14ac:dyDescent="0.25">
      <c r="B72" s="265">
        <v>66</v>
      </c>
      <c r="C72" s="875"/>
      <c r="D72" s="499"/>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3" ht="15.75" customHeight="1" x14ac:dyDescent="0.25">
      <c r="B73" s="265">
        <v>67</v>
      </c>
      <c r="C73" s="875"/>
      <c r="D73" s="499"/>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U73" s="93"/>
    </row>
    <row r="74" spans="1:73" ht="15.75" customHeight="1" x14ac:dyDescent="0.25">
      <c r="A74" s="44"/>
      <c r="B74" s="265">
        <v>68</v>
      </c>
      <c r="C74" s="875"/>
      <c r="D74" s="499"/>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c r="BS74" s="93"/>
      <c r="BT74" s="93"/>
    </row>
    <row r="75" spans="1:73" ht="15.75" customHeight="1" x14ac:dyDescent="0.25">
      <c r="B75" s="265">
        <v>69</v>
      </c>
      <c r="C75" s="875"/>
      <c r="D75" s="499"/>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3" ht="15.75" customHeight="1" x14ac:dyDescent="0.25">
      <c r="B76" s="265">
        <v>70</v>
      </c>
      <c r="C76" s="875"/>
      <c r="D76" s="499"/>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3" ht="15.75" customHeight="1" x14ac:dyDescent="0.25">
      <c r="B77" s="265">
        <v>71</v>
      </c>
      <c r="C77" s="875"/>
      <c r="D77" s="499"/>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3" ht="15.75" customHeight="1" x14ac:dyDescent="0.25">
      <c r="B78" s="265">
        <v>72</v>
      </c>
      <c r="C78" s="875"/>
      <c r="D78" s="499"/>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3" ht="15.75" customHeight="1" x14ac:dyDescent="0.25">
      <c r="B79" s="265">
        <v>73</v>
      </c>
      <c r="C79" s="875"/>
      <c r="D79" s="499"/>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3" ht="15.75" customHeight="1" x14ac:dyDescent="0.25">
      <c r="B80" s="265">
        <v>74</v>
      </c>
      <c r="C80" s="875"/>
      <c r="D80" s="499"/>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5" s="44" customFormat="1" ht="15.75" customHeight="1" x14ac:dyDescent="0.25">
      <c r="A81" s="6"/>
      <c r="B81" s="265">
        <v>75</v>
      </c>
      <c r="C81" s="875"/>
      <c r="D81" s="499"/>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91"/>
      <c r="BU81" s="91"/>
      <c r="BV81" s="702"/>
      <c r="BW81" s="702"/>
    </row>
    <row r="82" spans="1:75" ht="15.75" customHeight="1" x14ac:dyDescent="0.25">
      <c r="B82" s="265">
        <v>76</v>
      </c>
      <c r="C82" s="875"/>
      <c r="D82" s="499"/>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5" ht="15.75" customHeight="1" x14ac:dyDescent="0.25">
      <c r="B83" s="265">
        <v>77</v>
      </c>
      <c r="C83" s="875"/>
      <c r="D83" s="499"/>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5" ht="15.75" customHeight="1" x14ac:dyDescent="0.25">
      <c r="B84" s="265">
        <v>78</v>
      </c>
      <c r="C84" s="875"/>
      <c r="D84" s="499"/>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5" ht="15.75" customHeight="1" x14ac:dyDescent="0.25">
      <c r="B85" s="265">
        <v>79</v>
      </c>
      <c r="C85" s="875"/>
      <c r="D85" s="499"/>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5" ht="15.75" customHeight="1" x14ac:dyDescent="0.25">
      <c r="B86" s="265">
        <v>80</v>
      </c>
      <c r="C86" s="875"/>
      <c r="D86" s="499"/>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5" ht="15.75" customHeight="1" x14ac:dyDescent="0.25">
      <c r="B87" s="265">
        <v>81</v>
      </c>
      <c r="C87" s="875"/>
      <c r="D87" s="499"/>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5" ht="15.75" customHeight="1" x14ac:dyDescent="0.25">
      <c r="B88" s="265">
        <v>82</v>
      </c>
      <c r="C88" s="875"/>
      <c r="D88" s="499"/>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5" ht="15.75" customHeight="1" x14ac:dyDescent="0.25">
      <c r="B89" s="265">
        <v>83</v>
      </c>
      <c r="C89" s="875"/>
      <c r="D89" s="499"/>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5" ht="15.75" customHeight="1" x14ac:dyDescent="0.25">
      <c r="B90" s="265">
        <v>84</v>
      </c>
      <c r="C90" s="875"/>
      <c r="D90" s="499"/>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5" ht="15.75" customHeight="1" x14ac:dyDescent="0.25">
      <c r="B91" s="265">
        <v>85</v>
      </c>
      <c r="C91" s="875"/>
      <c r="D91" s="499"/>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5" ht="15.75" customHeight="1" x14ac:dyDescent="0.25">
      <c r="B92" s="265">
        <v>86</v>
      </c>
      <c r="C92" s="875"/>
      <c r="D92" s="499"/>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5" ht="15.75" customHeight="1" x14ac:dyDescent="0.25">
      <c r="B93" s="265">
        <v>87</v>
      </c>
      <c r="C93" s="875"/>
      <c r="D93" s="499"/>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5" ht="15.75" customHeight="1" x14ac:dyDescent="0.25">
      <c r="B94" s="265">
        <v>88</v>
      </c>
      <c r="C94" s="875"/>
      <c r="D94" s="499"/>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5" ht="15.75" customHeight="1" x14ac:dyDescent="0.25">
      <c r="B95" s="265">
        <v>89</v>
      </c>
      <c r="C95" s="875"/>
      <c r="D95" s="499"/>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5" ht="15.75" customHeight="1" x14ac:dyDescent="0.25">
      <c r="B96" s="265">
        <v>90</v>
      </c>
      <c r="C96" s="875"/>
      <c r="D96" s="499"/>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875"/>
      <c r="D97" s="499"/>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875"/>
      <c r="D98" s="499"/>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875"/>
      <c r="D99" s="499"/>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875"/>
      <c r="D100" s="499"/>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875"/>
      <c r="D101" s="499"/>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875"/>
      <c r="D102" s="499"/>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875"/>
      <c r="D103" s="499"/>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875"/>
      <c r="D104" s="499"/>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875"/>
      <c r="D105" s="499"/>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875"/>
      <c r="D106" s="499"/>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875"/>
      <c r="D107" s="499"/>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875"/>
      <c r="D108" s="499"/>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875"/>
      <c r="D109" s="499"/>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875"/>
      <c r="D110" s="499"/>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875"/>
      <c r="D111" s="499"/>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875"/>
      <c r="D112" s="499"/>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875"/>
      <c r="D113" s="499"/>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875"/>
      <c r="D114" s="499"/>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875"/>
      <c r="D115" s="499"/>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875"/>
      <c r="D116" s="499"/>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875"/>
      <c r="D117" s="499"/>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875"/>
      <c r="D118" s="499"/>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875"/>
      <c r="D119" s="499"/>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875"/>
      <c r="D120" s="499"/>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875"/>
      <c r="D121" s="499"/>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875"/>
      <c r="D122" s="499"/>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875"/>
      <c r="D123" s="499"/>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875"/>
      <c r="D124" s="499"/>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875"/>
      <c r="D125" s="499"/>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875"/>
      <c r="D126" s="499"/>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875"/>
      <c r="D127" s="499"/>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875"/>
      <c r="D128" s="499"/>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875"/>
      <c r="D129" s="499"/>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875"/>
      <c r="D130" s="499"/>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875"/>
      <c r="D131" s="499"/>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875"/>
      <c r="D132" s="499"/>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875"/>
      <c r="D133" s="499"/>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875"/>
      <c r="D134" s="499"/>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875"/>
      <c r="D135" s="499"/>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875"/>
      <c r="D136" s="499"/>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875"/>
      <c r="D137" s="499"/>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875"/>
      <c r="D138" s="499"/>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875"/>
      <c r="D139" s="499"/>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875"/>
      <c r="D140" s="499"/>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875"/>
      <c r="D141" s="499"/>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875"/>
      <c r="D142" s="499"/>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875"/>
      <c r="D143" s="499"/>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875"/>
      <c r="D144" s="499"/>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875"/>
      <c r="D145" s="499"/>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875"/>
      <c r="D146" s="499"/>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875"/>
      <c r="D147" s="499"/>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875"/>
      <c r="D148" s="499"/>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875"/>
      <c r="D149" s="499"/>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875"/>
      <c r="D150" s="499"/>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875"/>
      <c r="D151" s="499"/>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875"/>
      <c r="D152" s="499"/>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875"/>
      <c r="D153" s="499"/>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875"/>
      <c r="D154" s="499"/>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875"/>
      <c r="D155" s="499"/>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875"/>
      <c r="D156" s="499"/>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C157" s="35"/>
      <c r="AH157" s="172"/>
      <c r="AI157" s="172"/>
      <c r="AJ157" s="172"/>
      <c r="AK157" s="172"/>
      <c r="AL157" s="172"/>
    </row>
    <row r="158" spans="2:38" ht="15.75" x14ac:dyDescent="0.25">
      <c r="B158" s="28" t="s">
        <v>380</v>
      </c>
      <c r="C158" s="28"/>
      <c r="AH158" s="172"/>
      <c r="AI158" s="172"/>
      <c r="AJ158" s="172"/>
      <c r="AK158" s="172"/>
      <c r="AL158" s="172"/>
    </row>
    <row r="159" spans="2:38" x14ac:dyDescent="0.25">
      <c r="AH159" s="172"/>
      <c r="AI159" s="172"/>
      <c r="AJ159" s="172"/>
      <c r="AK159" s="172"/>
      <c r="AL159" s="172"/>
    </row>
    <row r="160" spans="2:38" x14ac:dyDescent="0.25">
      <c r="AH160" s="172"/>
      <c r="AI160" s="172"/>
      <c r="AJ160" s="172"/>
      <c r="AK160" s="172"/>
      <c r="AL160" s="172"/>
    </row>
    <row r="161" spans="34:38" x14ac:dyDescent="0.25">
      <c r="AH161" s="172"/>
      <c r="AI161" s="172"/>
      <c r="AJ161" s="172"/>
      <c r="AK161" s="172"/>
      <c r="AL161" s="172"/>
    </row>
    <row r="162" spans="34:38" x14ac:dyDescent="0.25">
      <c r="AH162" s="172"/>
      <c r="AI162" s="172"/>
      <c r="AJ162" s="172"/>
      <c r="AK162" s="172"/>
      <c r="AL162" s="172"/>
    </row>
    <row r="163" spans="34:38" x14ac:dyDescent="0.25">
      <c r="AH163" s="172"/>
      <c r="AI163" s="172"/>
      <c r="AJ163" s="172"/>
      <c r="AK163" s="172"/>
      <c r="AL163" s="172"/>
    </row>
    <row r="164" spans="34:38" x14ac:dyDescent="0.25">
      <c r="AH164" s="172"/>
      <c r="AI164" s="172"/>
      <c r="AJ164" s="172"/>
      <c r="AK164" s="172"/>
      <c r="AL164" s="172"/>
    </row>
    <row r="165" spans="34:38" x14ac:dyDescent="0.25">
      <c r="AH165" s="172"/>
      <c r="AI165" s="172"/>
      <c r="AJ165" s="172"/>
      <c r="AK165" s="172"/>
      <c r="AL165" s="172"/>
    </row>
    <row r="166" spans="34:38" x14ac:dyDescent="0.25">
      <c r="AH166" s="172"/>
      <c r="AI166" s="172"/>
      <c r="AJ166" s="172"/>
      <c r="AK166" s="172"/>
      <c r="AL166" s="172"/>
    </row>
    <row r="167" spans="34:38" x14ac:dyDescent="0.25">
      <c r="AH167" s="172"/>
      <c r="AI167" s="172"/>
      <c r="AJ167" s="172"/>
      <c r="AK167" s="172"/>
      <c r="AL167" s="172"/>
    </row>
    <row r="168" spans="34:38" x14ac:dyDescent="0.25">
      <c r="AH168" s="172"/>
      <c r="AI168" s="172"/>
      <c r="AJ168" s="172"/>
      <c r="AK168" s="172"/>
      <c r="AL168" s="172"/>
    </row>
    <row r="169" spans="34:38" x14ac:dyDescent="0.25">
      <c r="AH169" s="172"/>
      <c r="AI169" s="172"/>
      <c r="AJ169" s="172"/>
      <c r="AK169" s="172"/>
      <c r="AL169" s="172"/>
    </row>
    <row r="170" spans="34:38" x14ac:dyDescent="0.25">
      <c r="AH170" s="172"/>
      <c r="AI170" s="172"/>
      <c r="AJ170" s="172"/>
      <c r="AK170" s="172"/>
      <c r="AL170" s="172"/>
    </row>
    <row r="171" spans="34:38" x14ac:dyDescent="0.25">
      <c r="AH171" s="172"/>
      <c r="AI171" s="172"/>
      <c r="AJ171" s="172"/>
      <c r="AK171" s="172"/>
      <c r="AL171" s="172"/>
    </row>
    <row r="172" spans="34:38" x14ac:dyDescent="0.25">
      <c r="AH172" s="172"/>
      <c r="AI172" s="172"/>
      <c r="AJ172" s="172"/>
      <c r="AK172" s="172"/>
      <c r="AL172" s="172"/>
    </row>
    <row r="173" spans="34:38" x14ac:dyDescent="0.25">
      <c r="AH173" s="172"/>
      <c r="AI173" s="172"/>
      <c r="AJ173" s="172"/>
      <c r="AK173" s="172"/>
      <c r="AL173" s="172"/>
    </row>
    <row r="174" spans="34:38" x14ac:dyDescent="0.25">
      <c r="AH174" s="172"/>
      <c r="AI174" s="172"/>
      <c r="AJ174" s="172"/>
      <c r="AK174" s="172"/>
      <c r="AL174" s="172"/>
    </row>
    <row r="175" spans="34:38" x14ac:dyDescent="0.25">
      <c r="AH175" s="172"/>
      <c r="AI175" s="172"/>
      <c r="AJ175" s="172"/>
      <c r="AK175" s="172"/>
      <c r="AL175" s="172"/>
    </row>
    <row r="176" spans="34: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G2:H2"/>
    <mergeCell ref="K4:M4"/>
  </mergeCells>
  <conditionalFormatting sqref="AT7:AT56">
    <cfRule type="containsText" dxfId="1"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2500-000000000000}">
      <formula1>42370</formula1>
      <formula2>47484</formula2>
    </dataValidation>
    <dataValidation type="list" allowBlank="1" showInputMessage="1" sqref="F7:F156" xr:uid="{00000000-0002-0000-2500-000001000000}">
      <formula1>$AH$14:$AH$27</formula1>
    </dataValidation>
    <dataValidation type="decimal" allowBlank="1" showInputMessage="1" showErrorMessage="1" sqref="M7:M156" xr:uid="{00000000-0002-0000-2500-000004000000}">
      <formula1>0.5</formula1>
      <formula2>3</formula2>
    </dataValidation>
    <dataValidation type="decimal" allowBlank="1" showInputMessage="1" showErrorMessage="1" sqref="H7:H156" xr:uid="{00000000-0002-0000-2500-000005000000}">
      <formula1>30</formula1>
      <formula2>300</formula2>
    </dataValidation>
    <dataValidation type="decimal" allowBlank="1" showInputMessage="1" showErrorMessage="1" sqref="K7:K156" xr:uid="{00000000-0002-0000-2500-000006000000}">
      <formula1>16</formula1>
      <formula2>120</formula2>
    </dataValidation>
    <dataValidation type="decimal" allowBlank="1" showInputMessage="1" showErrorMessage="1" sqref="T7:T156" xr:uid="{00000000-0002-0000-2500-000009000000}">
      <formula1>0</formula1>
      <formula2>10000</formula2>
    </dataValidation>
    <dataValidation type="decimal" allowBlank="1" showInputMessage="1" showErrorMessage="1" sqref="S7:S156" xr:uid="{00000000-0002-0000-2500-00000A000000}">
      <formula1>40</formula1>
      <formula2>200</formula2>
    </dataValidation>
    <dataValidation type="decimal" allowBlank="1" showInputMessage="1" showErrorMessage="1" sqref="Q7:Q156" xr:uid="{00000000-0002-0000-2500-00000B000000}">
      <formula1>0</formula1>
      <formula2>1000</formula2>
    </dataValidation>
    <dataValidation type="decimal" allowBlank="1" showInputMessage="1" showErrorMessage="1" sqref="P7:P156" xr:uid="{00000000-0002-0000-2500-00000C000000}">
      <formula1>0</formula1>
      <formula2>300</formula2>
    </dataValidation>
    <dataValidation type="list" allowBlank="1" showInputMessage="1" sqref="N7:N156" xr:uid="{00000000-0002-0000-2500-00000D000000}">
      <formula1>$AK$13:$AK$22</formula1>
    </dataValidation>
    <dataValidation type="decimal" operator="greaterThan" allowBlank="1" showInputMessage="1" showErrorMessage="1" error="Dose entries cannot be a negative number " sqref="E7:E156" xr:uid="{00000000-0002-0000-2500-00000E000000}">
      <formula1>0</formula1>
    </dataValidation>
    <dataValidation type="list" allowBlank="1" showInputMessage="1" sqref="R7:R156" xr:uid="{00000000-0002-0000-2500-00000F000000}">
      <formula1>"Yes, No, Not known"</formula1>
    </dataValidation>
    <dataValidation type="list" allowBlank="1" showInputMessage="1" sqref="AD7:AD156" xr:uid="{00000000-0002-0000-2500-000002000000}">
      <formula1>$AH$44:$AH$51</formula1>
    </dataValidation>
    <dataValidation type="list" allowBlank="1" showInputMessage="1" sqref="V7:V156" xr:uid="{00000000-0002-0000-2500-000007000000}">
      <formula1>$AJ$46:$AJ$51</formula1>
    </dataValidation>
    <dataValidation type="list" allowBlank="1" showInputMessage="1" sqref="L7:L156" xr:uid="{00000000-0002-0000-2500-000003000000}">
      <formula1>$AH$34:$AH$37</formula1>
    </dataValidation>
    <dataValidation type="list" allowBlank="1" showInputMessage="1" sqref="U7:U156" xr:uid="{00000000-0002-0000-2500-000008000000}">
      <formula1>$AJ$32:$AJ$40</formula1>
    </dataValidation>
    <dataValidation type="list" allowBlank="1" showInputMessage="1" sqref="O7:O156" xr:uid="{E1680091-39DD-4E87-BD12-C65C89DAE149}">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W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1" customWidth="1"/>
    <col min="8" max="10" width="15.7109375" style="1" customWidth="1"/>
    <col min="11" max="13" width="15.7109375" style="6" customWidth="1"/>
    <col min="14" max="14" width="28.42578125" style="6" customWidth="1"/>
    <col min="15" max="15" width="16.5703125" style="6" customWidth="1"/>
    <col min="16" max="16" width="17.140625" style="6" customWidth="1"/>
    <col min="17" max="18" width="17.5703125" style="6" customWidth="1"/>
    <col min="19" max="19" width="16.28515625" style="6" customWidth="1"/>
    <col min="20" max="20" width="22.8554687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0" width="60.7109375" style="6" customWidth="1"/>
    <col min="31" max="31" width="62.2851562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60.5703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38" style="91" hidden="1" customWidth="1"/>
    <col min="69" max="69" width="15.7109375" style="91" hidden="1" customWidth="1"/>
    <col min="70" max="70" width="40.7109375" style="91" hidden="1" customWidth="1"/>
    <col min="71" max="71" width="15.7109375" style="91" hidden="1" customWidth="1"/>
    <col min="72" max="73" width="40.7109375" style="91" hidden="1" customWidth="1"/>
    <col min="74" max="74" width="9.140625" style="701" hidden="1" customWidth="1"/>
    <col min="75" max="75" width="11.5703125" style="701" hidden="1" customWidth="1"/>
    <col min="76" max="16384" width="9.140625" style="6" hidden="1"/>
  </cols>
  <sheetData>
    <row r="1" spans="1:75" ht="43.5" customHeight="1" thickBot="1" x14ac:dyDescent="0.5">
      <c r="A1" s="1456" t="s">
        <v>741</v>
      </c>
      <c r="B1" s="1756" t="s">
        <v>1020</v>
      </c>
      <c r="C1" s="1757"/>
      <c r="D1" s="1757"/>
      <c r="E1" s="489" t="s">
        <v>719</v>
      </c>
      <c r="F1" s="1304" t="s">
        <v>786</v>
      </c>
      <c r="G1" s="1305" t="s">
        <v>815</v>
      </c>
      <c r="H1" s="1306" t="s">
        <v>787</v>
      </c>
      <c r="I1" s="1307" t="s">
        <v>788</v>
      </c>
      <c r="J1" s="1308" t="s">
        <v>789</v>
      </c>
      <c r="T1" s="802"/>
      <c r="U1" s="803"/>
      <c r="V1" s="803"/>
      <c r="W1" s="803"/>
      <c r="X1" s="223"/>
      <c r="Y1" s="223"/>
      <c r="Z1" s="223"/>
      <c r="AA1" s="223"/>
      <c r="AB1" s="442" t="s">
        <v>859</v>
      </c>
      <c r="AC1" s="442" t="s">
        <v>860</v>
      </c>
      <c r="AD1" s="223"/>
      <c r="AE1" s="223"/>
      <c r="AF1" s="1234"/>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41"/>
      <c r="BS1" s="241"/>
      <c r="BT1" s="230"/>
      <c r="BU1" s="230"/>
      <c r="BV1" s="85"/>
      <c r="BW1" s="85"/>
    </row>
    <row r="2" spans="1:75" s="487" customFormat="1" ht="35.1" customHeight="1" thickBot="1" x14ac:dyDescent="0.5">
      <c r="A2" s="675" t="s">
        <v>839</v>
      </c>
      <c r="B2" s="1758" t="str">
        <f>'Info Exam and Projection List'!M34</f>
        <v>Y02. Other Projection</v>
      </c>
      <c r="C2" s="1759"/>
      <c r="D2" s="1760"/>
      <c r="E2" s="1093" t="s">
        <v>1735</v>
      </c>
      <c r="F2" s="1259"/>
      <c r="G2" s="1775" t="str">
        <f>VLOOKUP($B$2,'Info Exam and Projection List'!M4:P34,2)</f>
        <v>Enter Projection in cell F2, local protocol name in Column G and any notes on the exam in the "Additional Information" column.</v>
      </c>
      <c r="H2" s="1788"/>
      <c r="I2" s="1242"/>
      <c r="J2" s="1242"/>
      <c r="K2" s="1188" t="s">
        <v>1785</v>
      </c>
      <c r="L2" s="192"/>
      <c r="M2" s="192"/>
      <c r="N2" s="1257"/>
      <c r="O2" s="21"/>
      <c r="P2" s="21"/>
      <c r="Q2" s="21"/>
      <c r="R2" s="21"/>
      <c r="S2" s="21"/>
      <c r="T2" s="21"/>
      <c r="U2" s="1235"/>
      <c r="V2" s="1235"/>
      <c r="W2" s="1235"/>
      <c r="X2" s="476"/>
      <c r="Y2" s="476"/>
      <c r="Z2" s="476"/>
      <c r="AA2" s="476"/>
      <c r="AB2" s="511" t="str">
        <f>VLOOKUP($B$2,'Info Exam and Projection List'!M4:P34,3)</f>
        <v>N/A: Enter in column AB</v>
      </c>
      <c r="AC2" s="512" t="str">
        <f>VLOOKUP($B$2,'Info Exam and Projection List'!M4:P34,4)</f>
        <v>N/A: Enter in column AC</v>
      </c>
      <c r="AD2" s="476"/>
      <c r="AE2" s="476"/>
      <c r="AF2" s="477"/>
      <c r="AG2" s="485"/>
      <c r="AH2" s="172"/>
      <c r="AI2" s="486"/>
      <c r="AJ2" s="161" t="s">
        <v>232</v>
      </c>
      <c r="AK2" s="46"/>
      <c r="AL2" s="47"/>
      <c r="AM2" s="172"/>
      <c r="AP2" s="902" t="s">
        <v>1422</v>
      </c>
      <c r="AQ2" s="907" t="s">
        <v>1018</v>
      </c>
      <c r="AR2" s="964" t="s">
        <v>1099</v>
      </c>
      <c r="AS2" s="709" t="s">
        <v>1736</v>
      </c>
      <c r="AT2" s="709"/>
      <c r="AU2" s="710"/>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3"/>
      <c r="BR2" s="674" t="s">
        <v>367</v>
      </c>
      <c r="BS2" s="674"/>
      <c r="BT2" s="673" t="s">
        <v>368</v>
      </c>
      <c r="BU2" s="674" t="s">
        <v>367</v>
      </c>
      <c r="BV2" s="699" t="s">
        <v>368</v>
      </c>
      <c r="BW2" s="700" t="s">
        <v>367</v>
      </c>
    </row>
    <row r="3" spans="1:75" ht="20.100000000000001" customHeight="1" thickBot="1" x14ac:dyDescent="0.35">
      <c r="B3" s="488" t="s">
        <v>837</v>
      </c>
      <c r="C3" s="1751" t="str">
        <f>IF(Radiology_System_General_Info!D12&lt;&gt;"",Radiology_System_General_Info!D12,"No entry")</f>
        <v>No entry</v>
      </c>
      <c r="D3" s="1752"/>
      <c r="E3" s="572"/>
      <c r="F3" s="1309" t="s">
        <v>844</v>
      </c>
      <c r="G3" s="1180"/>
      <c r="H3" s="1180"/>
      <c r="I3" s="1180"/>
      <c r="J3" s="1180"/>
      <c r="K3" s="575"/>
      <c r="L3" s="575"/>
      <c r="M3" s="575"/>
      <c r="N3" s="1258"/>
      <c r="O3" s="1258"/>
      <c r="P3" s="1258"/>
      <c r="Q3" s="1258"/>
      <c r="R3" s="1258"/>
      <c r="S3" s="1258"/>
      <c r="T3" s="1258"/>
      <c r="U3" s="739"/>
      <c r="V3" s="192"/>
      <c r="W3" s="741"/>
      <c r="X3" s="1234"/>
      <c r="Y3" s="1234"/>
      <c r="Z3" s="1234"/>
      <c r="AA3" s="1234"/>
      <c r="AB3" s="1234"/>
      <c r="AC3" s="1234"/>
      <c r="AD3" s="1234"/>
      <c r="AE3" s="1234"/>
      <c r="AF3" s="1234"/>
      <c r="AG3" s="172"/>
      <c r="AH3" s="172"/>
      <c r="AI3" s="172"/>
      <c r="AJ3" s="278" t="s">
        <v>867</v>
      </c>
      <c r="AK3" s="279"/>
      <c r="AL3" s="613" t="str">
        <f>IF('Contact_Information '!K18&lt;&gt;"",'Contact_Information '!K18,"No entry")</f>
        <v>PRPxxxxa</v>
      </c>
      <c r="AM3" s="172"/>
      <c r="AP3" s="899" t="s">
        <v>1750</v>
      </c>
      <c r="AQ3" s="959" t="str">
        <f>$B$2</f>
        <v>Y02. Other Projection</v>
      </c>
      <c r="AR3" s="919" t="s">
        <v>1025</v>
      </c>
      <c r="AS3" s="712" t="s">
        <v>1737</v>
      </c>
      <c r="AT3" s="85"/>
      <c r="AU3" s="8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698"/>
      <c r="BR3" s="85"/>
      <c r="BS3" s="85"/>
      <c r="BT3" s="85"/>
      <c r="BU3" s="93" t="s">
        <v>1749</v>
      </c>
    </row>
    <row r="4" spans="1:75" ht="20.100000000000001" customHeight="1" thickBot="1" x14ac:dyDescent="0.35">
      <c r="A4" s="24"/>
      <c r="B4" s="488" t="s">
        <v>838</v>
      </c>
      <c r="C4" s="1753" t="str">
        <f>IF('Contact_Information '!D29&lt;&gt;"",'Contact_Information '!D29,"No entry")</f>
        <v>No entry</v>
      </c>
      <c r="D4" s="1754"/>
      <c r="E4" s="1264"/>
      <c r="F4" s="1310" t="str">
        <f>IF(Radiology_System_General_Info!D15&lt;&gt;"",IF(Radiology_System_General_Info!D15&lt;&gt;"Other",Radiology_System_General_Info!D15,IF(Radiology_System_General_Info!D16&lt;&gt;"",Radiology_System_General_Info!D16,"No alternate entry")),"No entry")</f>
        <v>No entry</v>
      </c>
      <c r="G4" s="1182"/>
      <c r="H4" s="1182"/>
      <c r="I4" s="1182"/>
      <c r="J4" s="1182"/>
      <c r="K4" s="1776" t="s">
        <v>1817</v>
      </c>
      <c r="L4" s="1771"/>
      <c r="M4" s="1772"/>
      <c r="N4" s="507" t="s">
        <v>1262</v>
      </c>
      <c r="O4" s="740"/>
      <c r="P4" s="740"/>
      <c r="Q4" s="740"/>
      <c r="R4" s="740"/>
      <c r="S4" s="740"/>
      <c r="T4" s="740"/>
      <c r="U4" s="740"/>
      <c r="V4" s="740"/>
      <c r="W4" s="502"/>
      <c r="X4" s="521" t="s">
        <v>831</v>
      </c>
      <c r="Y4" s="523"/>
      <c r="Z4" s="523"/>
      <c r="AA4" s="523"/>
      <c r="AB4" s="510"/>
      <c r="AC4" s="510"/>
      <c r="AD4" s="509"/>
      <c r="AE4" s="73"/>
      <c r="AF4" s="1234"/>
      <c r="AG4" s="172"/>
      <c r="AH4" s="172"/>
      <c r="AI4" s="172"/>
      <c r="AJ4" s="278" t="s">
        <v>868</v>
      </c>
      <c r="AK4" s="279"/>
      <c r="AL4" s="614" t="s">
        <v>1726</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5" ht="110.1" customHeight="1" thickBot="1" x14ac:dyDescent="0.3">
      <c r="A5" s="24"/>
      <c r="B5" s="925" t="s">
        <v>840</v>
      </c>
      <c r="C5" s="926" t="s">
        <v>2141</v>
      </c>
      <c r="D5" s="927" t="s">
        <v>841</v>
      </c>
      <c r="E5" s="1263" t="s">
        <v>1731</v>
      </c>
      <c r="F5" s="1190" t="s">
        <v>1249</v>
      </c>
      <c r="G5" s="928" t="s">
        <v>2026</v>
      </c>
      <c r="H5" s="1195" t="s">
        <v>1223</v>
      </c>
      <c r="I5" s="856"/>
      <c r="J5" s="856"/>
      <c r="K5" s="1222" t="s">
        <v>1789</v>
      </c>
      <c r="L5" s="876" t="s">
        <v>687</v>
      </c>
      <c r="M5" s="877" t="s">
        <v>850</v>
      </c>
      <c r="N5" s="930" t="s">
        <v>1212</v>
      </c>
      <c r="O5" s="931" t="s">
        <v>1211</v>
      </c>
      <c r="P5" s="932" t="s">
        <v>820</v>
      </c>
      <c r="Q5" s="933" t="s">
        <v>821</v>
      </c>
      <c r="R5" s="934" t="s">
        <v>744</v>
      </c>
      <c r="S5" s="955" t="s">
        <v>849</v>
      </c>
      <c r="T5" s="938" t="s">
        <v>2073</v>
      </c>
      <c r="U5" s="956" t="s">
        <v>1819</v>
      </c>
      <c r="V5" s="957" t="s">
        <v>753</v>
      </c>
      <c r="W5" s="878" t="s">
        <v>1219</v>
      </c>
      <c r="X5" s="940" t="s">
        <v>1164</v>
      </c>
      <c r="Y5" s="958" t="s">
        <v>1164</v>
      </c>
      <c r="Z5" s="958" t="s">
        <v>1164</v>
      </c>
      <c r="AA5" s="958" t="s">
        <v>1164</v>
      </c>
      <c r="AB5" s="941" t="s">
        <v>863</v>
      </c>
      <c r="AC5" s="942" t="s">
        <v>862</v>
      </c>
      <c r="AD5" s="943" t="s">
        <v>861</v>
      </c>
      <c r="AE5" s="944" t="s">
        <v>858</v>
      </c>
      <c r="AF5" s="1234"/>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1221</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1805</v>
      </c>
      <c r="BQ5" s="248" t="s">
        <v>1159</v>
      </c>
      <c r="BR5" s="261" t="s">
        <v>1806</v>
      </c>
      <c r="BS5" s="247" t="s">
        <v>1160</v>
      </c>
      <c r="BT5" s="97" t="s">
        <v>1098</v>
      </c>
      <c r="BU5" s="169" t="s">
        <v>322</v>
      </c>
    </row>
    <row r="6" spans="1:75" ht="9.9499999999999993" customHeight="1" thickBot="1" x14ac:dyDescent="0.3">
      <c r="A6" s="24"/>
      <c r="B6" s="880"/>
      <c r="C6" s="881"/>
      <c r="D6" s="882"/>
      <c r="E6" s="883"/>
      <c r="F6" s="884"/>
      <c r="G6" s="886"/>
      <c r="H6" s="1184"/>
      <c r="I6" s="856"/>
      <c r="J6" s="856"/>
      <c r="K6" s="1196"/>
      <c r="L6" s="885"/>
      <c r="M6" s="886"/>
      <c r="N6" s="887"/>
      <c r="O6" s="888"/>
      <c r="P6" s="889"/>
      <c r="Q6" s="890"/>
      <c r="R6" s="948"/>
      <c r="S6" s="891"/>
      <c r="T6" s="892"/>
      <c r="U6" s="893"/>
      <c r="V6" s="894"/>
      <c r="W6" s="895"/>
      <c r="X6" s="896"/>
      <c r="Y6" s="896"/>
      <c r="Z6" s="896"/>
      <c r="AA6" s="896"/>
      <c r="AB6" s="895"/>
      <c r="AC6" s="895"/>
      <c r="AD6" s="897"/>
      <c r="AE6" s="898"/>
      <c r="AF6" s="1234"/>
      <c r="AG6" s="172"/>
      <c r="AH6" s="1237"/>
      <c r="AI6" s="1237"/>
      <c r="AJ6" s="1237"/>
      <c r="AK6" s="1237"/>
      <c r="AL6" s="1237"/>
      <c r="AM6" s="1237"/>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6" t="s">
        <v>1453</v>
      </c>
      <c r="BS6" s="905" t="s">
        <v>1454</v>
      </c>
      <c r="BT6" s="906" t="s">
        <v>1939</v>
      </c>
      <c r="BU6" s="905" t="s">
        <v>1940</v>
      </c>
    </row>
    <row r="7" spans="1:75" ht="15.75" customHeight="1" x14ac:dyDescent="0.25">
      <c r="A7" s="24"/>
      <c r="B7" s="264" t="s">
        <v>428</v>
      </c>
      <c r="C7" s="875"/>
      <c r="D7" s="499"/>
      <c r="E7" s="496"/>
      <c r="F7" s="1301"/>
      <c r="G7" s="1076"/>
      <c r="H7" s="226"/>
      <c r="I7" s="184"/>
      <c r="J7" s="184"/>
      <c r="K7" s="1197"/>
      <c r="L7" s="795"/>
      <c r="M7" s="29"/>
      <c r="N7" s="1077"/>
      <c r="O7" s="1078"/>
      <c r="P7" s="148"/>
      <c r="Q7" s="148"/>
      <c r="R7" s="1078"/>
      <c r="S7" s="148"/>
      <c r="T7" s="148"/>
      <c r="U7" s="1081"/>
      <c r="V7" s="1081"/>
      <c r="W7" s="1082"/>
      <c r="X7" s="30"/>
      <c r="Y7" s="30"/>
      <c r="Z7" s="30"/>
      <c r="AA7" s="30"/>
      <c r="AB7" s="1085"/>
      <c r="AC7" s="1085"/>
      <c r="AD7" s="1087"/>
      <c r="AE7" s="1085"/>
      <c r="AF7" s="381"/>
      <c r="AG7" s="172"/>
      <c r="AH7" s="172"/>
      <c r="AI7" s="172"/>
      <c r="AJ7" s="172"/>
      <c r="AK7" s="172"/>
      <c r="AL7" s="172"/>
      <c r="AM7" s="172"/>
      <c r="AP7" s="623">
        <v>1</v>
      </c>
      <c r="AQ7" s="1266" t="str">
        <f>$AQ$3</f>
        <v>Y02. Other Projection</v>
      </c>
      <c r="AR7" s="96" t="str">
        <f>CONCATENATE('Contact_Information '!$AO$5,$AL$4,"-",$B7)</f>
        <v>No entry-No entry-Hyyyy-Rzzzz-PRPxxxxa-Y03-01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IF($C7&lt;&gt;"",IF($F7&lt;&gt;"",IF($F7&lt;&gt;"Radiology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workbook"),"No entry"),"No record entry")</f>
        <v>No record entry</v>
      </c>
      <c r="BQ7" s="799" t="str">
        <f>IF($C7&lt;&gt;"",IF($AB7&lt;&gt;"","N","Y"),"No record entry")</f>
        <v>No record entry</v>
      </c>
      <c r="BR7" s="660" t="str">
        <f>IF($C7&lt;&gt;"",IF($AC7&lt;&gt;"",IF(LEN($AC7)&lt;250,$AC7,"Long name:-see workbook"), "No entry"),"No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5" ht="15.75" customHeight="1" x14ac:dyDescent="0.25">
      <c r="A8" s="24"/>
      <c r="B8" s="265" t="s">
        <v>429</v>
      </c>
      <c r="C8" s="875"/>
      <c r="D8" s="499"/>
      <c r="E8" s="497"/>
      <c r="F8" s="1301"/>
      <c r="G8" s="1079"/>
      <c r="H8" s="226"/>
      <c r="I8" s="184"/>
      <c r="J8" s="184"/>
      <c r="K8" s="1197"/>
      <c r="L8" s="382"/>
      <c r="M8" s="31"/>
      <c r="N8" s="1077"/>
      <c r="O8" s="1080"/>
      <c r="P8" s="149"/>
      <c r="Q8" s="149"/>
      <c r="R8" s="1078"/>
      <c r="S8" s="148"/>
      <c r="T8" s="14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5" ht="15.75" customHeight="1" thickBot="1" x14ac:dyDescent="0.3">
      <c r="A9" s="24"/>
      <c r="B9" s="265" t="s">
        <v>430</v>
      </c>
      <c r="C9" s="875"/>
      <c r="D9" s="499"/>
      <c r="E9" s="497"/>
      <c r="F9" s="1301"/>
      <c r="G9" s="1079"/>
      <c r="H9" s="226"/>
      <c r="I9" s="184"/>
      <c r="J9" s="184"/>
      <c r="K9" s="1197"/>
      <c r="L9" s="382"/>
      <c r="M9" s="31"/>
      <c r="N9" s="1077"/>
      <c r="O9" s="1080"/>
      <c r="P9" s="149"/>
      <c r="Q9" s="149"/>
      <c r="R9" s="1078"/>
      <c r="S9" s="148"/>
      <c r="T9" s="14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5" ht="15.75" customHeight="1" x14ac:dyDescent="0.25">
      <c r="A10" s="24"/>
      <c r="B10" s="265" t="s">
        <v>431</v>
      </c>
      <c r="C10" s="875"/>
      <c r="D10" s="499"/>
      <c r="E10" s="497"/>
      <c r="F10" s="1301"/>
      <c r="G10" s="1079"/>
      <c r="H10" s="226"/>
      <c r="I10" s="184"/>
      <c r="J10" s="184"/>
      <c r="K10" s="1197"/>
      <c r="L10" s="382"/>
      <c r="M10" s="31"/>
      <c r="N10" s="1077"/>
      <c r="O10" s="1080"/>
      <c r="P10" s="149"/>
      <c r="Q10" s="149"/>
      <c r="R10" s="1078"/>
      <c r="S10" s="148"/>
      <c r="T10" s="14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5" ht="15.75" customHeight="1" x14ac:dyDescent="0.3">
      <c r="A11" s="24"/>
      <c r="B11" s="265" t="s">
        <v>432</v>
      </c>
      <c r="C11" s="875"/>
      <c r="D11" s="499"/>
      <c r="E11" s="497"/>
      <c r="F11" s="1301"/>
      <c r="G11" s="1079"/>
      <c r="H11" s="226"/>
      <c r="I11" s="184"/>
      <c r="J11" s="184"/>
      <c r="K11" s="1197"/>
      <c r="L11" s="382"/>
      <c r="M11" s="31"/>
      <c r="N11" s="1077"/>
      <c r="O11" s="1080"/>
      <c r="P11" s="149"/>
      <c r="Q11" s="149"/>
      <c r="R11" s="1078"/>
      <c r="S11" s="148"/>
      <c r="T11" s="14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5" ht="15.75" customHeight="1" x14ac:dyDescent="0.25">
      <c r="A12" s="24"/>
      <c r="B12" s="265" t="s">
        <v>433</v>
      </c>
      <c r="C12" s="875"/>
      <c r="D12" s="499"/>
      <c r="E12" s="497"/>
      <c r="F12" s="1301"/>
      <c r="G12" s="1079"/>
      <c r="H12" s="226"/>
      <c r="I12" s="184"/>
      <c r="J12" s="184"/>
      <c r="K12" s="1197"/>
      <c r="L12" s="382"/>
      <c r="M12" s="31"/>
      <c r="N12" s="1077"/>
      <c r="O12" s="1080"/>
      <c r="P12" s="149"/>
      <c r="Q12" s="149"/>
      <c r="R12" s="1078"/>
      <c r="S12" s="148"/>
      <c r="T12" s="14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5" ht="15.75" customHeight="1" x14ac:dyDescent="0.25">
      <c r="A13" s="24"/>
      <c r="B13" s="265" t="s">
        <v>434</v>
      </c>
      <c r="C13" s="875"/>
      <c r="D13" s="499"/>
      <c r="E13" s="497"/>
      <c r="F13" s="1301"/>
      <c r="G13" s="1079"/>
      <c r="H13" s="226"/>
      <c r="I13" s="184"/>
      <c r="J13" s="184"/>
      <c r="K13" s="1197"/>
      <c r="L13" s="382"/>
      <c r="M13" s="31"/>
      <c r="N13" s="1077"/>
      <c r="O13" s="1080"/>
      <c r="P13" s="149"/>
      <c r="Q13" s="149"/>
      <c r="R13" s="1078"/>
      <c r="S13" s="148"/>
      <c r="T13" s="14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5" ht="15.75" customHeight="1" x14ac:dyDescent="0.25">
      <c r="A14" s="24"/>
      <c r="B14" s="265" t="s">
        <v>435</v>
      </c>
      <c r="C14" s="875"/>
      <c r="D14" s="499"/>
      <c r="E14" s="497"/>
      <c r="F14" s="1301"/>
      <c r="G14" s="1079"/>
      <c r="H14" s="226"/>
      <c r="I14" s="184"/>
      <c r="J14" s="184"/>
      <c r="K14" s="1197"/>
      <c r="L14" s="382"/>
      <c r="M14" s="31"/>
      <c r="N14" s="1077"/>
      <c r="O14" s="1080"/>
      <c r="P14" s="149"/>
      <c r="Q14" s="149"/>
      <c r="R14" s="1078"/>
      <c r="S14" s="148"/>
      <c r="T14" s="14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5" ht="15.75" customHeight="1" x14ac:dyDescent="0.25">
      <c r="A15" s="24"/>
      <c r="B15" s="265" t="s">
        <v>436</v>
      </c>
      <c r="C15" s="875"/>
      <c r="D15" s="499"/>
      <c r="E15" s="497"/>
      <c r="F15" s="1301"/>
      <c r="G15" s="1079"/>
      <c r="H15" s="226"/>
      <c r="I15" s="184"/>
      <c r="J15" s="184"/>
      <c r="K15" s="1197"/>
      <c r="L15" s="382"/>
      <c r="M15" s="31"/>
      <c r="N15" s="1077"/>
      <c r="O15" s="1080"/>
      <c r="P15" s="149"/>
      <c r="Q15" s="149"/>
      <c r="R15" s="1078"/>
      <c r="S15" s="148"/>
      <c r="T15" s="148"/>
      <c r="U15" s="1081"/>
      <c r="V15" s="1083"/>
      <c r="W15" s="1084"/>
      <c r="X15" s="30"/>
      <c r="Y15" s="30"/>
      <c r="Z15" s="30"/>
      <c r="AA15" s="30"/>
      <c r="AB15" s="1085"/>
      <c r="AC15" s="1085"/>
      <c r="AD15" s="1089"/>
      <c r="AE15" s="1086"/>
      <c r="AF15" s="38"/>
      <c r="AG15" s="172"/>
      <c r="AH15" s="297" t="s">
        <v>958</v>
      </c>
      <c r="AI15" s="216"/>
      <c r="AJ15" s="6" t="s">
        <v>2142</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5" ht="15.75" customHeight="1" x14ac:dyDescent="0.25">
      <c r="A16" s="24"/>
      <c r="B16" s="265">
        <v>10</v>
      </c>
      <c r="C16" s="875"/>
      <c r="D16" s="499"/>
      <c r="E16" s="497"/>
      <c r="F16" s="1301"/>
      <c r="G16" s="1079"/>
      <c r="H16" s="226"/>
      <c r="I16" s="184"/>
      <c r="J16" s="184"/>
      <c r="K16" s="1197"/>
      <c r="L16" s="382"/>
      <c r="M16" s="31"/>
      <c r="N16" s="1077"/>
      <c r="O16" s="1080"/>
      <c r="P16" s="149"/>
      <c r="Q16" s="149"/>
      <c r="R16" s="1078"/>
      <c r="S16" s="148"/>
      <c r="T16" s="148"/>
      <c r="U16" s="1081"/>
      <c r="V16" s="1083"/>
      <c r="W16" s="1084"/>
      <c r="X16" s="30"/>
      <c r="Y16" s="30"/>
      <c r="Z16" s="30"/>
      <c r="AA16" s="30"/>
      <c r="AB16" s="1085"/>
      <c r="AC16" s="1085"/>
      <c r="AD16" s="1089"/>
      <c r="AE16" s="1086"/>
      <c r="AF16" s="38"/>
      <c r="AG16" s="172"/>
      <c r="AH16" s="297" t="s">
        <v>255</v>
      </c>
      <c r="AI16" s="216"/>
      <c r="AJ16" s="1" t="s">
        <v>791</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875"/>
      <c r="D17" s="499"/>
      <c r="E17" s="497"/>
      <c r="F17" s="1301"/>
      <c r="G17" s="1079"/>
      <c r="H17" s="226"/>
      <c r="I17" s="184"/>
      <c r="J17" s="184"/>
      <c r="K17" s="1197"/>
      <c r="L17" s="382"/>
      <c r="M17" s="31"/>
      <c r="N17" s="1077"/>
      <c r="O17" s="1080"/>
      <c r="P17" s="149"/>
      <c r="Q17" s="149"/>
      <c r="R17" s="1078"/>
      <c r="S17" s="148"/>
      <c r="T17" s="148"/>
      <c r="U17" s="1081"/>
      <c r="V17" s="1083"/>
      <c r="W17" s="1084"/>
      <c r="X17" s="30"/>
      <c r="Y17" s="30"/>
      <c r="Z17" s="30"/>
      <c r="AA17" s="30"/>
      <c r="AB17" s="1085"/>
      <c r="AC17" s="1085"/>
      <c r="AD17" s="1089"/>
      <c r="AE17" s="1086"/>
      <c r="AF17" s="38"/>
      <c r="AG17" s="172"/>
      <c r="AH17" s="297" t="s">
        <v>256</v>
      </c>
      <c r="AI17" s="1"/>
      <c r="AJ17" s="1" t="s">
        <v>629</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875"/>
      <c r="D18" s="499"/>
      <c r="E18" s="497"/>
      <c r="F18" s="1301"/>
      <c r="G18" s="1079"/>
      <c r="H18" s="226"/>
      <c r="I18" s="184"/>
      <c r="J18" s="184"/>
      <c r="K18" s="1197"/>
      <c r="L18" s="382"/>
      <c r="M18" s="31"/>
      <c r="N18" s="1077"/>
      <c r="O18" s="1080"/>
      <c r="P18" s="149"/>
      <c r="Q18" s="149"/>
      <c r="R18" s="1078"/>
      <c r="S18" s="148"/>
      <c r="T18" s="148"/>
      <c r="U18" s="1081"/>
      <c r="V18" s="1083"/>
      <c r="W18" s="1084"/>
      <c r="X18" s="30"/>
      <c r="Y18" s="30"/>
      <c r="Z18" s="30"/>
      <c r="AA18" s="30"/>
      <c r="AB18" s="1085"/>
      <c r="AC18" s="1085"/>
      <c r="AD18" s="1089"/>
      <c r="AE18" s="1086"/>
      <c r="AF18" s="38"/>
      <c r="AG18" s="172"/>
      <c r="AH18" s="297" t="s">
        <v>257</v>
      </c>
      <c r="AI18" s="1"/>
      <c r="AJ18" s="1" t="s">
        <v>792</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875"/>
      <c r="D19" s="499"/>
      <c r="E19" s="497"/>
      <c r="F19" s="1301"/>
      <c r="G19" s="1079"/>
      <c r="H19" s="226"/>
      <c r="I19" s="184"/>
      <c r="J19" s="184"/>
      <c r="K19" s="1197"/>
      <c r="L19" s="382"/>
      <c r="M19" s="31"/>
      <c r="N19" s="1077"/>
      <c r="O19" s="1080"/>
      <c r="P19" s="149"/>
      <c r="Q19" s="149"/>
      <c r="R19" s="1078"/>
      <c r="S19" s="148"/>
      <c r="T19" s="148"/>
      <c r="U19" s="1081"/>
      <c r="V19" s="1083"/>
      <c r="W19" s="1084"/>
      <c r="X19" s="30"/>
      <c r="Y19" s="30"/>
      <c r="Z19" s="30"/>
      <c r="AA19" s="30"/>
      <c r="AB19" s="1085"/>
      <c r="AC19" s="1085"/>
      <c r="AD19" s="1089"/>
      <c r="AE19" s="1086"/>
      <c r="AF19" s="38"/>
      <c r="AG19" s="172"/>
      <c r="AH19" s="297" t="s">
        <v>258</v>
      </c>
      <c r="AI19" s="1"/>
      <c r="AJ19" s="1" t="s">
        <v>1228</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875"/>
      <c r="D20" s="499"/>
      <c r="E20" s="497"/>
      <c r="F20" s="1301"/>
      <c r="G20" s="1079"/>
      <c r="H20" s="226"/>
      <c r="I20" s="184"/>
      <c r="J20" s="184"/>
      <c r="K20" s="1197"/>
      <c r="L20" s="382"/>
      <c r="M20" s="31"/>
      <c r="N20" s="1077"/>
      <c r="O20" s="1080"/>
      <c r="P20" s="149"/>
      <c r="Q20" s="149"/>
      <c r="R20" s="1078"/>
      <c r="S20" s="148"/>
      <c r="T20" s="148"/>
      <c r="U20" s="1081"/>
      <c r="V20" s="1083"/>
      <c r="W20" s="1084"/>
      <c r="X20" s="30"/>
      <c r="Y20" s="30"/>
      <c r="Z20" s="30"/>
      <c r="AA20" s="30"/>
      <c r="AB20" s="1085"/>
      <c r="AC20" s="1085"/>
      <c r="AD20" s="1089"/>
      <c r="AE20" s="1086"/>
      <c r="AF20" s="38"/>
      <c r="AG20" s="172"/>
      <c r="AH20" s="297" t="s">
        <v>262</v>
      </c>
      <c r="AI20" s="1"/>
      <c r="AJ20" s="1" t="s">
        <v>793</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875"/>
      <c r="D21" s="499"/>
      <c r="E21" s="497"/>
      <c r="F21" s="1301"/>
      <c r="G21" s="1079"/>
      <c r="H21" s="226"/>
      <c r="I21" s="184"/>
      <c r="J21" s="184"/>
      <c r="K21" s="1197"/>
      <c r="L21" s="382"/>
      <c r="M21" s="31"/>
      <c r="N21" s="1077"/>
      <c r="O21" s="1080"/>
      <c r="P21" s="149"/>
      <c r="Q21" s="149"/>
      <c r="R21" s="1078"/>
      <c r="S21" s="148"/>
      <c r="T21" s="148"/>
      <c r="U21" s="1081"/>
      <c r="V21" s="1083"/>
      <c r="W21" s="1084"/>
      <c r="X21" s="30"/>
      <c r="Y21" s="30"/>
      <c r="Z21" s="30"/>
      <c r="AA21" s="30"/>
      <c r="AB21" s="1085"/>
      <c r="AC21" s="1085"/>
      <c r="AD21" s="1089"/>
      <c r="AE21" s="1086"/>
      <c r="AF21" s="38"/>
      <c r="AG21" s="172"/>
      <c r="AH21" s="297" t="s">
        <v>897</v>
      </c>
      <c r="AI21" s="1"/>
      <c r="AJ21" s="1" t="s">
        <v>794</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875"/>
      <c r="D22" s="499"/>
      <c r="E22" s="497"/>
      <c r="F22" s="1301"/>
      <c r="G22" s="1079"/>
      <c r="H22" s="226"/>
      <c r="I22" s="184"/>
      <c r="J22" s="184"/>
      <c r="K22" s="1197"/>
      <c r="L22" s="382"/>
      <c r="M22" s="31"/>
      <c r="N22" s="1077"/>
      <c r="O22" s="1080"/>
      <c r="P22" s="149"/>
      <c r="Q22" s="149"/>
      <c r="R22" s="1078"/>
      <c r="S22" s="148"/>
      <c r="T22" s="148"/>
      <c r="U22" s="1081"/>
      <c r="V22" s="1083"/>
      <c r="W22" s="1084"/>
      <c r="X22" s="30"/>
      <c r="Y22" s="30"/>
      <c r="Z22" s="30"/>
      <c r="AA22" s="30"/>
      <c r="AB22" s="1085"/>
      <c r="AC22" s="1085"/>
      <c r="AD22" s="1089"/>
      <c r="AE22" s="1086"/>
      <c r="AF22" s="38"/>
      <c r="AG22" s="172"/>
      <c r="AH22" s="297" t="s">
        <v>259</v>
      </c>
      <c r="AI22" s="1"/>
      <c r="AJ22" s="1" t="s">
        <v>795</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875"/>
      <c r="D23" s="499"/>
      <c r="E23" s="497"/>
      <c r="F23" s="1301"/>
      <c r="G23" s="1079"/>
      <c r="H23" s="226"/>
      <c r="I23" s="184"/>
      <c r="J23" s="184"/>
      <c r="K23" s="1197"/>
      <c r="L23" s="382"/>
      <c r="M23" s="31"/>
      <c r="N23" s="1077"/>
      <c r="O23" s="1080"/>
      <c r="P23" s="149"/>
      <c r="Q23" s="149"/>
      <c r="R23" s="1078"/>
      <c r="S23" s="148"/>
      <c r="T23" s="148"/>
      <c r="U23" s="1081"/>
      <c r="V23" s="1083"/>
      <c r="W23" s="1084"/>
      <c r="X23" s="30"/>
      <c r="Y23" s="30"/>
      <c r="Z23" s="30"/>
      <c r="AA23" s="30"/>
      <c r="AB23" s="1085"/>
      <c r="AC23" s="1085"/>
      <c r="AD23" s="1089"/>
      <c r="AE23" s="1086"/>
      <c r="AF23" s="38"/>
      <c r="AG23" s="172"/>
      <c r="AH23" s="297" t="s">
        <v>260</v>
      </c>
      <c r="AI23" s="1"/>
      <c r="AJ23" s="1" t="s">
        <v>796</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875"/>
      <c r="D24" s="499"/>
      <c r="E24" s="497"/>
      <c r="F24" s="1301"/>
      <c r="G24" s="1079"/>
      <c r="H24" s="226"/>
      <c r="I24" s="184"/>
      <c r="J24" s="184"/>
      <c r="K24" s="1197"/>
      <c r="L24" s="382"/>
      <c r="M24" s="31"/>
      <c r="N24" s="1077"/>
      <c r="O24" s="1080"/>
      <c r="P24" s="149"/>
      <c r="Q24" s="149"/>
      <c r="R24" s="1078"/>
      <c r="S24" s="148"/>
      <c r="T24" s="148"/>
      <c r="U24" s="1081"/>
      <c r="V24" s="1083"/>
      <c r="W24" s="1084"/>
      <c r="X24" s="30"/>
      <c r="Y24" s="30"/>
      <c r="Z24" s="30"/>
      <c r="AA24" s="30"/>
      <c r="AB24" s="1085"/>
      <c r="AC24" s="1085"/>
      <c r="AD24" s="1089"/>
      <c r="AE24" s="1086"/>
      <c r="AF24" s="38"/>
      <c r="AG24" s="172"/>
      <c r="AH24" s="297" t="s">
        <v>1948</v>
      </c>
      <c r="AI24" s="1"/>
      <c r="AJ24" s="6" t="s">
        <v>2514</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875"/>
      <c r="D25" s="499"/>
      <c r="E25" s="497"/>
      <c r="F25" s="1301"/>
      <c r="G25" s="1079"/>
      <c r="H25" s="226"/>
      <c r="I25" s="184"/>
      <c r="J25" s="184"/>
      <c r="K25" s="1197"/>
      <c r="L25" s="382"/>
      <c r="M25" s="31"/>
      <c r="N25" s="1077"/>
      <c r="O25" s="1080"/>
      <c r="P25" s="149"/>
      <c r="Q25" s="149"/>
      <c r="R25" s="1078"/>
      <c r="S25" s="148"/>
      <c r="T25" s="148"/>
      <c r="U25" s="1081"/>
      <c r="V25" s="1083"/>
      <c r="W25" s="1084"/>
      <c r="X25" s="30"/>
      <c r="Y25" s="30"/>
      <c r="Z25" s="30"/>
      <c r="AA25" s="30"/>
      <c r="AB25" s="1085"/>
      <c r="AC25" s="1085"/>
      <c r="AD25" s="1089"/>
      <c r="AE25" s="1086"/>
      <c r="AF25" s="38"/>
      <c r="AG25" s="172"/>
      <c r="AH25" s="297" t="s">
        <v>261</v>
      </c>
      <c r="AI25" s="1"/>
      <c r="AJ25" s="6" t="s">
        <v>2515</v>
      </c>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875"/>
      <c r="D26" s="499"/>
      <c r="E26" s="497"/>
      <c r="F26" s="1301"/>
      <c r="G26" s="1079"/>
      <c r="H26" s="226"/>
      <c r="I26" s="184"/>
      <c r="J26" s="184"/>
      <c r="K26" s="1197"/>
      <c r="L26" s="382"/>
      <c r="M26" s="31"/>
      <c r="N26" s="1077"/>
      <c r="O26" s="1080"/>
      <c r="P26" s="149"/>
      <c r="Q26" s="149"/>
      <c r="R26" s="1078"/>
      <c r="S26" s="148"/>
      <c r="T26" s="148"/>
      <c r="U26" s="1081"/>
      <c r="V26" s="1083"/>
      <c r="W26" s="1084"/>
      <c r="X26" s="30"/>
      <c r="Y26" s="30"/>
      <c r="Z26" s="30"/>
      <c r="AA26" s="30"/>
      <c r="AB26" s="1085"/>
      <c r="AC26" s="1085"/>
      <c r="AD26" s="1089"/>
      <c r="AE26" s="1086"/>
      <c r="AF26" s="38"/>
      <c r="AG26" s="172"/>
      <c r="AH26" s="297" t="s">
        <v>288</v>
      </c>
      <c r="AI26" s="1"/>
      <c r="AJ26" s="1" t="s">
        <v>288</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875"/>
      <c r="D27" s="499"/>
      <c r="E27" s="497"/>
      <c r="F27" s="1301"/>
      <c r="G27" s="1079"/>
      <c r="H27" s="226"/>
      <c r="I27" s="184"/>
      <c r="J27" s="184"/>
      <c r="K27" s="1197"/>
      <c r="L27" s="382"/>
      <c r="M27" s="31"/>
      <c r="N27" s="1077"/>
      <c r="O27" s="1080"/>
      <c r="P27" s="149"/>
      <c r="Q27" s="149"/>
      <c r="R27" s="1078"/>
      <c r="S27" s="148"/>
      <c r="T27" s="14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875"/>
      <c r="D28" s="499"/>
      <c r="E28" s="497"/>
      <c r="F28" s="1301"/>
      <c r="G28" s="1079"/>
      <c r="H28" s="226"/>
      <c r="I28" s="184"/>
      <c r="J28" s="184"/>
      <c r="K28" s="1197"/>
      <c r="L28" s="382"/>
      <c r="M28" s="31"/>
      <c r="N28" s="1077"/>
      <c r="O28" s="1080"/>
      <c r="P28" s="149"/>
      <c r="Q28" s="149"/>
      <c r="R28" s="1078"/>
      <c r="S28" s="148"/>
      <c r="T28" s="148"/>
      <c r="U28" s="1081"/>
      <c r="V28" s="1083"/>
      <c r="W28" s="1084"/>
      <c r="X28" s="30"/>
      <c r="Y28" s="30"/>
      <c r="Z28" s="30"/>
      <c r="AA28" s="30"/>
      <c r="AB28" s="1085"/>
      <c r="AC28" s="1085"/>
      <c r="AD28" s="1089"/>
      <c r="AE28" s="1086"/>
      <c r="AF28" s="38"/>
      <c r="AG28" s="172"/>
      <c r="AH28" s="297"/>
      <c r="AI28" s="1"/>
      <c r="AJ28" s="1"/>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875"/>
      <c r="D29" s="499"/>
      <c r="E29" s="497"/>
      <c r="F29" s="1301"/>
      <c r="G29" s="1079"/>
      <c r="H29" s="226"/>
      <c r="I29" s="184"/>
      <c r="J29" s="184"/>
      <c r="K29" s="1197"/>
      <c r="L29" s="382"/>
      <c r="M29" s="31"/>
      <c r="N29" s="1077"/>
      <c r="O29" s="1080"/>
      <c r="P29" s="149"/>
      <c r="Q29" s="149"/>
      <c r="R29" s="1078"/>
      <c r="S29" s="148"/>
      <c r="T29" s="148"/>
      <c r="U29" s="1081"/>
      <c r="V29" s="1083"/>
      <c r="W29" s="1084"/>
      <c r="X29" s="30"/>
      <c r="Y29" s="30"/>
      <c r="Z29" s="30"/>
      <c r="AA29" s="30"/>
      <c r="AB29" s="1085"/>
      <c r="AC29" s="1085"/>
      <c r="AD29" s="1089"/>
      <c r="AE29" s="1086"/>
      <c r="AF29" s="38"/>
      <c r="AG29" s="172"/>
      <c r="AH29" s="297"/>
      <c r="AI29" s="1"/>
      <c r="AJ29" s="1"/>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875"/>
      <c r="D30" s="499"/>
      <c r="E30" s="497"/>
      <c r="F30" s="1301"/>
      <c r="G30" s="1079"/>
      <c r="H30" s="226"/>
      <c r="I30" s="184"/>
      <c r="J30" s="184"/>
      <c r="K30" s="1197"/>
      <c r="L30" s="382"/>
      <c r="M30" s="31"/>
      <c r="N30" s="1077"/>
      <c r="O30" s="1080"/>
      <c r="P30" s="149"/>
      <c r="Q30" s="149"/>
      <c r="R30" s="1078"/>
      <c r="S30" s="148"/>
      <c r="T30" s="148"/>
      <c r="U30" s="1081"/>
      <c r="V30" s="1083"/>
      <c r="W30" s="1084"/>
      <c r="X30" s="30"/>
      <c r="Y30" s="30"/>
      <c r="Z30" s="30"/>
      <c r="AA30" s="30"/>
      <c r="AB30" s="1085"/>
      <c r="AC30" s="1085"/>
      <c r="AD30" s="1089"/>
      <c r="AE30" s="1086"/>
      <c r="AF30" s="38"/>
      <c r="AG30" s="172"/>
      <c r="AH30" s="297"/>
      <c r="AI30" s="1"/>
      <c r="AJ30" s="1"/>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875"/>
      <c r="D31" s="499"/>
      <c r="E31" s="497"/>
      <c r="F31" s="1301"/>
      <c r="G31" s="1079"/>
      <c r="H31" s="226"/>
      <c r="I31" s="184"/>
      <c r="J31" s="184"/>
      <c r="K31" s="1197"/>
      <c r="L31" s="382"/>
      <c r="M31" s="31"/>
      <c r="N31" s="1077"/>
      <c r="O31" s="1080"/>
      <c r="P31" s="149"/>
      <c r="Q31" s="149"/>
      <c r="R31" s="1078"/>
      <c r="S31" s="148"/>
      <c r="T31" s="148"/>
      <c r="U31" s="1081"/>
      <c r="V31" s="1083"/>
      <c r="W31" s="1084"/>
      <c r="X31" s="30"/>
      <c r="Y31" s="30"/>
      <c r="Z31" s="30"/>
      <c r="AA31" s="30"/>
      <c r="AB31" s="1085"/>
      <c r="AC31" s="1085"/>
      <c r="AD31" s="1089"/>
      <c r="AE31" s="1086"/>
      <c r="AF31" s="38"/>
      <c r="AG31" s="172"/>
      <c r="AH31" s="297"/>
      <c r="AI31" s="1"/>
      <c r="AJ31" s="217" t="s">
        <v>303</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875"/>
      <c r="D32" s="499"/>
      <c r="E32" s="497"/>
      <c r="F32" s="1301"/>
      <c r="G32" s="1079"/>
      <c r="H32" s="226"/>
      <c r="I32" s="184"/>
      <c r="J32" s="184"/>
      <c r="K32" s="1197"/>
      <c r="L32" s="382"/>
      <c r="M32" s="31"/>
      <c r="N32" s="1077"/>
      <c r="O32" s="1080"/>
      <c r="P32" s="149"/>
      <c r="Q32" s="149"/>
      <c r="R32" s="1078"/>
      <c r="S32" s="148"/>
      <c r="T32" s="148"/>
      <c r="U32" s="1081"/>
      <c r="V32" s="1083"/>
      <c r="W32" s="1084"/>
      <c r="X32" s="30"/>
      <c r="Y32" s="30"/>
      <c r="Z32" s="30"/>
      <c r="AA32" s="30"/>
      <c r="AB32" s="1085"/>
      <c r="AC32" s="1085"/>
      <c r="AD32" s="1089"/>
      <c r="AE32" s="1086"/>
      <c r="AF32" s="38"/>
      <c r="AG32" s="172"/>
      <c r="AH32" s="297"/>
      <c r="AI32" s="1"/>
      <c r="AJ32" s="1" t="s">
        <v>353</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875"/>
      <c r="D33" s="499"/>
      <c r="E33" s="497"/>
      <c r="F33" s="1301"/>
      <c r="G33" s="1079"/>
      <c r="H33" s="226"/>
      <c r="I33" s="184"/>
      <c r="J33" s="184"/>
      <c r="K33" s="1197"/>
      <c r="L33" s="382"/>
      <c r="M33" s="31"/>
      <c r="N33" s="1077"/>
      <c r="O33" s="1080"/>
      <c r="P33" s="149"/>
      <c r="Q33" s="149"/>
      <c r="R33" s="1078"/>
      <c r="S33" s="148"/>
      <c r="T33" s="148"/>
      <c r="U33" s="1081"/>
      <c r="V33" s="1083"/>
      <c r="W33" s="1084"/>
      <c r="X33" s="30"/>
      <c r="Y33" s="30"/>
      <c r="Z33" s="30"/>
      <c r="AA33" s="30"/>
      <c r="AB33" s="1085"/>
      <c r="AC33" s="1085"/>
      <c r="AD33" s="1089"/>
      <c r="AE33" s="1086"/>
      <c r="AF33" s="38"/>
      <c r="AG33" s="172"/>
      <c r="AH33" s="299" t="s">
        <v>19</v>
      </c>
      <c r="AI33" s="1"/>
      <c r="AJ33" s="1" t="s">
        <v>797</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875"/>
      <c r="D34" s="499"/>
      <c r="E34" s="497"/>
      <c r="F34" s="1301"/>
      <c r="G34" s="1079"/>
      <c r="H34" s="226"/>
      <c r="I34" s="184"/>
      <c r="J34" s="184"/>
      <c r="K34" s="1197"/>
      <c r="L34" s="382"/>
      <c r="M34" s="31"/>
      <c r="N34" s="1077"/>
      <c r="O34" s="1080"/>
      <c r="P34" s="149"/>
      <c r="Q34" s="149"/>
      <c r="R34" s="1078"/>
      <c r="S34" s="148"/>
      <c r="T34" s="148"/>
      <c r="U34" s="1081"/>
      <c r="V34" s="1083"/>
      <c r="W34" s="1084"/>
      <c r="X34" s="30"/>
      <c r="Y34" s="30"/>
      <c r="Z34" s="30"/>
      <c r="AA34" s="30"/>
      <c r="AB34" s="1085"/>
      <c r="AC34" s="1085"/>
      <c r="AD34" s="1089"/>
      <c r="AE34" s="1086"/>
      <c r="AF34" s="38"/>
      <c r="AG34" s="172"/>
      <c r="AH34" s="297" t="s">
        <v>323</v>
      </c>
      <c r="AI34" s="1"/>
      <c r="AJ34" s="1" t="s">
        <v>798</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875"/>
      <c r="D35" s="499"/>
      <c r="E35" s="497"/>
      <c r="F35" s="1301"/>
      <c r="G35" s="1079"/>
      <c r="H35" s="226"/>
      <c r="I35" s="184"/>
      <c r="J35" s="184"/>
      <c r="K35" s="1197"/>
      <c r="L35" s="382"/>
      <c r="M35" s="31"/>
      <c r="N35" s="1077"/>
      <c r="O35" s="1080"/>
      <c r="P35" s="149"/>
      <c r="Q35" s="149"/>
      <c r="R35" s="1078"/>
      <c r="S35" s="148"/>
      <c r="T35" s="148"/>
      <c r="U35" s="1081"/>
      <c r="V35" s="1083"/>
      <c r="W35" s="1084"/>
      <c r="X35" s="30"/>
      <c r="Y35" s="30"/>
      <c r="Z35" s="30"/>
      <c r="AA35" s="30"/>
      <c r="AB35" s="1085"/>
      <c r="AC35" s="1085"/>
      <c r="AD35" s="1089"/>
      <c r="AE35" s="1086"/>
      <c r="AF35" s="38"/>
      <c r="AG35" s="172"/>
      <c r="AH35" s="297" t="s">
        <v>324</v>
      </c>
      <c r="AI35" s="1"/>
      <c r="AJ35" s="1" t="s">
        <v>799</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875"/>
      <c r="D36" s="499"/>
      <c r="E36" s="497"/>
      <c r="F36" s="1301"/>
      <c r="G36" s="1079"/>
      <c r="H36" s="226"/>
      <c r="I36" s="184"/>
      <c r="J36" s="184"/>
      <c r="K36" s="1197"/>
      <c r="L36" s="382"/>
      <c r="M36" s="31"/>
      <c r="N36" s="1077"/>
      <c r="O36" s="1080"/>
      <c r="P36" s="149"/>
      <c r="Q36" s="149"/>
      <c r="R36" s="1078"/>
      <c r="S36" s="148"/>
      <c r="T36" s="148"/>
      <c r="U36" s="1081"/>
      <c r="V36" s="1083"/>
      <c r="W36" s="1084"/>
      <c r="X36" s="32"/>
      <c r="Y36" s="32"/>
      <c r="Z36" s="32"/>
      <c r="AA36" s="32"/>
      <c r="AB36" s="1086"/>
      <c r="AC36" s="1086"/>
      <c r="AD36" s="1089"/>
      <c r="AE36" s="1086"/>
      <c r="AF36" s="38"/>
      <c r="AG36" s="172"/>
      <c r="AH36" s="297" t="s">
        <v>659</v>
      </c>
      <c r="AI36" s="1"/>
      <c r="AJ36" s="1" t="s">
        <v>305</v>
      </c>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875"/>
      <c r="D37" s="499"/>
      <c r="E37" s="496"/>
      <c r="F37" s="1301"/>
      <c r="G37" s="1079"/>
      <c r="H37" s="226"/>
      <c r="I37" s="184"/>
      <c r="J37" s="184"/>
      <c r="K37" s="1197"/>
      <c r="L37" s="156"/>
      <c r="M37" s="29"/>
      <c r="N37" s="1077"/>
      <c r="O37" s="1078"/>
      <c r="P37" s="148"/>
      <c r="Q37" s="148"/>
      <c r="R37" s="1078"/>
      <c r="S37" s="148"/>
      <c r="T37" s="148"/>
      <c r="U37" s="1081"/>
      <c r="V37" s="1083"/>
      <c r="W37" s="1082"/>
      <c r="X37" s="30"/>
      <c r="Y37" s="30"/>
      <c r="Z37" s="30"/>
      <c r="AA37" s="30"/>
      <c r="AB37" s="1085"/>
      <c r="AC37" s="1085"/>
      <c r="AD37" s="1089"/>
      <c r="AE37" s="1085"/>
      <c r="AF37" s="38"/>
      <c r="AG37" s="172"/>
      <c r="AH37" s="297" t="s">
        <v>325</v>
      </c>
      <c r="AI37" s="1"/>
      <c r="AJ37" s="1" t="s">
        <v>304</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875"/>
      <c r="D38" s="499"/>
      <c r="E38" s="497"/>
      <c r="F38" s="1301"/>
      <c r="G38" s="1076"/>
      <c r="H38" s="226"/>
      <c r="I38" s="184"/>
      <c r="J38" s="184"/>
      <c r="K38" s="1197"/>
      <c r="L38" s="382"/>
      <c r="M38" s="31"/>
      <c r="N38" s="1077"/>
      <c r="O38" s="1080"/>
      <c r="P38" s="149"/>
      <c r="Q38" s="149"/>
      <c r="R38" s="1078"/>
      <c r="S38" s="148"/>
      <c r="T38" s="148"/>
      <c r="U38" s="1081"/>
      <c r="V38" s="1083"/>
      <c r="W38" s="1084"/>
      <c r="X38" s="30"/>
      <c r="Y38" s="30"/>
      <c r="Z38" s="30"/>
      <c r="AA38" s="30"/>
      <c r="AB38" s="1085"/>
      <c r="AC38" s="1085"/>
      <c r="AD38" s="1089"/>
      <c r="AE38" s="1086"/>
      <c r="AF38" s="38"/>
      <c r="AG38" s="172"/>
      <c r="AH38" s="297"/>
      <c r="AI38" s="1"/>
      <c r="AJ38" s="1" t="s">
        <v>823</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875"/>
      <c r="D39" s="499"/>
      <c r="E39" s="497"/>
      <c r="F39" s="1301"/>
      <c r="G39" s="1079"/>
      <c r="H39" s="226"/>
      <c r="I39" s="184"/>
      <c r="J39" s="184"/>
      <c r="K39" s="1197"/>
      <c r="L39" s="382"/>
      <c r="M39" s="31"/>
      <c r="N39" s="1077"/>
      <c r="O39" s="1080"/>
      <c r="P39" s="149"/>
      <c r="Q39" s="149"/>
      <c r="R39" s="1078"/>
      <c r="S39" s="148"/>
      <c r="T39" s="148"/>
      <c r="U39" s="1081"/>
      <c r="V39" s="1083"/>
      <c r="W39" s="1084"/>
      <c r="X39" s="30"/>
      <c r="Y39" s="30"/>
      <c r="Z39" s="30"/>
      <c r="AA39" s="30"/>
      <c r="AB39" s="1085"/>
      <c r="AC39" s="1085"/>
      <c r="AD39" s="1089"/>
      <c r="AE39" s="1086"/>
      <c r="AF39" s="38"/>
      <c r="AG39" s="172"/>
      <c r="AH39" s="297"/>
      <c r="AI39" s="1"/>
      <c r="AJ39" s="1" t="s">
        <v>824</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875"/>
      <c r="D40" s="499"/>
      <c r="E40" s="497"/>
      <c r="F40" s="1301"/>
      <c r="G40" s="1079"/>
      <c r="H40" s="226"/>
      <c r="I40" s="184"/>
      <c r="J40" s="184"/>
      <c r="K40" s="1197"/>
      <c r="L40" s="382"/>
      <c r="M40" s="31"/>
      <c r="N40" s="1077"/>
      <c r="O40" s="1080"/>
      <c r="P40" s="149"/>
      <c r="Q40" s="149"/>
      <c r="R40" s="1078"/>
      <c r="S40" s="148"/>
      <c r="T40" s="148"/>
      <c r="U40" s="1081"/>
      <c r="V40" s="1083"/>
      <c r="W40" s="1084"/>
      <c r="X40" s="30"/>
      <c r="Y40" s="30"/>
      <c r="Z40" s="30"/>
      <c r="AA40" s="30"/>
      <c r="AB40" s="1085"/>
      <c r="AC40" s="1085"/>
      <c r="AD40" s="1089"/>
      <c r="AE40" s="1086"/>
      <c r="AF40" s="38"/>
      <c r="AG40" s="172"/>
      <c r="AH40" s="297"/>
      <c r="AI40" s="1"/>
      <c r="AJ40" s="1" t="s">
        <v>21</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875"/>
      <c r="D41" s="499"/>
      <c r="E41" s="497"/>
      <c r="F41" s="1301"/>
      <c r="G41" s="1079"/>
      <c r="H41" s="226"/>
      <c r="I41" s="184"/>
      <c r="J41" s="184"/>
      <c r="K41" s="1197"/>
      <c r="L41" s="382"/>
      <c r="M41" s="31"/>
      <c r="N41" s="1077"/>
      <c r="O41" s="1080"/>
      <c r="P41" s="149"/>
      <c r="Q41" s="149"/>
      <c r="R41" s="1078"/>
      <c r="S41" s="148"/>
      <c r="T41" s="148"/>
      <c r="U41" s="1081"/>
      <c r="V41" s="1083"/>
      <c r="W41" s="1084"/>
      <c r="X41" s="30"/>
      <c r="Y41" s="30"/>
      <c r="Z41" s="30"/>
      <c r="AA41" s="30"/>
      <c r="AB41" s="1085"/>
      <c r="AC41" s="1085"/>
      <c r="AD41" s="1089"/>
      <c r="AE41" s="1086"/>
      <c r="AF41" s="38"/>
      <c r="AG41" s="172"/>
      <c r="AH41" s="297"/>
      <c r="AI41" s="1"/>
      <c r="AJ41" s="1"/>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875"/>
      <c r="D42" s="499"/>
      <c r="E42" s="497"/>
      <c r="F42" s="1301"/>
      <c r="G42" s="1079"/>
      <c r="H42" s="226"/>
      <c r="I42" s="184"/>
      <c r="J42" s="184"/>
      <c r="K42" s="1197"/>
      <c r="L42" s="382"/>
      <c r="M42" s="31"/>
      <c r="N42" s="1077"/>
      <c r="O42" s="1080"/>
      <c r="P42" s="149"/>
      <c r="Q42" s="149"/>
      <c r="R42" s="1078"/>
      <c r="S42" s="148"/>
      <c r="T42" s="148"/>
      <c r="U42" s="1081"/>
      <c r="V42" s="1083"/>
      <c r="W42" s="1084"/>
      <c r="X42" s="30"/>
      <c r="Y42" s="30"/>
      <c r="Z42" s="30"/>
      <c r="AA42" s="30"/>
      <c r="AB42" s="1085"/>
      <c r="AC42" s="1085"/>
      <c r="AD42" s="1089"/>
      <c r="AE42" s="1086"/>
      <c r="AF42" s="38"/>
      <c r="AG42" s="172"/>
      <c r="AH42" s="297"/>
      <c r="AI42" s="1"/>
      <c r="AJ42" s="1"/>
      <c r="AK42" s="1"/>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x14ac:dyDescent="0.25">
      <c r="A43" s="24"/>
      <c r="B43" s="265">
        <v>37</v>
      </c>
      <c r="C43" s="875"/>
      <c r="D43" s="499"/>
      <c r="E43" s="497"/>
      <c r="F43" s="1301"/>
      <c r="G43" s="1079"/>
      <c r="H43" s="226"/>
      <c r="I43" s="184"/>
      <c r="J43" s="184"/>
      <c r="K43" s="1197"/>
      <c r="L43" s="382"/>
      <c r="M43" s="31"/>
      <c r="N43" s="1077"/>
      <c r="O43" s="1080"/>
      <c r="P43" s="149"/>
      <c r="Q43" s="149"/>
      <c r="R43" s="1078"/>
      <c r="S43" s="148"/>
      <c r="T43" s="148"/>
      <c r="U43" s="1081"/>
      <c r="V43" s="1083"/>
      <c r="W43" s="1084"/>
      <c r="X43" s="30"/>
      <c r="Y43" s="30"/>
      <c r="Z43" s="30"/>
      <c r="AA43" s="30"/>
      <c r="AB43" s="1085"/>
      <c r="AC43" s="1085"/>
      <c r="AD43" s="1089"/>
      <c r="AE43" s="1086"/>
      <c r="AF43" s="38"/>
      <c r="AG43" s="172"/>
      <c r="AH43" s="299" t="s">
        <v>352</v>
      </c>
      <c r="AI43" s="1"/>
      <c r="AJ43" s="1"/>
      <c r="AK43" s="1"/>
      <c r="AL43" s="29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875"/>
      <c r="D44" s="499"/>
      <c r="E44" s="497"/>
      <c r="F44" s="1301"/>
      <c r="G44" s="1079"/>
      <c r="H44" s="226"/>
      <c r="I44" s="184"/>
      <c r="J44" s="184"/>
      <c r="K44" s="1197"/>
      <c r="L44" s="382"/>
      <c r="M44" s="31"/>
      <c r="N44" s="1077"/>
      <c r="O44" s="1080"/>
      <c r="P44" s="149"/>
      <c r="Q44" s="149"/>
      <c r="R44" s="1078"/>
      <c r="S44" s="148"/>
      <c r="T44" s="148"/>
      <c r="U44" s="1081"/>
      <c r="V44" s="1083"/>
      <c r="W44" s="1084"/>
      <c r="X44" s="30"/>
      <c r="Y44" s="30"/>
      <c r="Z44" s="30"/>
      <c r="AA44" s="30"/>
      <c r="AB44" s="1085"/>
      <c r="AC44" s="1085"/>
      <c r="AD44" s="1089"/>
      <c r="AE44" s="1086"/>
      <c r="AF44" s="38"/>
      <c r="AG44" s="172"/>
      <c r="AH44" s="297" t="s">
        <v>397</v>
      </c>
      <c r="AI44" s="1"/>
      <c r="AJ44" s="1"/>
      <c r="AK44" s="1"/>
      <c r="AL44" s="296"/>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875"/>
      <c r="D45" s="499"/>
      <c r="E45" s="497"/>
      <c r="F45" s="1301"/>
      <c r="G45" s="1079"/>
      <c r="H45" s="226"/>
      <c r="I45" s="184"/>
      <c r="J45" s="184"/>
      <c r="K45" s="1197"/>
      <c r="L45" s="382"/>
      <c r="M45" s="31"/>
      <c r="N45" s="1077"/>
      <c r="O45" s="1080"/>
      <c r="P45" s="149"/>
      <c r="Q45" s="149"/>
      <c r="R45" s="1078"/>
      <c r="S45" s="148"/>
      <c r="T45" s="148"/>
      <c r="U45" s="1081"/>
      <c r="V45" s="1083"/>
      <c r="W45" s="1084"/>
      <c r="X45" s="30"/>
      <c r="Y45" s="30"/>
      <c r="Z45" s="30"/>
      <c r="AA45" s="30"/>
      <c r="AB45" s="1085"/>
      <c r="AC45" s="1085"/>
      <c r="AD45" s="1089"/>
      <c r="AE45" s="1086"/>
      <c r="AF45" s="38"/>
      <c r="AG45" s="172"/>
      <c r="AH45" s="297" t="s">
        <v>353</v>
      </c>
      <c r="AI45" s="1"/>
      <c r="AJ45" s="217" t="s">
        <v>291</v>
      </c>
      <c r="AK45" s="1"/>
      <c r="AL45" s="296"/>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875"/>
      <c r="D46" s="499"/>
      <c r="E46" s="497"/>
      <c r="F46" s="1301"/>
      <c r="G46" s="1079"/>
      <c r="H46" s="226"/>
      <c r="I46" s="184"/>
      <c r="J46" s="184"/>
      <c r="K46" s="1197"/>
      <c r="L46" s="382"/>
      <c r="M46" s="31"/>
      <c r="N46" s="1077"/>
      <c r="O46" s="1080"/>
      <c r="P46" s="149"/>
      <c r="Q46" s="149"/>
      <c r="R46" s="1078"/>
      <c r="S46" s="148"/>
      <c r="T46" s="148"/>
      <c r="U46" s="1081"/>
      <c r="V46" s="1083"/>
      <c r="W46" s="1084"/>
      <c r="X46" s="32"/>
      <c r="Y46" s="32"/>
      <c r="Z46" s="32"/>
      <c r="AA46" s="32"/>
      <c r="AB46" s="1086"/>
      <c r="AC46" s="1086"/>
      <c r="AD46" s="1089"/>
      <c r="AE46" s="1086"/>
      <c r="AF46" s="38"/>
      <c r="AG46" s="172"/>
      <c r="AH46" s="297" t="s">
        <v>2072</v>
      </c>
      <c r="AI46" s="1"/>
      <c r="AJ46" s="1" t="s">
        <v>1</v>
      </c>
      <c r="AK46" s="1"/>
      <c r="AL46" s="296"/>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875"/>
      <c r="D47" s="499"/>
      <c r="E47" s="496"/>
      <c r="F47" s="1301"/>
      <c r="G47" s="1076"/>
      <c r="H47" s="226"/>
      <c r="I47" s="184"/>
      <c r="J47" s="184"/>
      <c r="K47" s="1197"/>
      <c r="L47" s="156"/>
      <c r="M47" s="29"/>
      <c r="N47" s="1077"/>
      <c r="O47" s="1078"/>
      <c r="P47" s="148"/>
      <c r="Q47" s="148"/>
      <c r="R47" s="1078"/>
      <c r="S47" s="148"/>
      <c r="T47" s="148"/>
      <c r="U47" s="1081"/>
      <c r="V47" s="1083"/>
      <c r="W47" s="1082"/>
      <c r="X47" s="30"/>
      <c r="Y47" s="30"/>
      <c r="Z47" s="30"/>
      <c r="AA47" s="30"/>
      <c r="AB47" s="1085"/>
      <c r="AC47" s="1085"/>
      <c r="AD47" s="1089"/>
      <c r="AE47" s="1085"/>
      <c r="AF47" s="38"/>
      <c r="AG47" s="172"/>
      <c r="AH47" s="297" t="s">
        <v>398</v>
      </c>
      <c r="AI47" s="1"/>
      <c r="AJ47" s="1" t="s">
        <v>847</v>
      </c>
      <c r="AK47" s="1"/>
      <c r="AL47" s="296"/>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875"/>
      <c r="D48" s="499"/>
      <c r="E48" s="497"/>
      <c r="F48" s="1301"/>
      <c r="G48" s="1079"/>
      <c r="H48" s="226"/>
      <c r="I48" s="184"/>
      <c r="J48" s="184"/>
      <c r="K48" s="1197"/>
      <c r="L48" s="382"/>
      <c r="M48" s="31"/>
      <c r="N48" s="1077"/>
      <c r="O48" s="1080"/>
      <c r="P48" s="149"/>
      <c r="Q48" s="149"/>
      <c r="R48" s="1078"/>
      <c r="S48" s="148"/>
      <c r="T48" s="148"/>
      <c r="U48" s="1081"/>
      <c r="V48" s="1083"/>
      <c r="W48" s="1084"/>
      <c r="X48" s="30"/>
      <c r="Y48" s="30"/>
      <c r="Z48" s="30"/>
      <c r="AA48" s="30"/>
      <c r="AB48" s="1085"/>
      <c r="AC48" s="1085"/>
      <c r="AD48" s="1089"/>
      <c r="AE48" s="1086"/>
      <c r="AF48" s="38"/>
      <c r="AG48" s="172"/>
      <c r="AH48" s="297" t="s">
        <v>2071</v>
      </c>
      <c r="AI48" s="1"/>
      <c r="AJ48" s="1" t="s">
        <v>848</v>
      </c>
      <c r="AK48" s="1"/>
      <c r="AL48" s="296"/>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875"/>
      <c r="D49" s="499"/>
      <c r="E49" s="497"/>
      <c r="F49" s="1301"/>
      <c r="G49" s="1079"/>
      <c r="H49" s="226"/>
      <c r="I49" s="184"/>
      <c r="J49" s="184"/>
      <c r="K49" s="1197"/>
      <c r="L49" s="382"/>
      <c r="M49" s="31"/>
      <c r="N49" s="1077"/>
      <c r="O49" s="1080"/>
      <c r="P49" s="149"/>
      <c r="Q49" s="149"/>
      <c r="R49" s="1078"/>
      <c r="S49" s="148"/>
      <c r="T49" s="148"/>
      <c r="U49" s="1081"/>
      <c r="V49" s="1083"/>
      <c r="W49" s="1084"/>
      <c r="X49" s="30"/>
      <c r="Y49" s="30"/>
      <c r="Z49" s="30"/>
      <c r="AA49" s="30"/>
      <c r="AB49" s="1085"/>
      <c r="AC49" s="1085"/>
      <c r="AD49" s="1089"/>
      <c r="AE49" s="1086"/>
      <c r="AF49" s="38"/>
      <c r="AG49" s="172"/>
      <c r="AH49" s="297" t="s">
        <v>400</v>
      </c>
      <c r="AI49" s="1"/>
      <c r="AJ49" s="1" t="s">
        <v>2</v>
      </c>
      <c r="AK49" s="1"/>
      <c r="AL49" s="296"/>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875"/>
      <c r="D50" s="499"/>
      <c r="E50" s="497"/>
      <c r="F50" s="1301"/>
      <c r="G50" s="1079"/>
      <c r="H50" s="226"/>
      <c r="I50" s="184"/>
      <c r="J50" s="184"/>
      <c r="K50" s="1197"/>
      <c r="L50" s="382"/>
      <c r="M50" s="31"/>
      <c r="N50" s="1077"/>
      <c r="O50" s="1080"/>
      <c r="P50" s="149"/>
      <c r="Q50" s="149"/>
      <c r="R50" s="1078"/>
      <c r="S50" s="148"/>
      <c r="T50" s="148"/>
      <c r="U50" s="1081"/>
      <c r="V50" s="1083"/>
      <c r="W50" s="1084"/>
      <c r="X50" s="30"/>
      <c r="Y50" s="30"/>
      <c r="Z50" s="30"/>
      <c r="AA50" s="30"/>
      <c r="AB50" s="1085"/>
      <c r="AC50" s="1085"/>
      <c r="AD50" s="1089"/>
      <c r="AE50" s="1086"/>
      <c r="AF50" s="38"/>
      <c r="AG50" s="172"/>
      <c r="AH50" s="297" t="s">
        <v>401</v>
      </c>
      <c r="AI50" s="1"/>
      <c r="AJ50" s="1" t="s">
        <v>292</v>
      </c>
      <c r="AK50" s="300"/>
      <c r="AL50" s="296"/>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thickBot="1" x14ac:dyDescent="0.3">
      <c r="B51" s="265">
        <v>45</v>
      </c>
      <c r="C51" s="875"/>
      <c r="D51" s="499"/>
      <c r="E51" s="497"/>
      <c r="F51" s="1301"/>
      <c r="G51" s="1079"/>
      <c r="H51" s="226"/>
      <c r="I51" s="184"/>
      <c r="J51" s="184"/>
      <c r="K51" s="1197"/>
      <c r="L51" s="382"/>
      <c r="M51" s="31"/>
      <c r="N51" s="1077"/>
      <c r="O51" s="1080"/>
      <c r="P51" s="149"/>
      <c r="Q51" s="149"/>
      <c r="R51" s="1078"/>
      <c r="S51" s="148"/>
      <c r="T51" s="148"/>
      <c r="U51" s="1081"/>
      <c r="V51" s="1083"/>
      <c r="W51" s="1084"/>
      <c r="X51" s="30"/>
      <c r="Y51" s="30"/>
      <c r="Z51" s="30"/>
      <c r="AA51" s="30"/>
      <c r="AB51" s="1085"/>
      <c r="AC51" s="1085"/>
      <c r="AD51" s="1089"/>
      <c r="AE51" s="1086"/>
      <c r="AF51" s="38"/>
      <c r="AG51" s="172"/>
      <c r="AH51" s="301" t="s">
        <v>402</v>
      </c>
      <c r="AI51" s="302"/>
      <c r="AJ51" s="302" t="s">
        <v>366</v>
      </c>
      <c r="AK51" s="302"/>
      <c r="AL51" s="336"/>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875"/>
      <c r="D52" s="499"/>
      <c r="E52" s="497"/>
      <c r="F52" s="1301"/>
      <c r="G52" s="1079"/>
      <c r="H52" s="226"/>
      <c r="I52" s="184"/>
      <c r="J52" s="184"/>
      <c r="K52" s="1197"/>
      <c r="L52" s="382"/>
      <c r="M52" s="31"/>
      <c r="N52" s="1077"/>
      <c r="O52" s="1080"/>
      <c r="P52" s="149"/>
      <c r="Q52" s="149"/>
      <c r="R52" s="1078"/>
      <c r="S52" s="148"/>
      <c r="T52" s="14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875"/>
      <c r="D53" s="499"/>
      <c r="E53" s="497"/>
      <c r="F53" s="1301"/>
      <c r="G53" s="1079"/>
      <c r="H53" s="226"/>
      <c r="I53" s="184"/>
      <c r="J53" s="184"/>
      <c r="K53" s="1197"/>
      <c r="L53" s="382"/>
      <c r="M53" s="31"/>
      <c r="N53" s="1077"/>
      <c r="O53" s="1080"/>
      <c r="P53" s="149"/>
      <c r="Q53" s="149"/>
      <c r="R53" s="1078"/>
      <c r="S53" s="148"/>
      <c r="T53" s="14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875"/>
      <c r="D54" s="499"/>
      <c r="E54" s="497"/>
      <c r="F54" s="1301"/>
      <c r="G54" s="1079"/>
      <c r="H54" s="226"/>
      <c r="I54" s="184"/>
      <c r="J54" s="184"/>
      <c r="K54" s="1197"/>
      <c r="L54" s="382"/>
      <c r="M54" s="31"/>
      <c r="N54" s="1077"/>
      <c r="O54" s="1080"/>
      <c r="P54" s="149"/>
      <c r="Q54" s="149"/>
      <c r="R54" s="1078"/>
      <c r="S54" s="148"/>
      <c r="T54" s="14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875"/>
      <c r="D55" s="499"/>
      <c r="E55" s="497"/>
      <c r="F55" s="1301"/>
      <c r="G55" s="1079"/>
      <c r="H55" s="226"/>
      <c r="I55" s="184"/>
      <c r="J55" s="184"/>
      <c r="K55" s="1197"/>
      <c r="L55" s="382"/>
      <c r="M55" s="31"/>
      <c r="N55" s="1077"/>
      <c r="O55" s="1080"/>
      <c r="P55" s="149"/>
      <c r="Q55" s="149"/>
      <c r="R55" s="1078"/>
      <c r="S55" s="148"/>
      <c r="T55" s="14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875"/>
      <c r="D56" s="499"/>
      <c r="E56" s="497"/>
      <c r="F56" s="1301"/>
      <c r="G56" s="1079"/>
      <c r="H56" s="226"/>
      <c r="I56" s="184"/>
      <c r="J56" s="184"/>
      <c r="K56" s="1197"/>
      <c r="L56" s="382"/>
      <c r="M56" s="31"/>
      <c r="N56" s="1077"/>
      <c r="O56" s="1080"/>
      <c r="P56" s="149"/>
      <c r="Q56" s="149"/>
      <c r="R56" s="1078"/>
      <c r="S56" s="148"/>
      <c r="T56" s="14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875"/>
      <c r="D57" s="499"/>
      <c r="E57" s="497"/>
      <c r="F57" s="1301"/>
      <c r="G57" s="1079"/>
      <c r="H57" s="226"/>
      <c r="I57" s="184"/>
      <c r="J57" s="184"/>
      <c r="K57" s="1197"/>
      <c r="L57" s="382"/>
      <c r="M57" s="31"/>
      <c r="N57" s="1077"/>
      <c r="O57" s="1080"/>
      <c r="P57" s="149"/>
      <c r="Q57" s="149"/>
      <c r="R57" s="1078"/>
      <c r="S57" s="148"/>
      <c r="T57" s="14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875"/>
      <c r="D58" s="499"/>
      <c r="E58" s="497"/>
      <c r="F58" s="1301"/>
      <c r="G58" s="1079"/>
      <c r="H58" s="226"/>
      <c r="I58" s="184"/>
      <c r="J58" s="184"/>
      <c r="K58" s="1197"/>
      <c r="L58" s="382"/>
      <c r="M58" s="31"/>
      <c r="N58" s="1077"/>
      <c r="O58" s="1080"/>
      <c r="P58" s="149"/>
      <c r="Q58" s="149"/>
      <c r="R58" s="1078"/>
      <c r="S58" s="148"/>
      <c r="T58" s="14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875"/>
      <c r="D59" s="499"/>
      <c r="E59" s="497"/>
      <c r="F59" s="1301"/>
      <c r="G59" s="1079"/>
      <c r="H59" s="226"/>
      <c r="I59" s="184"/>
      <c r="J59" s="184"/>
      <c r="K59" s="1197"/>
      <c r="L59" s="382"/>
      <c r="M59" s="31"/>
      <c r="N59" s="1077"/>
      <c r="O59" s="1080"/>
      <c r="P59" s="149"/>
      <c r="Q59" s="149"/>
      <c r="R59" s="1078"/>
      <c r="S59" s="148"/>
      <c r="T59" s="14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875"/>
      <c r="D60" s="499"/>
      <c r="E60" s="497"/>
      <c r="F60" s="1301"/>
      <c r="G60" s="1079"/>
      <c r="H60" s="226"/>
      <c r="I60" s="184"/>
      <c r="J60" s="184"/>
      <c r="K60" s="1197"/>
      <c r="L60" s="382"/>
      <c r="M60" s="31"/>
      <c r="N60" s="1077"/>
      <c r="O60" s="1080"/>
      <c r="P60" s="149"/>
      <c r="Q60" s="149"/>
      <c r="R60" s="1078"/>
      <c r="S60" s="148"/>
      <c r="T60" s="14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875"/>
      <c r="D61" s="499"/>
      <c r="E61" s="497"/>
      <c r="F61" s="1301"/>
      <c r="G61" s="1079"/>
      <c r="H61" s="226"/>
      <c r="I61" s="184"/>
      <c r="J61" s="184"/>
      <c r="K61" s="1197"/>
      <c r="L61" s="382"/>
      <c r="M61" s="31"/>
      <c r="N61" s="1077"/>
      <c r="O61" s="1080"/>
      <c r="P61" s="149"/>
      <c r="Q61" s="149"/>
      <c r="R61" s="1078"/>
      <c r="S61" s="148"/>
      <c r="T61" s="14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875"/>
      <c r="D62" s="499"/>
      <c r="E62" s="497"/>
      <c r="F62" s="1301"/>
      <c r="G62" s="1079"/>
      <c r="H62" s="226"/>
      <c r="I62" s="184"/>
      <c r="J62" s="184"/>
      <c r="K62" s="1197"/>
      <c r="L62" s="382"/>
      <c r="M62" s="31"/>
      <c r="N62" s="1077"/>
      <c r="O62" s="1080"/>
      <c r="P62" s="149"/>
      <c r="Q62" s="149"/>
      <c r="R62" s="1078"/>
      <c r="S62" s="148"/>
      <c r="T62" s="14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875"/>
      <c r="D63" s="499"/>
      <c r="E63" s="497"/>
      <c r="F63" s="1301"/>
      <c r="G63" s="1079"/>
      <c r="H63" s="226"/>
      <c r="I63" s="184"/>
      <c r="J63" s="184"/>
      <c r="K63" s="1197"/>
      <c r="L63" s="382"/>
      <c r="M63" s="31"/>
      <c r="N63" s="1077"/>
      <c r="O63" s="1080"/>
      <c r="P63" s="149"/>
      <c r="Q63" s="149"/>
      <c r="R63" s="1078"/>
      <c r="S63" s="148"/>
      <c r="T63" s="14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875"/>
      <c r="D64" s="499"/>
      <c r="E64" s="497"/>
      <c r="F64" s="1301"/>
      <c r="G64" s="1079"/>
      <c r="H64" s="226"/>
      <c r="I64" s="184"/>
      <c r="J64" s="184"/>
      <c r="K64" s="1197"/>
      <c r="L64" s="382"/>
      <c r="M64" s="31"/>
      <c r="N64" s="1077"/>
      <c r="O64" s="1080"/>
      <c r="P64" s="149"/>
      <c r="Q64" s="149"/>
      <c r="R64" s="1078"/>
      <c r="S64" s="148"/>
      <c r="T64" s="148"/>
      <c r="U64" s="1081"/>
      <c r="V64" s="1083"/>
      <c r="W64" s="1084"/>
      <c r="X64" s="30"/>
      <c r="Y64" s="30"/>
      <c r="Z64" s="30"/>
      <c r="AA64" s="30"/>
      <c r="AB64" s="1085"/>
      <c r="AC64" s="1085"/>
      <c r="AD64" s="1089"/>
      <c r="AE64" s="1086"/>
      <c r="AG64" s="172"/>
      <c r="AH64" s="172"/>
      <c r="AI64" s="172"/>
      <c r="AJ64" s="172"/>
      <c r="AK64" s="172"/>
      <c r="AL64" s="172"/>
      <c r="AM64" s="172"/>
    </row>
    <row r="65" spans="1:73" ht="15.75" customHeight="1" x14ac:dyDescent="0.25">
      <c r="B65" s="265">
        <v>59</v>
      </c>
      <c r="C65" s="875"/>
      <c r="D65" s="499"/>
      <c r="E65" s="497"/>
      <c r="F65" s="1301"/>
      <c r="G65" s="1079"/>
      <c r="H65" s="226"/>
      <c r="I65" s="184"/>
      <c r="J65" s="184"/>
      <c r="K65" s="1197"/>
      <c r="L65" s="382"/>
      <c r="M65" s="31"/>
      <c r="N65" s="1077"/>
      <c r="O65" s="1080"/>
      <c r="P65" s="149"/>
      <c r="Q65" s="149"/>
      <c r="R65" s="1078"/>
      <c r="S65" s="148"/>
      <c r="T65" s="148"/>
      <c r="U65" s="1081"/>
      <c r="V65" s="1083"/>
      <c r="W65" s="1084"/>
      <c r="X65" s="30"/>
      <c r="Y65" s="30"/>
      <c r="Z65" s="30"/>
      <c r="AA65" s="30"/>
      <c r="AB65" s="1085"/>
      <c r="AC65" s="1085"/>
      <c r="AD65" s="1089"/>
      <c r="AE65" s="1086"/>
      <c r="AG65" s="172"/>
      <c r="AH65" s="172"/>
      <c r="AI65" s="172"/>
      <c r="AJ65" s="172"/>
      <c r="AK65" s="172"/>
      <c r="AL65" s="172"/>
      <c r="AM65" s="172"/>
    </row>
    <row r="66" spans="1:73" ht="15.75" customHeight="1" x14ac:dyDescent="0.25">
      <c r="B66" s="265">
        <v>60</v>
      </c>
      <c r="C66" s="875"/>
      <c r="D66" s="499"/>
      <c r="E66" s="497"/>
      <c r="F66" s="1301"/>
      <c r="G66" s="1079"/>
      <c r="H66" s="226"/>
      <c r="I66" s="184"/>
      <c r="J66" s="184"/>
      <c r="K66" s="1197"/>
      <c r="L66" s="382"/>
      <c r="M66" s="31"/>
      <c r="N66" s="1077"/>
      <c r="O66" s="1080"/>
      <c r="P66" s="149"/>
      <c r="Q66" s="149"/>
      <c r="R66" s="1078"/>
      <c r="S66" s="148"/>
      <c r="T66" s="148"/>
      <c r="U66" s="1081"/>
      <c r="V66" s="1083"/>
      <c r="W66" s="1084"/>
      <c r="X66" s="30"/>
      <c r="Y66" s="30"/>
      <c r="Z66" s="30"/>
      <c r="AA66" s="30"/>
      <c r="AB66" s="1085"/>
      <c r="AC66" s="1085"/>
      <c r="AD66" s="1089"/>
      <c r="AE66" s="1086"/>
      <c r="AG66" s="172"/>
      <c r="AH66" s="172"/>
      <c r="AI66" s="172"/>
      <c r="AJ66" s="172"/>
      <c r="AK66" s="172"/>
      <c r="AL66" s="172"/>
      <c r="AM66" s="172"/>
    </row>
    <row r="67" spans="1:73" ht="15.75" customHeight="1" x14ac:dyDescent="0.25">
      <c r="B67" s="265">
        <v>61</v>
      </c>
      <c r="C67" s="875"/>
      <c r="D67" s="499"/>
      <c r="E67" s="497"/>
      <c r="F67" s="1301"/>
      <c r="G67" s="1079"/>
      <c r="H67" s="226"/>
      <c r="I67" s="184"/>
      <c r="J67" s="184"/>
      <c r="K67" s="1197"/>
      <c r="L67" s="382"/>
      <c r="M67" s="31"/>
      <c r="N67" s="1077"/>
      <c r="O67" s="1080"/>
      <c r="P67" s="149"/>
      <c r="Q67" s="149"/>
      <c r="R67" s="1078"/>
      <c r="S67" s="148"/>
      <c r="T67" s="148"/>
      <c r="U67" s="1081"/>
      <c r="V67" s="1083"/>
      <c r="W67" s="1084"/>
      <c r="X67" s="30"/>
      <c r="Y67" s="30"/>
      <c r="Z67" s="30"/>
      <c r="AA67" s="30"/>
      <c r="AB67" s="1085"/>
      <c r="AC67" s="1085"/>
      <c r="AD67" s="1089"/>
      <c r="AE67" s="1086"/>
      <c r="AG67" s="172"/>
      <c r="AH67" s="172"/>
      <c r="AI67" s="172"/>
      <c r="AJ67" s="172"/>
      <c r="AK67" s="172"/>
      <c r="AL67" s="172"/>
      <c r="AM67" s="172"/>
    </row>
    <row r="68" spans="1:73" ht="15.75" customHeight="1" x14ac:dyDescent="0.25">
      <c r="B68" s="265">
        <v>62</v>
      </c>
      <c r="C68" s="875"/>
      <c r="D68" s="499"/>
      <c r="E68" s="497"/>
      <c r="F68" s="1301"/>
      <c r="G68" s="1079"/>
      <c r="H68" s="226"/>
      <c r="I68" s="184"/>
      <c r="J68" s="184"/>
      <c r="K68" s="1197"/>
      <c r="L68" s="382"/>
      <c r="M68" s="31"/>
      <c r="N68" s="1077"/>
      <c r="O68" s="1080"/>
      <c r="P68" s="149"/>
      <c r="Q68" s="149"/>
      <c r="R68" s="1078"/>
      <c r="S68" s="148"/>
      <c r="T68" s="148"/>
      <c r="U68" s="1081"/>
      <c r="V68" s="1083"/>
      <c r="W68" s="1084"/>
      <c r="X68" s="30"/>
      <c r="Y68" s="30"/>
      <c r="Z68" s="30"/>
      <c r="AA68" s="30"/>
      <c r="AB68" s="1085"/>
      <c r="AC68" s="1085"/>
      <c r="AD68" s="1089"/>
      <c r="AE68" s="1086"/>
      <c r="AG68" s="172"/>
      <c r="AH68" s="172"/>
      <c r="AI68" s="172"/>
      <c r="AJ68" s="172"/>
      <c r="AK68" s="172"/>
      <c r="AL68" s="172"/>
      <c r="AM68" s="172"/>
    </row>
    <row r="69" spans="1:73" ht="15.75" customHeight="1" x14ac:dyDescent="0.25">
      <c r="B69" s="265">
        <v>63</v>
      </c>
      <c r="C69" s="875"/>
      <c r="D69" s="499"/>
      <c r="E69" s="497"/>
      <c r="F69" s="1301"/>
      <c r="G69" s="1079"/>
      <c r="H69" s="226"/>
      <c r="I69" s="184"/>
      <c r="J69" s="184"/>
      <c r="K69" s="1197"/>
      <c r="L69" s="382"/>
      <c r="M69" s="31"/>
      <c r="N69" s="1077"/>
      <c r="O69" s="1080"/>
      <c r="P69" s="149"/>
      <c r="Q69" s="149"/>
      <c r="R69" s="1078"/>
      <c r="S69" s="148"/>
      <c r="T69" s="148"/>
      <c r="U69" s="1081"/>
      <c r="V69" s="1083"/>
      <c r="W69" s="1084"/>
      <c r="X69" s="30"/>
      <c r="Y69" s="30"/>
      <c r="Z69" s="30"/>
      <c r="AA69" s="30"/>
      <c r="AB69" s="1085"/>
      <c r="AC69" s="1085"/>
      <c r="AD69" s="1089"/>
      <c r="AE69" s="1086"/>
      <c r="AG69" s="172"/>
      <c r="AH69" s="172"/>
      <c r="AI69" s="172"/>
      <c r="AJ69" s="172"/>
      <c r="AK69" s="172"/>
      <c r="AL69" s="172"/>
      <c r="AM69" s="172"/>
    </row>
    <row r="70" spans="1:73" ht="15.75" customHeight="1" x14ac:dyDescent="0.25">
      <c r="B70" s="265">
        <v>64</v>
      </c>
      <c r="C70" s="875"/>
      <c r="D70" s="499"/>
      <c r="E70" s="497"/>
      <c r="F70" s="1301"/>
      <c r="G70" s="1079"/>
      <c r="H70" s="226"/>
      <c r="I70" s="184"/>
      <c r="J70" s="184"/>
      <c r="K70" s="1197"/>
      <c r="L70" s="382"/>
      <c r="M70" s="31"/>
      <c r="N70" s="1077"/>
      <c r="O70" s="1080"/>
      <c r="P70" s="149"/>
      <c r="Q70" s="149"/>
      <c r="R70" s="1078"/>
      <c r="S70" s="148"/>
      <c r="T70" s="148"/>
      <c r="U70" s="1081"/>
      <c r="V70" s="1083"/>
      <c r="W70" s="1084"/>
      <c r="X70" s="30"/>
      <c r="Y70" s="30"/>
      <c r="Z70" s="30"/>
      <c r="AA70" s="30"/>
      <c r="AB70" s="1085"/>
      <c r="AC70" s="1085"/>
      <c r="AD70" s="1089"/>
      <c r="AE70" s="1086"/>
      <c r="AG70" s="172"/>
      <c r="AH70" s="172"/>
      <c r="AI70" s="172"/>
      <c r="AJ70" s="172"/>
      <c r="AK70" s="172"/>
      <c r="AL70" s="172"/>
      <c r="AM70" s="172"/>
    </row>
    <row r="71" spans="1:73" ht="15.75" customHeight="1" x14ac:dyDescent="0.25">
      <c r="B71" s="265">
        <v>65</v>
      </c>
      <c r="C71" s="875"/>
      <c r="D71" s="499"/>
      <c r="E71" s="497"/>
      <c r="F71" s="1301"/>
      <c r="G71" s="1079"/>
      <c r="H71" s="226"/>
      <c r="I71" s="184"/>
      <c r="J71" s="184"/>
      <c r="K71" s="1197"/>
      <c r="L71" s="382"/>
      <c r="M71" s="31"/>
      <c r="N71" s="1077"/>
      <c r="O71" s="1080"/>
      <c r="P71" s="149"/>
      <c r="Q71" s="149"/>
      <c r="R71" s="1078"/>
      <c r="S71" s="148"/>
      <c r="T71" s="148"/>
      <c r="U71" s="1081"/>
      <c r="V71" s="1083"/>
      <c r="W71" s="1084"/>
      <c r="X71" s="30"/>
      <c r="Y71" s="30"/>
      <c r="Z71" s="30"/>
      <c r="AA71" s="30"/>
      <c r="AB71" s="1085"/>
      <c r="AC71" s="1085"/>
      <c r="AD71" s="1089"/>
      <c r="AE71" s="1086"/>
      <c r="AG71" s="172"/>
      <c r="AH71" s="172"/>
      <c r="AI71" s="172"/>
      <c r="AJ71" s="172"/>
      <c r="AK71" s="172"/>
      <c r="AL71" s="172"/>
      <c r="AM71" s="172"/>
    </row>
    <row r="72" spans="1:73" ht="15.75" customHeight="1" x14ac:dyDescent="0.25">
      <c r="B72" s="265">
        <v>66</v>
      </c>
      <c r="C72" s="875"/>
      <c r="D72" s="499"/>
      <c r="E72" s="497"/>
      <c r="F72" s="1301"/>
      <c r="G72" s="1079"/>
      <c r="H72" s="226"/>
      <c r="I72" s="184"/>
      <c r="J72" s="184"/>
      <c r="K72" s="1197"/>
      <c r="L72" s="382"/>
      <c r="M72" s="31"/>
      <c r="N72" s="1077"/>
      <c r="O72" s="1080"/>
      <c r="P72" s="149"/>
      <c r="Q72" s="149"/>
      <c r="R72" s="1078"/>
      <c r="S72" s="148"/>
      <c r="T72" s="148"/>
      <c r="U72" s="1081"/>
      <c r="V72" s="1083"/>
      <c r="W72" s="1084"/>
      <c r="X72" s="30"/>
      <c r="Y72" s="30"/>
      <c r="Z72" s="30"/>
      <c r="AA72" s="30"/>
      <c r="AB72" s="1085"/>
      <c r="AC72" s="1085"/>
      <c r="AD72" s="1089"/>
      <c r="AE72" s="1086"/>
      <c r="AG72" s="172"/>
      <c r="AH72" s="172"/>
      <c r="AI72" s="172"/>
      <c r="AJ72" s="172"/>
      <c r="AK72" s="172"/>
      <c r="AL72" s="172"/>
      <c r="AM72" s="172"/>
    </row>
    <row r="73" spans="1:73" ht="15.75" customHeight="1" x14ac:dyDescent="0.25">
      <c r="B73" s="265">
        <v>67</v>
      </c>
      <c r="C73" s="875"/>
      <c r="D73" s="499"/>
      <c r="E73" s="497"/>
      <c r="F73" s="1301"/>
      <c r="G73" s="1079"/>
      <c r="H73" s="226"/>
      <c r="I73" s="184"/>
      <c r="J73" s="184"/>
      <c r="K73" s="1197"/>
      <c r="L73" s="382"/>
      <c r="M73" s="31"/>
      <c r="N73" s="1077"/>
      <c r="O73" s="1080"/>
      <c r="P73" s="149"/>
      <c r="Q73" s="149"/>
      <c r="R73" s="1078"/>
      <c r="S73" s="148"/>
      <c r="T73" s="148"/>
      <c r="U73" s="1081"/>
      <c r="V73" s="1083"/>
      <c r="W73" s="1084"/>
      <c r="X73" s="30"/>
      <c r="Y73" s="30"/>
      <c r="Z73" s="30"/>
      <c r="AA73" s="30"/>
      <c r="AB73" s="1085"/>
      <c r="AC73" s="1085"/>
      <c r="AD73" s="1089"/>
      <c r="AE73" s="1086"/>
      <c r="AG73" s="172"/>
      <c r="AH73" s="172"/>
      <c r="AI73" s="172"/>
      <c r="AJ73" s="172"/>
      <c r="AK73" s="172"/>
      <c r="AL73" s="172"/>
      <c r="AM73" s="172"/>
      <c r="BU73" s="93"/>
    </row>
    <row r="74" spans="1:73" ht="15.75" customHeight="1" x14ac:dyDescent="0.25">
      <c r="A74" s="44"/>
      <c r="B74" s="265">
        <v>68</v>
      </c>
      <c r="C74" s="875"/>
      <c r="D74" s="499"/>
      <c r="E74" s="497"/>
      <c r="F74" s="1301"/>
      <c r="G74" s="1079"/>
      <c r="H74" s="226"/>
      <c r="I74" s="184"/>
      <c r="J74" s="184"/>
      <c r="K74" s="1197"/>
      <c r="L74" s="382"/>
      <c r="M74" s="31"/>
      <c r="N74" s="1077"/>
      <c r="O74" s="1080"/>
      <c r="P74" s="149"/>
      <c r="Q74" s="149"/>
      <c r="R74" s="1078"/>
      <c r="S74" s="148"/>
      <c r="T74" s="14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c r="BS74" s="93"/>
      <c r="BT74" s="93"/>
    </row>
    <row r="75" spans="1:73" ht="15.75" customHeight="1" x14ac:dyDescent="0.25">
      <c r="B75" s="265">
        <v>69</v>
      </c>
      <c r="C75" s="875"/>
      <c r="D75" s="499"/>
      <c r="E75" s="497"/>
      <c r="F75" s="1301"/>
      <c r="G75" s="1079"/>
      <c r="H75" s="226"/>
      <c r="I75" s="184"/>
      <c r="J75" s="184"/>
      <c r="K75" s="1197"/>
      <c r="L75" s="382"/>
      <c r="M75" s="31"/>
      <c r="N75" s="1077"/>
      <c r="O75" s="1080"/>
      <c r="P75" s="149"/>
      <c r="Q75" s="149"/>
      <c r="R75" s="1078"/>
      <c r="S75" s="148"/>
      <c r="T75" s="148"/>
      <c r="U75" s="1081"/>
      <c r="V75" s="1083"/>
      <c r="W75" s="1084"/>
      <c r="X75" s="30"/>
      <c r="Y75" s="30"/>
      <c r="Z75" s="30"/>
      <c r="AA75" s="30"/>
      <c r="AB75" s="1085"/>
      <c r="AC75" s="1085"/>
      <c r="AD75" s="1089"/>
      <c r="AE75" s="1086"/>
      <c r="AG75" s="172"/>
      <c r="AH75" s="172"/>
      <c r="AI75" s="172"/>
      <c r="AJ75" s="172"/>
      <c r="AK75" s="172"/>
      <c r="AL75" s="172"/>
      <c r="AM75" s="172"/>
    </row>
    <row r="76" spans="1:73" ht="15.75" customHeight="1" x14ac:dyDescent="0.25">
      <c r="B76" s="265">
        <v>70</v>
      </c>
      <c r="C76" s="875"/>
      <c r="D76" s="499"/>
      <c r="E76" s="497"/>
      <c r="F76" s="1301"/>
      <c r="G76" s="1079"/>
      <c r="H76" s="226"/>
      <c r="I76" s="184"/>
      <c r="J76" s="184"/>
      <c r="K76" s="1197"/>
      <c r="L76" s="382"/>
      <c r="M76" s="31"/>
      <c r="N76" s="1077"/>
      <c r="O76" s="1080"/>
      <c r="P76" s="149"/>
      <c r="Q76" s="149"/>
      <c r="R76" s="1078"/>
      <c r="S76" s="148"/>
      <c r="T76" s="148"/>
      <c r="U76" s="1081"/>
      <c r="V76" s="1083"/>
      <c r="W76" s="1084"/>
      <c r="X76" s="30"/>
      <c r="Y76" s="30"/>
      <c r="Z76" s="30"/>
      <c r="AA76" s="30"/>
      <c r="AB76" s="1085"/>
      <c r="AC76" s="1085"/>
      <c r="AD76" s="1089"/>
      <c r="AE76" s="1086"/>
      <c r="AG76" s="172"/>
      <c r="AH76" s="172"/>
      <c r="AI76" s="172"/>
      <c r="AJ76" s="172"/>
      <c r="AK76" s="172"/>
      <c r="AL76" s="172"/>
      <c r="AM76" s="172"/>
    </row>
    <row r="77" spans="1:73" ht="15.75" customHeight="1" x14ac:dyDescent="0.25">
      <c r="B77" s="265">
        <v>71</v>
      </c>
      <c r="C77" s="875"/>
      <c r="D77" s="499"/>
      <c r="E77" s="497"/>
      <c r="F77" s="1301"/>
      <c r="G77" s="1079"/>
      <c r="H77" s="226"/>
      <c r="I77" s="184"/>
      <c r="J77" s="184"/>
      <c r="K77" s="1197"/>
      <c r="L77" s="382"/>
      <c r="M77" s="31"/>
      <c r="N77" s="1077"/>
      <c r="O77" s="1080"/>
      <c r="P77" s="149"/>
      <c r="Q77" s="149"/>
      <c r="R77" s="1078"/>
      <c r="S77" s="148"/>
      <c r="T77" s="148"/>
      <c r="U77" s="1081"/>
      <c r="V77" s="1083"/>
      <c r="W77" s="1084"/>
      <c r="X77" s="30"/>
      <c r="Y77" s="30"/>
      <c r="Z77" s="30"/>
      <c r="AA77" s="30"/>
      <c r="AB77" s="1085"/>
      <c r="AC77" s="1085"/>
      <c r="AD77" s="1089"/>
      <c r="AE77" s="1086"/>
      <c r="AG77" s="172"/>
      <c r="AH77" s="172"/>
      <c r="AI77" s="172"/>
      <c r="AJ77" s="172"/>
      <c r="AK77" s="172"/>
      <c r="AL77" s="172"/>
      <c r="AM77" s="172"/>
    </row>
    <row r="78" spans="1:73" ht="15.75" customHeight="1" x14ac:dyDescent="0.25">
      <c r="B78" s="265">
        <v>72</v>
      </c>
      <c r="C78" s="875"/>
      <c r="D78" s="499"/>
      <c r="E78" s="497"/>
      <c r="F78" s="1301"/>
      <c r="G78" s="1079"/>
      <c r="H78" s="226"/>
      <c r="I78" s="184"/>
      <c r="J78" s="184"/>
      <c r="K78" s="1197"/>
      <c r="L78" s="382"/>
      <c r="M78" s="31"/>
      <c r="N78" s="1077"/>
      <c r="O78" s="1080"/>
      <c r="P78" s="149"/>
      <c r="Q78" s="149"/>
      <c r="R78" s="1078"/>
      <c r="S78" s="148"/>
      <c r="T78" s="148"/>
      <c r="U78" s="1081"/>
      <c r="V78" s="1083"/>
      <c r="W78" s="1084"/>
      <c r="X78" s="30"/>
      <c r="Y78" s="30"/>
      <c r="Z78" s="30"/>
      <c r="AA78" s="30"/>
      <c r="AB78" s="1085"/>
      <c r="AC78" s="1085"/>
      <c r="AD78" s="1089"/>
      <c r="AE78" s="1086"/>
      <c r="AG78" s="172"/>
      <c r="AH78" s="172"/>
      <c r="AI78" s="172"/>
      <c r="AJ78" s="172"/>
      <c r="AK78" s="172"/>
      <c r="AL78" s="172"/>
    </row>
    <row r="79" spans="1:73" ht="15.75" customHeight="1" x14ac:dyDescent="0.25">
      <c r="B79" s="265">
        <v>73</v>
      </c>
      <c r="C79" s="875"/>
      <c r="D79" s="499"/>
      <c r="E79" s="497"/>
      <c r="F79" s="1301"/>
      <c r="G79" s="1079"/>
      <c r="H79" s="226"/>
      <c r="I79" s="184"/>
      <c r="J79" s="184"/>
      <c r="K79" s="1197"/>
      <c r="L79" s="382"/>
      <c r="M79" s="31"/>
      <c r="N79" s="1077"/>
      <c r="O79" s="1080"/>
      <c r="P79" s="149"/>
      <c r="Q79" s="149"/>
      <c r="R79" s="1078"/>
      <c r="S79" s="148"/>
      <c r="T79" s="148"/>
      <c r="U79" s="1081"/>
      <c r="V79" s="1083"/>
      <c r="W79" s="1084"/>
      <c r="X79" s="30"/>
      <c r="Y79" s="30"/>
      <c r="Z79" s="30"/>
      <c r="AA79" s="30"/>
      <c r="AB79" s="1085"/>
      <c r="AC79" s="1085"/>
      <c r="AD79" s="1089"/>
      <c r="AE79" s="1086"/>
      <c r="AG79" s="172"/>
      <c r="AH79" s="172"/>
      <c r="AI79" s="172"/>
      <c r="AJ79" s="172"/>
      <c r="AK79" s="172"/>
      <c r="AL79" s="172"/>
    </row>
    <row r="80" spans="1:73" ht="15.75" customHeight="1" x14ac:dyDescent="0.25">
      <c r="B80" s="265">
        <v>74</v>
      </c>
      <c r="C80" s="875"/>
      <c r="D80" s="499"/>
      <c r="E80" s="497"/>
      <c r="F80" s="1301"/>
      <c r="G80" s="1079"/>
      <c r="H80" s="226"/>
      <c r="I80" s="184"/>
      <c r="J80" s="184"/>
      <c r="K80" s="1197"/>
      <c r="L80" s="382"/>
      <c r="M80" s="31"/>
      <c r="N80" s="1077"/>
      <c r="O80" s="1080"/>
      <c r="P80" s="149"/>
      <c r="Q80" s="149"/>
      <c r="R80" s="1078"/>
      <c r="S80" s="148"/>
      <c r="T80" s="148"/>
      <c r="U80" s="1081"/>
      <c r="V80" s="1083"/>
      <c r="W80" s="1084"/>
      <c r="X80" s="30"/>
      <c r="Y80" s="30"/>
      <c r="Z80" s="30"/>
      <c r="AA80" s="30"/>
      <c r="AB80" s="1085"/>
      <c r="AC80" s="1085"/>
      <c r="AD80" s="1089"/>
      <c r="AE80" s="1086"/>
      <c r="AG80" s="172"/>
      <c r="AH80" s="172"/>
      <c r="AI80" s="172"/>
      <c r="AJ80" s="172"/>
      <c r="AK80" s="172"/>
      <c r="AL80" s="172"/>
    </row>
    <row r="81" spans="1:75" s="44" customFormat="1" ht="15.75" customHeight="1" x14ac:dyDescent="0.25">
      <c r="A81" s="6"/>
      <c r="B81" s="265">
        <v>75</v>
      </c>
      <c r="C81" s="875"/>
      <c r="D81" s="499"/>
      <c r="E81" s="497"/>
      <c r="F81" s="1301"/>
      <c r="G81" s="1079"/>
      <c r="H81" s="226"/>
      <c r="I81" s="184"/>
      <c r="J81" s="184"/>
      <c r="K81" s="1197"/>
      <c r="L81" s="382"/>
      <c r="M81" s="31"/>
      <c r="N81" s="1077"/>
      <c r="O81" s="1080"/>
      <c r="P81" s="149"/>
      <c r="Q81" s="149"/>
      <c r="R81" s="1078"/>
      <c r="S81" s="148"/>
      <c r="T81" s="14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91"/>
      <c r="BU81" s="91"/>
      <c r="BV81" s="702"/>
      <c r="BW81" s="702"/>
    </row>
    <row r="82" spans="1:75" ht="15.75" customHeight="1" x14ac:dyDescent="0.25">
      <c r="B82" s="265">
        <v>76</v>
      </c>
      <c r="C82" s="875"/>
      <c r="D82" s="499"/>
      <c r="E82" s="497"/>
      <c r="F82" s="1301"/>
      <c r="G82" s="1079"/>
      <c r="H82" s="226"/>
      <c r="I82" s="184"/>
      <c r="J82" s="184"/>
      <c r="K82" s="1197"/>
      <c r="L82" s="382"/>
      <c r="M82" s="31"/>
      <c r="N82" s="1077"/>
      <c r="O82" s="1080"/>
      <c r="P82" s="149"/>
      <c r="Q82" s="149"/>
      <c r="R82" s="1078"/>
      <c r="S82" s="148"/>
      <c r="T82" s="148"/>
      <c r="U82" s="1081"/>
      <c r="V82" s="1083"/>
      <c r="W82" s="1084"/>
      <c r="X82" s="30"/>
      <c r="Y82" s="30"/>
      <c r="Z82" s="30"/>
      <c r="AA82" s="30"/>
      <c r="AB82" s="1085"/>
      <c r="AC82" s="1085"/>
      <c r="AD82" s="1089"/>
      <c r="AE82" s="1086"/>
      <c r="AG82" s="172"/>
      <c r="AH82" s="172"/>
      <c r="AI82" s="172"/>
      <c r="AJ82" s="172"/>
      <c r="AK82" s="172"/>
      <c r="AL82" s="172"/>
    </row>
    <row r="83" spans="1:75" ht="15.75" customHeight="1" x14ac:dyDescent="0.25">
      <c r="B83" s="265">
        <v>77</v>
      </c>
      <c r="C83" s="875"/>
      <c r="D83" s="499"/>
      <c r="E83" s="497"/>
      <c r="F83" s="1301"/>
      <c r="G83" s="1079"/>
      <c r="H83" s="226"/>
      <c r="I83" s="184"/>
      <c r="J83" s="184"/>
      <c r="K83" s="1197"/>
      <c r="L83" s="382"/>
      <c r="M83" s="31"/>
      <c r="N83" s="1077"/>
      <c r="O83" s="1080"/>
      <c r="P83" s="149"/>
      <c r="Q83" s="149"/>
      <c r="R83" s="1078"/>
      <c r="S83" s="148"/>
      <c r="T83" s="148"/>
      <c r="U83" s="1081"/>
      <c r="V83" s="1083"/>
      <c r="W83" s="1084"/>
      <c r="X83" s="30"/>
      <c r="Y83" s="30"/>
      <c r="Z83" s="30"/>
      <c r="AA83" s="30"/>
      <c r="AB83" s="1085"/>
      <c r="AC83" s="1085"/>
      <c r="AD83" s="1089"/>
      <c r="AE83" s="1086"/>
      <c r="AG83" s="172"/>
      <c r="AH83" s="172"/>
      <c r="AI83" s="172"/>
      <c r="AJ83" s="172"/>
      <c r="AK83" s="172"/>
      <c r="AL83" s="172"/>
    </row>
    <row r="84" spans="1:75" ht="15.75" customHeight="1" x14ac:dyDescent="0.25">
      <c r="B84" s="265">
        <v>78</v>
      </c>
      <c r="C84" s="875"/>
      <c r="D84" s="499"/>
      <c r="E84" s="497"/>
      <c r="F84" s="1301"/>
      <c r="G84" s="1079"/>
      <c r="H84" s="226"/>
      <c r="I84" s="184"/>
      <c r="J84" s="184"/>
      <c r="K84" s="1197"/>
      <c r="L84" s="382"/>
      <c r="M84" s="31"/>
      <c r="N84" s="1077"/>
      <c r="O84" s="1080"/>
      <c r="P84" s="149"/>
      <c r="Q84" s="149"/>
      <c r="R84" s="1078"/>
      <c r="S84" s="148"/>
      <c r="T84" s="148"/>
      <c r="U84" s="1081"/>
      <c r="V84" s="1083"/>
      <c r="W84" s="1084"/>
      <c r="X84" s="30"/>
      <c r="Y84" s="30"/>
      <c r="Z84" s="30"/>
      <c r="AA84" s="30"/>
      <c r="AB84" s="1085"/>
      <c r="AC84" s="1085"/>
      <c r="AD84" s="1089"/>
      <c r="AE84" s="1086"/>
      <c r="AG84" s="172"/>
      <c r="AH84" s="172"/>
      <c r="AI84" s="172"/>
      <c r="AJ84" s="172"/>
      <c r="AK84" s="172"/>
      <c r="AL84" s="172"/>
    </row>
    <row r="85" spans="1:75" ht="15.75" customHeight="1" x14ac:dyDescent="0.25">
      <c r="B85" s="265">
        <v>79</v>
      </c>
      <c r="C85" s="875"/>
      <c r="D85" s="499"/>
      <c r="E85" s="497"/>
      <c r="F85" s="1301"/>
      <c r="G85" s="1079"/>
      <c r="H85" s="226"/>
      <c r="I85" s="184"/>
      <c r="J85" s="184"/>
      <c r="K85" s="1197"/>
      <c r="L85" s="382"/>
      <c r="M85" s="31"/>
      <c r="N85" s="1077"/>
      <c r="O85" s="1080"/>
      <c r="P85" s="149"/>
      <c r="Q85" s="149"/>
      <c r="R85" s="1078"/>
      <c r="S85" s="148"/>
      <c r="T85" s="148"/>
      <c r="U85" s="1081"/>
      <c r="V85" s="1083"/>
      <c r="W85" s="1084"/>
      <c r="X85" s="30"/>
      <c r="Y85" s="30"/>
      <c r="Z85" s="30"/>
      <c r="AA85" s="30"/>
      <c r="AB85" s="1085"/>
      <c r="AC85" s="1085"/>
      <c r="AD85" s="1089"/>
      <c r="AE85" s="1086"/>
      <c r="AG85" s="172"/>
      <c r="AH85" s="172"/>
      <c r="AI85" s="172"/>
      <c r="AJ85" s="172"/>
      <c r="AK85" s="172"/>
      <c r="AL85" s="172"/>
    </row>
    <row r="86" spans="1:75" ht="15.75" customHeight="1" x14ac:dyDescent="0.25">
      <c r="B86" s="265">
        <v>80</v>
      </c>
      <c r="C86" s="875"/>
      <c r="D86" s="499"/>
      <c r="E86" s="497"/>
      <c r="F86" s="1301"/>
      <c r="G86" s="1079"/>
      <c r="H86" s="226"/>
      <c r="I86" s="184"/>
      <c r="J86" s="184"/>
      <c r="K86" s="1197"/>
      <c r="L86" s="382"/>
      <c r="M86" s="31"/>
      <c r="N86" s="1077"/>
      <c r="O86" s="1080"/>
      <c r="P86" s="149"/>
      <c r="Q86" s="149"/>
      <c r="R86" s="1078"/>
      <c r="S86" s="148"/>
      <c r="T86" s="148"/>
      <c r="U86" s="1081"/>
      <c r="V86" s="1083"/>
      <c r="W86" s="1084"/>
      <c r="X86" s="30"/>
      <c r="Y86" s="30"/>
      <c r="Z86" s="30"/>
      <c r="AA86" s="30"/>
      <c r="AB86" s="1085"/>
      <c r="AC86" s="1085"/>
      <c r="AD86" s="1089"/>
      <c r="AE86" s="1086"/>
      <c r="AG86" s="172"/>
      <c r="AH86" s="172"/>
      <c r="AI86" s="172"/>
      <c r="AJ86" s="172"/>
      <c r="AK86" s="172"/>
      <c r="AL86" s="172"/>
    </row>
    <row r="87" spans="1:75" ht="15.75" customHeight="1" x14ac:dyDescent="0.25">
      <c r="B87" s="265">
        <v>81</v>
      </c>
      <c r="C87" s="875"/>
      <c r="D87" s="499"/>
      <c r="E87" s="497"/>
      <c r="F87" s="1301"/>
      <c r="G87" s="1079"/>
      <c r="H87" s="226"/>
      <c r="I87" s="184"/>
      <c r="J87" s="184"/>
      <c r="K87" s="1197"/>
      <c r="L87" s="382"/>
      <c r="M87" s="31"/>
      <c r="N87" s="1077"/>
      <c r="O87" s="1080"/>
      <c r="P87" s="149"/>
      <c r="Q87" s="149"/>
      <c r="R87" s="1078"/>
      <c r="S87" s="148"/>
      <c r="T87" s="148"/>
      <c r="U87" s="1081"/>
      <c r="V87" s="1083"/>
      <c r="W87" s="1084"/>
      <c r="X87" s="30"/>
      <c r="Y87" s="30"/>
      <c r="Z87" s="30"/>
      <c r="AA87" s="30"/>
      <c r="AB87" s="1085"/>
      <c r="AC87" s="1085"/>
      <c r="AD87" s="1089"/>
      <c r="AE87" s="1086"/>
      <c r="AG87" s="172"/>
      <c r="AH87" s="172"/>
      <c r="AI87" s="172"/>
      <c r="AJ87" s="172"/>
      <c r="AK87" s="172"/>
      <c r="AL87" s="172"/>
    </row>
    <row r="88" spans="1:75" ht="15.75" customHeight="1" x14ac:dyDescent="0.25">
      <c r="B88" s="265">
        <v>82</v>
      </c>
      <c r="C88" s="875"/>
      <c r="D88" s="499"/>
      <c r="E88" s="497"/>
      <c r="F88" s="1301"/>
      <c r="G88" s="1079"/>
      <c r="H88" s="226"/>
      <c r="I88" s="184"/>
      <c r="J88" s="184"/>
      <c r="K88" s="1197"/>
      <c r="L88" s="382"/>
      <c r="M88" s="31"/>
      <c r="N88" s="1077"/>
      <c r="O88" s="1080"/>
      <c r="P88" s="149"/>
      <c r="Q88" s="149"/>
      <c r="R88" s="1078"/>
      <c r="S88" s="148"/>
      <c r="T88" s="148"/>
      <c r="U88" s="1081"/>
      <c r="V88" s="1083"/>
      <c r="W88" s="1084"/>
      <c r="X88" s="30"/>
      <c r="Y88" s="30"/>
      <c r="Z88" s="30"/>
      <c r="AA88" s="30"/>
      <c r="AB88" s="1085"/>
      <c r="AC88" s="1085"/>
      <c r="AD88" s="1089"/>
      <c r="AE88" s="1086"/>
      <c r="AG88" s="172"/>
      <c r="AH88" s="172"/>
      <c r="AI88" s="172"/>
      <c r="AJ88" s="172"/>
      <c r="AK88" s="172"/>
      <c r="AL88" s="172"/>
    </row>
    <row r="89" spans="1:75" ht="15.75" customHeight="1" x14ac:dyDescent="0.25">
      <c r="B89" s="265">
        <v>83</v>
      </c>
      <c r="C89" s="875"/>
      <c r="D89" s="499"/>
      <c r="E89" s="497"/>
      <c r="F89" s="1301"/>
      <c r="G89" s="1079"/>
      <c r="H89" s="226"/>
      <c r="I89" s="184"/>
      <c r="J89" s="184"/>
      <c r="K89" s="1197"/>
      <c r="L89" s="382"/>
      <c r="M89" s="31"/>
      <c r="N89" s="1077"/>
      <c r="O89" s="1080"/>
      <c r="P89" s="149"/>
      <c r="Q89" s="149"/>
      <c r="R89" s="1078"/>
      <c r="S89" s="148"/>
      <c r="T89" s="148"/>
      <c r="U89" s="1081"/>
      <c r="V89" s="1083"/>
      <c r="W89" s="1084"/>
      <c r="X89" s="30"/>
      <c r="Y89" s="30"/>
      <c r="Z89" s="30"/>
      <c r="AA89" s="30"/>
      <c r="AB89" s="1085"/>
      <c r="AC89" s="1085"/>
      <c r="AD89" s="1089"/>
      <c r="AE89" s="1086"/>
      <c r="AG89" s="172"/>
      <c r="AH89" s="172"/>
      <c r="AI89" s="172"/>
      <c r="AJ89" s="172"/>
      <c r="AK89" s="172"/>
      <c r="AL89" s="172"/>
    </row>
    <row r="90" spans="1:75" ht="15.75" customHeight="1" x14ac:dyDescent="0.25">
      <c r="B90" s="265">
        <v>84</v>
      </c>
      <c r="C90" s="875"/>
      <c r="D90" s="499"/>
      <c r="E90" s="497"/>
      <c r="F90" s="1301"/>
      <c r="G90" s="1079"/>
      <c r="H90" s="226"/>
      <c r="I90" s="184"/>
      <c r="J90" s="184"/>
      <c r="K90" s="1197"/>
      <c r="L90" s="382"/>
      <c r="M90" s="31"/>
      <c r="N90" s="1077"/>
      <c r="O90" s="1080"/>
      <c r="P90" s="149"/>
      <c r="Q90" s="149"/>
      <c r="R90" s="1078"/>
      <c r="S90" s="148"/>
      <c r="T90" s="148"/>
      <c r="U90" s="1081"/>
      <c r="V90" s="1083"/>
      <c r="W90" s="1084"/>
      <c r="X90" s="30"/>
      <c r="Y90" s="30"/>
      <c r="Z90" s="30"/>
      <c r="AA90" s="30"/>
      <c r="AB90" s="1085"/>
      <c r="AC90" s="1085"/>
      <c r="AD90" s="1089"/>
      <c r="AE90" s="1086"/>
      <c r="AG90" s="172"/>
      <c r="AH90" s="172"/>
      <c r="AI90" s="172"/>
      <c r="AJ90" s="172"/>
      <c r="AK90" s="172"/>
      <c r="AL90" s="172"/>
    </row>
    <row r="91" spans="1:75" ht="15.75" customHeight="1" x14ac:dyDescent="0.25">
      <c r="B91" s="265">
        <v>85</v>
      </c>
      <c r="C91" s="875"/>
      <c r="D91" s="499"/>
      <c r="E91" s="497"/>
      <c r="F91" s="1301"/>
      <c r="G91" s="1079"/>
      <c r="H91" s="226"/>
      <c r="I91" s="184"/>
      <c r="J91" s="184"/>
      <c r="K91" s="1197"/>
      <c r="L91" s="382"/>
      <c r="M91" s="31"/>
      <c r="N91" s="1077"/>
      <c r="O91" s="1080"/>
      <c r="P91" s="149"/>
      <c r="Q91" s="149"/>
      <c r="R91" s="1078"/>
      <c r="S91" s="148"/>
      <c r="T91" s="148"/>
      <c r="U91" s="1081"/>
      <c r="V91" s="1083"/>
      <c r="W91" s="1084"/>
      <c r="X91" s="30"/>
      <c r="Y91" s="30"/>
      <c r="Z91" s="30"/>
      <c r="AA91" s="30"/>
      <c r="AB91" s="1085"/>
      <c r="AC91" s="1085"/>
      <c r="AD91" s="1089"/>
      <c r="AE91" s="1086"/>
      <c r="AG91" s="172"/>
      <c r="AH91" s="172"/>
      <c r="AI91" s="172"/>
      <c r="AJ91" s="172"/>
      <c r="AK91" s="172"/>
      <c r="AL91" s="172"/>
    </row>
    <row r="92" spans="1:75" ht="15.75" customHeight="1" x14ac:dyDescent="0.25">
      <c r="B92" s="265">
        <v>86</v>
      </c>
      <c r="C92" s="875"/>
      <c r="D92" s="499"/>
      <c r="E92" s="497"/>
      <c r="F92" s="1301"/>
      <c r="G92" s="1079"/>
      <c r="H92" s="226"/>
      <c r="I92" s="184"/>
      <c r="J92" s="184"/>
      <c r="K92" s="1197"/>
      <c r="L92" s="382"/>
      <c r="M92" s="31"/>
      <c r="N92" s="1077"/>
      <c r="O92" s="1080"/>
      <c r="P92" s="149"/>
      <c r="Q92" s="149"/>
      <c r="R92" s="1078"/>
      <c r="S92" s="148"/>
      <c r="T92" s="148"/>
      <c r="U92" s="1081"/>
      <c r="V92" s="1083"/>
      <c r="W92" s="1084"/>
      <c r="X92" s="30"/>
      <c r="Y92" s="30"/>
      <c r="Z92" s="30"/>
      <c r="AA92" s="30"/>
      <c r="AB92" s="1085"/>
      <c r="AC92" s="1085"/>
      <c r="AD92" s="1089"/>
      <c r="AE92" s="1086"/>
      <c r="AG92" s="172"/>
      <c r="AH92" s="172"/>
      <c r="AI92" s="172"/>
      <c r="AJ92" s="172"/>
      <c r="AK92" s="172"/>
      <c r="AL92" s="172"/>
    </row>
    <row r="93" spans="1:75" ht="15.75" customHeight="1" x14ac:dyDescent="0.25">
      <c r="B93" s="265">
        <v>87</v>
      </c>
      <c r="C93" s="875"/>
      <c r="D93" s="499"/>
      <c r="E93" s="497"/>
      <c r="F93" s="1301"/>
      <c r="G93" s="1079"/>
      <c r="H93" s="226"/>
      <c r="I93" s="184"/>
      <c r="J93" s="184"/>
      <c r="K93" s="1197"/>
      <c r="L93" s="382"/>
      <c r="M93" s="31"/>
      <c r="N93" s="1077"/>
      <c r="O93" s="1080"/>
      <c r="P93" s="149"/>
      <c r="Q93" s="149"/>
      <c r="R93" s="1078"/>
      <c r="S93" s="148"/>
      <c r="T93" s="148"/>
      <c r="U93" s="1081"/>
      <c r="V93" s="1083"/>
      <c r="W93" s="1084"/>
      <c r="X93" s="30"/>
      <c r="Y93" s="30"/>
      <c r="Z93" s="30"/>
      <c r="AA93" s="30"/>
      <c r="AB93" s="1085"/>
      <c r="AC93" s="1085"/>
      <c r="AD93" s="1089"/>
      <c r="AE93" s="1086"/>
      <c r="AG93" s="172"/>
      <c r="AH93" s="172"/>
      <c r="AI93" s="172"/>
      <c r="AJ93" s="172"/>
      <c r="AK93" s="172"/>
      <c r="AL93" s="172"/>
    </row>
    <row r="94" spans="1:75" ht="15.75" customHeight="1" x14ac:dyDescent="0.25">
      <c r="B94" s="265">
        <v>88</v>
      </c>
      <c r="C94" s="875"/>
      <c r="D94" s="499"/>
      <c r="E94" s="497"/>
      <c r="F94" s="1301"/>
      <c r="G94" s="1079"/>
      <c r="H94" s="226"/>
      <c r="I94" s="184"/>
      <c r="J94" s="184"/>
      <c r="K94" s="1197"/>
      <c r="L94" s="382"/>
      <c r="M94" s="31"/>
      <c r="N94" s="1077"/>
      <c r="O94" s="1080"/>
      <c r="P94" s="149"/>
      <c r="Q94" s="149"/>
      <c r="R94" s="1078"/>
      <c r="S94" s="148"/>
      <c r="T94" s="148"/>
      <c r="U94" s="1081"/>
      <c r="V94" s="1083"/>
      <c r="W94" s="1084"/>
      <c r="X94" s="30"/>
      <c r="Y94" s="30"/>
      <c r="Z94" s="30"/>
      <c r="AA94" s="30"/>
      <c r="AB94" s="1085"/>
      <c r="AC94" s="1085"/>
      <c r="AD94" s="1089"/>
      <c r="AE94" s="1086"/>
      <c r="AG94" s="172"/>
      <c r="AH94" s="172"/>
      <c r="AI94" s="172"/>
      <c r="AJ94" s="172"/>
      <c r="AK94" s="172"/>
      <c r="AL94" s="172"/>
    </row>
    <row r="95" spans="1:75" ht="15.75" customHeight="1" x14ac:dyDescent="0.25">
      <c r="B95" s="265">
        <v>89</v>
      </c>
      <c r="C95" s="875"/>
      <c r="D95" s="499"/>
      <c r="E95" s="497"/>
      <c r="F95" s="1301"/>
      <c r="G95" s="1079"/>
      <c r="H95" s="226"/>
      <c r="I95" s="184"/>
      <c r="J95" s="184"/>
      <c r="K95" s="1197"/>
      <c r="L95" s="382"/>
      <c r="M95" s="31"/>
      <c r="N95" s="1077"/>
      <c r="O95" s="1080"/>
      <c r="P95" s="149"/>
      <c r="Q95" s="149"/>
      <c r="R95" s="1078"/>
      <c r="S95" s="148"/>
      <c r="T95" s="148"/>
      <c r="U95" s="1081"/>
      <c r="V95" s="1083"/>
      <c r="W95" s="1084"/>
      <c r="X95" s="30"/>
      <c r="Y95" s="30"/>
      <c r="Z95" s="30"/>
      <c r="AA95" s="30"/>
      <c r="AB95" s="1085"/>
      <c r="AC95" s="1085"/>
      <c r="AD95" s="1089"/>
      <c r="AE95" s="1086"/>
      <c r="AG95" s="172"/>
      <c r="AH95" s="172"/>
      <c r="AI95" s="172"/>
      <c r="AJ95" s="172"/>
      <c r="AK95" s="172"/>
      <c r="AL95" s="172"/>
    </row>
    <row r="96" spans="1:75" ht="15.75" customHeight="1" x14ac:dyDescent="0.25">
      <c r="B96" s="265">
        <v>90</v>
      </c>
      <c r="C96" s="875"/>
      <c r="D96" s="499"/>
      <c r="E96" s="497"/>
      <c r="F96" s="1301"/>
      <c r="G96" s="1079"/>
      <c r="H96" s="226"/>
      <c r="I96" s="184"/>
      <c r="J96" s="184"/>
      <c r="K96" s="1197"/>
      <c r="L96" s="382"/>
      <c r="M96" s="31"/>
      <c r="N96" s="1077"/>
      <c r="O96" s="1080"/>
      <c r="P96" s="149"/>
      <c r="Q96" s="149"/>
      <c r="R96" s="1078"/>
      <c r="S96" s="148"/>
      <c r="T96" s="14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875"/>
      <c r="D97" s="499"/>
      <c r="E97" s="497"/>
      <c r="F97" s="1301"/>
      <c r="G97" s="1079"/>
      <c r="H97" s="226"/>
      <c r="I97" s="184"/>
      <c r="J97" s="184"/>
      <c r="K97" s="1197"/>
      <c r="L97" s="382"/>
      <c r="M97" s="31"/>
      <c r="N97" s="1077"/>
      <c r="O97" s="1080"/>
      <c r="P97" s="149"/>
      <c r="Q97" s="149"/>
      <c r="R97" s="1078"/>
      <c r="S97" s="148"/>
      <c r="T97" s="14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875"/>
      <c r="D98" s="499"/>
      <c r="E98" s="497"/>
      <c r="F98" s="1301"/>
      <c r="G98" s="1079"/>
      <c r="H98" s="226"/>
      <c r="I98" s="184"/>
      <c r="J98" s="184"/>
      <c r="K98" s="1197"/>
      <c r="L98" s="382"/>
      <c r="M98" s="31"/>
      <c r="N98" s="1077"/>
      <c r="O98" s="1080"/>
      <c r="P98" s="149"/>
      <c r="Q98" s="149"/>
      <c r="R98" s="1078"/>
      <c r="S98" s="148"/>
      <c r="T98" s="14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875"/>
      <c r="D99" s="499"/>
      <c r="E99" s="497"/>
      <c r="F99" s="1301"/>
      <c r="G99" s="1079"/>
      <c r="H99" s="226"/>
      <c r="I99" s="184"/>
      <c r="J99" s="184"/>
      <c r="K99" s="1197"/>
      <c r="L99" s="382"/>
      <c r="M99" s="31"/>
      <c r="N99" s="1077"/>
      <c r="O99" s="1080"/>
      <c r="P99" s="149"/>
      <c r="Q99" s="149"/>
      <c r="R99" s="1078"/>
      <c r="S99" s="148"/>
      <c r="T99" s="14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875"/>
      <c r="D100" s="499"/>
      <c r="E100" s="497"/>
      <c r="F100" s="1301"/>
      <c r="G100" s="1079"/>
      <c r="H100" s="226"/>
      <c r="I100" s="184"/>
      <c r="J100" s="184"/>
      <c r="K100" s="1197"/>
      <c r="L100" s="382"/>
      <c r="M100" s="31"/>
      <c r="N100" s="1077"/>
      <c r="O100" s="1080"/>
      <c r="P100" s="149"/>
      <c r="Q100" s="149"/>
      <c r="R100" s="1078"/>
      <c r="S100" s="148"/>
      <c r="T100" s="14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875"/>
      <c r="D101" s="499"/>
      <c r="E101" s="497"/>
      <c r="F101" s="1301"/>
      <c r="G101" s="1079"/>
      <c r="H101" s="226"/>
      <c r="I101" s="184"/>
      <c r="J101" s="184"/>
      <c r="K101" s="1197"/>
      <c r="L101" s="382"/>
      <c r="M101" s="31"/>
      <c r="N101" s="1077"/>
      <c r="O101" s="1080"/>
      <c r="P101" s="149"/>
      <c r="Q101" s="149"/>
      <c r="R101" s="1078"/>
      <c r="S101" s="148"/>
      <c r="T101" s="14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875"/>
      <c r="D102" s="499"/>
      <c r="E102" s="497"/>
      <c r="F102" s="1301"/>
      <c r="G102" s="1079"/>
      <c r="H102" s="226"/>
      <c r="I102" s="184"/>
      <c r="J102" s="184"/>
      <c r="K102" s="1197"/>
      <c r="L102" s="382"/>
      <c r="M102" s="31"/>
      <c r="N102" s="1077"/>
      <c r="O102" s="1080"/>
      <c r="P102" s="149"/>
      <c r="Q102" s="149"/>
      <c r="R102" s="1078"/>
      <c r="S102" s="148"/>
      <c r="T102" s="14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875"/>
      <c r="D103" s="499"/>
      <c r="E103" s="497"/>
      <c r="F103" s="1301"/>
      <c r="G103" s="1079"/>
      <c r="H103" s="226"/>
      <c r="I103" s="184"/>
      <c r="J103" s="184"/>
      <c r="K103" s="1197"/>
      <c r="L103" s="382"/>
      <c r="M103" s="31"/>
      <c r="N103" s="1077"/>
      <c r="O103" s="1080"/>
      <c r="P103" s="149"/>
      <c r="Q103" s="149"/>
      <c r="R103" s="1078"/>
      <c r="S103" s="148"/>
      <c r="T103" s="14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875"/>
      <c r="D104" s="499"/>
      <c r="E104" s="497"/>
      <c r="F104" s="1301"/>
      <c r="G104" s="1079"/>
      <c r="H104" s="226"/>
      <c r="I104" s="184"/>
      <c r="J104" s="184"/>
      <c r="K104" s="1197"/>
      <c r="L104" s="382"/>
      <c r="M104" s="31"/>
      <c r="N104" s="1077"/>
      <c r="O104" s="1080"/>
      <c r="P104" s="149"/>
      <c r="Q104" s="149"/>
      <c r="R104" s="1078"/>
      <c r="S104" s="148"/>
      <c r="T104" s="14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875"/>
      <c r="D105" s="499"/>
      <c r="E105" s="497"/>
      <c r="F105" s="1301"/>
      <c r="G105" s="1079"/>
      <c r="H105" s="226"/>
      <c r="I105" s="184"/>
      <c r="J105" s="184"/>
      <c r="K105" s="1197"/>
      <c r="L105" s="382"/>
      <c r="M105" s="31"/>
      <c r="N105" s="1077"/>
      <c r="O105" s="1080"/>
      <c r="P105" s="149"/>
      <c r="Q105" s="149"/>
      <c r="R105" s="1078"/>
      <c r="S105" s="148"/>
      <c r="T105" s="14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875"/>
      <c r="D106" s="499"/>
      <c r="E106" s="497"/>
      <c r="F106" s="1301"/>
      <c r="G106" s="1079"/>
      <c r="H106" s="226"/>
      <c r="I106" s="184"/>
      <c r="J106" s="184"/>
      <c r="K106" s="1197"/>
      <c r="L106" s="382"/>
      <c r="M106" s="31"/>
      <c r="N106" s="1077"/>
      <c r="O106" s="1080"/>
      <c r="P106" s="149"/>
      <c r="Q106" s="149"/>
      <c r="R106" s="1078"/>
      <c r="S106" s="148"/>
      <c r="T106" s="14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875"/>
      <c r="D107" s="499"/>
      <c r="E107" s="497"/>
      <c r="F107" s="1301"/>
      <c r="G107" s="1079"/>
      <c r="H107" s="226"/>
      <c r="I107" s="184"/>
      <c r="J107" s="184"/>
      <c r="K107" s="1197"/>
      <c r="L107" s="382"/>
      <c r="M107" s="31"/>
      <c r="N107" s="1077"/>
      <c r="O107" s="1080"/>
      <c r="P107" s="149"/>
      <c r="Q107" s="149"/>
      <c r="R107" s="1078"/>
      <c r="S107" s="148"/>
      <c r="T107" s="14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875"/>
      <c r="D108" s="499"/>
      <c r="E108" s="497"/>
      <c r="F108" s="1301"/>
      <c r="G108" s="1079"/>
      <c r="H108" s="226"/>
      <c r="I108" s="184"/>
      <c r="J108" s="184"/>
      <c r="K108" s="1197"/>
      <c r="L108" s="382"/>
      <c r="M108" s="31"/>
      <c r="N108" s="1077"/>
      <c r="O108" s="1080"/>
      <c r="P108" s="149"/>
      <c r="Q108" s="149"/>
      <c r="R108" s="1078"/>
      <c r="S108" s="148"/>
      <c r="T108" s="14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875"/>
      <c r="D109" s="499"/>
      <c r="E109" s="497"/>
      <c r="F109" s="1301"/>
      <c r="G109" s="1079"/>
      <c r="H109" s="226"/>
      <c r="I109" s="184"/>
      <c r="J109" s="184"/>
      <c r="K109" s="1197"/>
      <c r="L109" s="382"/>
      <c r="M109" s="31"/>
      <c r="N109" s="1077"/>
      <c r="O109" s="1080"/>
      <c r="P109" s="149"/>
      <c r="Q109" s="149"/>
      <c r="R109" s="1078"/>
      <c r="S109" s="148"/>
      <c r="T109" s="14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875"/>
      <c r="D110" s="499"/>
      <c r="E110" s="497"/>
      <c r="F110" s="1301"/>
      <c r="G110" s="1079"/>
      <c r="H110" s="226"/>
      <c r="I110" s="184"/>
      <c r="J110" s="184"/>
      <c r="K110" s="1197"/>
      <c r="L110" s="382"/>
      <c r="M110" s="31"/>
      <c r="N110" s="1077"/>
      <c r="O110" s="1080"/>
      <c r="P110" s="149"/>
      <c r="Q110" s="149"/>
      <c r="R110" s="1078"/>
      <c r="S110" s="148"/>
      <c r="T110" s="14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875"/>
      <c r="D111" s="499"/>
      <c r="E111" s="497"/>
      <c r="F111" s="1301"/>
      <c r="G111" s="1079"/>
      <c r="H111" s="226"/>
      <c r="I111" s="184"/>
      <c r="J111" s="184"/>
      <c r="K111" s="1197"/>
      <c r="L111" s="382"/>
      <c r="M111" s="31"/>
      <c r="N111" s="1077"/>
      <c r="O111" s="1080"/>
      <c r="P111" s="149"/>
      <c r="Q111" s="149"/>
      <c r="R111" s="1078"/>
      <c r="S111" s="148"/>
      <c r="T111" s="14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875"/>
      <c r="D112" s="499"/>
      <c r="E112" s="497"/>
      <c r="F112" s="1301"/>
      <c r="G112" s="1079"/>
      <c r="H112" s="226"/>
      <c r="I112" s="184"/>
      <c r="J112" s="184"/>
      <c r="K112" s="1197"/>
      <c r="L112" s="382"/>
      <c r="M112" s="31"/>
      <c r="N112" s="1077"/>
      <c r="O112" s="1080"/>
      <c r="P112" s="149"/>
      <c r="Q112" s="149"/>
      <c r="R112" s="1078"/>
      <c r="S112" s="148"/>
      <c r="T112" s="14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875"/>
      <c r="D113" s="499"/>
      <c r="E113" s="497"/>
      <c r="F113" s="1301"/>
      <c r="G113" s="1079"/>
      <c r="H113" s="226"/>
      <c r="I113" s="184"/>
      <c r="J113" s="184"/>
      <c r="K113" s="1197"/>
      <c r="L113" s="382"/>
      <c r="M113" s="31"/>
      <c r="N113" s="1077"/>
      <c r="O113" s="1080"/>
      <c r="P113" s="149"/>
      <c r="Q113" s="149"/>
      <c r="R113" s="1078"/>
      <c r="S113" s="148"/>
      <c r="T113" s="14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875"/>
      <c r="D114" s="499"/>
      <c r="E114" s="497"/>
      <c r="F114" s="1301"/>
      <c r="G114" s="1079"/>
      <c r="H114" s="226"/>
      <c r="I114" s="184"/>
      <c r="J114" s="184"/>
      <c r="K114" s="1197"/>
      <c r="L114" s="382"/>
      <c r="M114" s="31"/>
      <c r="N114" s="1077"/>
      <c r="O114" s="1080"/>
      <c r="P114" s="149"/>
      <c r="Q114" s="149"/>
      <c r="R114" s="1078"/>
      <c r="S114" s="148"/>
      <c r="T114" s="14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875"/>
      <c r="D115" s="499"/>
      <c r="E115" s="497"/>
      <c r="F115" s="1301"/>
      <c r="G115" s="1079"/>
      <c r="H115" s="226"/>
      <c r="I115" s="184"/>
      <c r="J115" s="184"/>
      <c r="K115" s="1197"/>
      <c r="L115" s="382"/>
      <c r="M115" s="31"/>
      <c r="N115" s="1077"/>
      <c r="O115" s="1080"/>
      <c r="P115" s="149"/>
      <c r="Q115" s="149"/>
      <c r="R115" s="1078"/>
      <c r="S115" s="148"/>
      <c r="T115" s="14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875"/>
      <c r="D116" s="499"/>
      <c r="E116" s="497"/>
      <c r="F116" s="1301"/>
      <c r="G116" s="1079"/>
      <c r="H116" s="226"/>
      <c r="I116" s="184"/>
      <c r="J116" s="184"/>
      <c r="K116" s="1197"/>
      <c r="L116" s="382"/>
      <c r="M116" s="31"/>
      <c r="N116" s="1077"/>
      <c r="O116" s="1080"/>
      <c r="P116" s="149"/>
      <c r="Q116" s="149"/>
      <c r="R116" s="1078"/>
      <c r="S116" s="148"/>
      <c r="T116" s="14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875"/>
      <c r="D117" s="499"/>
      <c r="E117" s="497"/>
      <c r="F117" s="1301"/>
      <c r="G117" s="1079"/>
      <c r="H117" s="226"/>
      <c r="I117" s="184"/>
      <c r="J117" s="184"/>
      <c r="K117" s="1197"/>
      <c r="L117" s="382"/>
      <c r="M117" s="31"/>
      <c r="N117" s="1077"/>
      <c r="O117" s="1080"/>
      <c r="P117" s="149"/>
      <c r="Q117" s="149"/>
      <c r="R117" s="1078"/>
      <c r="S117" s="148"/>
      <c r="T117" s="14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875"/>
      <c r="D118" s="499"/>
      <c r="E118" s="497"/>
      <c r="F118" s="1301"/>
      <c r="G118" s="1079"/>
      <c r="H118" s="226"/>
      <c r="I118" s="184"/>
      <c r="J118" s="184"/>
      <c r="K118" s="1197"/>
      <c r="L118" s="382"/>
      <c r="M118" s="31"/>
      <c r="N118" s="1077"/>
      <c r="O118" s="1080"/>
      <c r="P118" s="149"/>
      <c r="Q118" s="149"/>
      <c r="R118" s="1078"/>
      <c r="S118" s="148"/>
      <c r="T118" s="14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875"/>
      <c r="D119" s="499"/>
      <c r="E119" s="497"/>
      <c r="F119" s="1301"/>
      <c r="G119" s="1079"/>
      <c r="H119" s="226"/>
      <c r="I119" s="184"/>
      <c r="J119" s="184"/>
      <c r="K119" s="1197"/>
      <c r="L119" s="382"/>
      <c r="M119" s="31"/>
      <c r="N119" s="1077"/>
      <c r="O119" s="1080"/>
      <c r="P119" s="149"/>
      <c r="Q119" s="149"/>
      <c r="R119" s="1078"/>
      <c r="S119" s="148"/>
      <c r="T119" s="14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875"/>
      <c r="D120" s="499"/>
      <c r="E120" s="497"/>
      <c r="F120" s="1301"/>
      <c r="G120" s="1079"/>
      <c r="H120" s="226"/>
      <c r="I120" s="184"/>
      <c r="J120" s="184"/>
      <c r="K120" s="1197"/>
      <c r="L120" s="382"/>
      <c r="M120" s="31"/>
      <c r="N120" s="1077"/>
      <c r="O120" s="1080"/>
      <c r="P120" s="149"/>
      <c r="Q120" s="149"/>
      <c r="R120" s="1078"/>
      <c r="S120" s="148"/>
      <c r="T120" s="14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875"/>
      <c r="D121" s="499"/>
      <c r="E121" s="497"/>
      <c r="F121" s="1301"/>
      <c r="G121" s="1079"/>
      <c r="H121" s="226"/>
      <c r="I121" s="184"/>
      <c r="J121" s="184"/>
      <c r="K121" s="1197"/>
      <c r="L121" s="382"/>
      <c r="M121" s="31"/>
      <c r="N121" s="1077"/>
      <c r="O121" s="1080"/>
      <c r="P121" s="149"/>
      <c r="Q121" s="149"/>
      <c r="R121" s="1078"/>
      <c r="S121" s="148"/>
      <c r="T121" s="14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875"/>
      <c r="D122" s="499"/>
      <c r="E122" s="497"/>
      <c r="F122" s="1301"/>
      <c r="G122" s="1079"/>
      <c r="H122" s="226"/>
      <c r="I122" s="184"/>
      <c r="J122" s="184"/>
      <c r="K122" s="1197"/>
      <c r="L122" s="382"/>
      <c r="M122" s="31"/>
      <c r="N122" s="1077"/>
      <c r="O122" s="1080"/>
      <c r="P122" s="149"/>
      <c r="Q122" s="149"/>
      <c r="R122" s="1078"/>
      <c r="S122" s="148"/>
      <c r="T122" s="14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875"/>
      <c r="D123" s="499"/>
      <c r="E123" s="497"/>
      <c r="F123" s="1301"/>
      <c r="G123" s="1079"/>
      <c r="H123" s="226"/>
      <c r="I123" s="184"/>
      <c r="J123" s="184"/>
      <c r="K123" s="1197"/>
      <c r="L123" s="382"/>
      <c r="M123" s="31"/>
      <c r="N123" s="1077"/>
      <c r="O123" s="1080"/>
      <c r="P123" s="149"/>
      <c r="Q123" s="149"/>
      <c r="R123" s="1078"/>
      <c r="S123" s="148"/>
      <c r="T123" s="14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875"/>
      <c r="D124" s="499"/>
      <c r="E124" s="497"/>
      <c r="F124" s="1301"/>
      <c r="G124" s="1079"/>
      <c r="H124" s="226"/>
      <c r="I124" s="184"/>
      <c r="J124" s="184"/>
      <c r="K124" s="1197"/>
      <c r="L124" s="382"/>
      <c r="M124" s="31"/>
      <c r="N124" s="1077"/>
      <c r="O124" s="1080"/>
      <c r="P124" s="149"/>
      <c r="Q124" s="149"/>
      <c r="R124" s="1078"/>
      <c r="S124" s="148"/>
      <c r="T124" s="14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875"/>
      <c r="D125" s="499"/>
      <c r="E125" s="497"/>
      <c r="F125" s="1301"/>
      <c r="G125" s="1079"/>
      <c r="H125" s="226"/>
      <c r="I125" s="184"/>
      <c r="J125" s="184"/>
      <c r="K125" s="1197"/>
      <c r="L125" s="382"/>
      <c r="M125" s="31"/>
      <c r="N125" s="1077"/>
      <c r="O125" s="1080"/>
      <c r="P125" s="149"/>
      <c r="Q125" s="149"/>
      <c r="R125" s="1078"/>
      <c r="S125" s="148"/>
      <c r="T125" s="14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875"/>
      <c r="D126" s="499"/>
      <c r="E126" s="497"/>
      <c r="F126" s="1301"/>
      <c r="G126" s="1079"/>
      <c r="H126" s="226"/>
      <c r="I126" s="184"/>
      <c r="J126" s="184"/>
      <c r="K126" s="1197"/>
      <c r="L126" s="382"/>
      <c r="M126" s="31"/>
      <c r="N126" s="1077"/>
      <c r="O126" s="1080"/>
      <c r="P126" s="149"/>
      <c r="Q126" s="149"/>
      <c r="R126" s="1078"/>
      <c r="S126" s="148"/>
      <c r="T126" s="14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875"/>
      <c r="D127" s="499"/>
      <c r="E127" s="497"/>
      <c r="F127" s="1301"/>
      <c r="G127" s="1079"/>
      <c r="H127" s="226"/>
      <c r="I127" s="184"/>
      <c r="J127" s="184"/>
      <c r="K127" s="1197"/>
      <c r="L127" s="382"/>
      <c r="M127" s="31"/>
      <c r="N127" s="1077"/>
      <c r="O127" s="1080"/>
      <c r="P127" s="149"/>
      <c r="Q127" s="149"/>
      <c r="R127" s="1078"/>
      <c r="S127" s="148"/>
      <c r="T127" s="14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875"/>
      <c r="D128" s="499"/>
      <c r="E128" s="497"/>
      <c r="F128" s="1301"/>
      <c r="G128" s="1079"/>
      <c r="H128" s="226"/>
      <c r="I128" s="184"/>
      <c r="J128" s="184"/>
      <c r="K128" s="1197"/>
      <c r="L128" s="382"/>
      <c r="M128" s="31"/>
      <c r="N128" s="1077"/>
      <c r="O128" s="1080"/>
      <c r="P128" s="149"/>
      <c r="Q128" s="149"/>
      <c r="R128" s="1078"/>
      <c r="S128" s="148"/>
      <c r="T128" s="14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875"/>
      <c r="D129" s="499"/>
      <c r="E129" s="497"/>
      <c r="F129" s="1301"/>
      <c r="G129" s="1079"/>
      <c r="H129" s="226"/>
      <c r="I129" s="184"/>
      <c r="J129" s="184"/>
      <c r="K129" s="1197"/>
      <c r="L129" s="382"/>
      <c r="M129" s="31"/>
      <c r="N129" s="1077"/>
      <c r="O129" s="1080"/>
      <c r="P129" s="149"/>
      <c r="Q129" s="149"/>
      <c r="R129" s="1078"/>
      <c r="S129" s="148"/>
      <c r="T129" s="14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875"/>
      <c r="D130" s="499"/>
      <c r="E130" s="497"/>
      <c r="F130" s="1301"/>
      <c r="G130" s="1079"/>
      <c r="H130" s="226"/>
      <c r="I130" s="184"/>
      <c r="J130" s="184"/>
      <c r="K130" s="1197"/>
      <c r="L130" s="382"/>
      <c r="M130" s="31"/>
      <c r="N130" s="1077"/>
      <c r="O130" s="1080"/>
      <c r="P130" s="149"/>
      <c r="Q130" s="149"/>
      <c r="R130" s="1078"/>
      <c r="S130" s="148"/>
      <c r="T130" s="14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875"/>
      <c r="D131" s="499"/>
      <c r="E131" s="497"/>
      <c r="F131" s="1301"/>
      <c r="G131" s="1079"/>
      <c r="H131" s="226"/>
      <c r="I131" s="184"/>
      <c r="J131" s="184"/>
      <c r="K131" s="1197"/>
      <c r="L131" s="382"/>
      <c r="M131" s="31"/>
      <c r="N131" s="1077"/>
      <c r="O131" s="1080"/>
      <c r="P131" s="149"/>
      <c r="Q131" s="149"/>
      <c r="R131" s="1078"/>
      <c r="S131" s="148"/>
      <c r="T131" s="14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875"/>
      <c r="D132" s="499"/>
      <c r="E132" s="497"/>
      <c r="F132" s="1301"/>
      <c r="G132" s="1079"/>
      <c r="H132" s="226"/>
      <c r="I132" s="184"/>
      <c r="J132" s="184"/>
      <c r="K132" s="1197"/>
      <c r="L132" s="382"/>
      <c r="M132" s="31"/>
      <c r="N132" s="1077"/>
      <c r="O132" s="1080"/>
      <c r="P132" s="149"/>
      <c r="Q132" s="149"/>
      <c r="R132" s="1078"/>
      <c r="S132" s="148"/>
      <c r="T132" s="14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875"/>
      <c r="D133" s="499"/>
      <c r="E133" s="497"/>
      <c r="F133" s="1301"/>
      <c r="G133" s="1079"/>
      <c r="H133" s="226"/>
      <c r="I133" s="184"/>
      <c r="J133" s="184"/>
      <c r="K133" s="1197"/>
      <c r="L133" s="382"/>
      <c r="M133" s="31"/>
      <c r="N133" s="1077"/>
      <c r="O133" s="1080"/>
      <c r="P133" s="149"/>
      <c r="Q133" s="149"/>
      <c r="R133" s="1078"/>
      <c r="S133" s="148"/>
      <c r="T133" s="14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875"/>
      <c r="D134" s="499"/>
      <c r="E134" s="497"/>
      <c r="F134" s="1301"/>
      <c r="G134" s="1079"/>
      <c r="H134" s="226"/>
      <c r="I134" s="184"/>
      <c r="J134" s="184"/>
      <c r="K134" s="1197"/>
      <c r="L134" s="382"/>
      <c r="M134" s="31"/>
      <c r="N134" s="1077"/>
      <c r="O134" s="1080"/>
      <c r="P134" s="149"/>
      <c r="Q134" s="149"/>
      <c r="R134" s="1078"/>
      <c r="S134" s="148"/>
      <c r="T134" s="14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875"/>
      <c r="D135" s="499"/>
      <c r="E135" s="497"/>
      <c r="F135" s="1301"/>
      <c r="G135" s="1079"/>
      <c r="H135" s="226"/>
      <c r="I135" s="184"/>
      <c r="J135" s="184"/>
      <c r="K135" s="1197"/>
      <c r="L135" s="382"/>
      <c r="M135" s="31"/>
      <c r="N135" s="1077"/>
      <c r="O135" s="1080"/>
      <c r="P135" s="149"/>
      <c r="Q135" s="149"/>
      <c r="R135" s="1078"/>
      <c r="S135" s="148"/>
      <c r="T135" s="14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875"/>
      <c r="D136" s="499"/>
      <c r="E136" s="497"/>
      <c r="F136" s="1301"/>
      <c r="G136" s="1079"/>
      <c r="H136" s="226"/>
      <c r="I136" s="184"/>
      <c r="J136" s="184"/>
      <c r="K136" s="1197"/>
      <c r="L136" s="382"/>
      <c r="M136" s="31"/>
      <c r="N136" s="1077"/>
      <c r="O136" s="1080"/>
      <c r="P136" s="149"/>
      <c r="Q136" s="149"/>
      <c r="R136" s="1078"/>
      <c r="S136" s="148"/>
      <c r="T136" s="14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875"/>
      <c r="D137" s="499"/>
      <c r="E137" s="497"/>
      <c r="F137" s="1301"/>
      <c r="G137" s="1079"/>
      <c r="H137" s="226"/>
      <c r="I137" s="184"/>
      <c r="J137" s="184"/>
      <c r="K137" s="1197"/>
      <c r="L137" s="382"/>
      <c r="M137" s="31"/>
      <c r="N137" s="1077"/>
      <c r="O137" s="1080"/>
      <c r="P137" s="149"/>
      <c r="Q137" s="149"/>
      <c r="R137" s="1078"/>
      <c r="S137" s="148"/>
      <c r="T137" s="14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875"/>
      <c r="D138" s="499"/>
      <c r="E138" s="497"/>
      <c r="F138" s="1301"/>
      <c r="G138" s="1079"/>
      <c r="H138" s="226"/>
      <c r="I138" s="184"/>
      <c r="J138" s="184"/>
      <c r="K138" s="1197"/>
      <c r="L138" s="382"/>
      <c r="M138" s="31"/>
      <c r="N138" s="1077"/>
      <c r="O138" s="1080"/>
      <c r="P138" s="149"/>
      <c r="Q138" s="149"/>
      <c r="R138" s="1078"/>
      <c r="S138" s="148"/>
      <c r="T138" s="14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875"/>
      <c r="D139" s="499"/>
      <c r="E139" s="497"/>
      <c r="F139" s="1301"/>
      <c r="G139" s="1079"/>
      <c r="H139" s="226"/>
      <c r="I139" s="184"/>
      <c r="J139" s="184"/>
      <c r="K139" s="1197"/>
      <c r="L139" s="382"/>
      <c r="M139" s="31"/>
      <c r="N139" s="1077"/>
      <c r="O139" s="1080"/>
      <c r="P139" s="149"/>
      <c r="Q139" s="149"/>
      <c r="R139" s="1078"/>
      <c r="S139" s="148"/>
      <c r="T139" s="14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875"/>
      <c r="D140" s="499"/>
      <c r="E140" s="497"/>
      <c r="F140" s="1301"/>
      <c r="G140" s="1079"/>
      <c r="H140" s="226"/>
      <c r="I140" s="184"/>
      <c r="J140" s="184"/>
      <c r="K140" s="1197"/>
      <c r="L140" s="382"/>
      <c r="M140" s="31"/>
      <c r="N140" s="1077"/>
      <c r="O140" s="1080"/>
      <c r="P140" s="149"/>
      <c r="Q140" s="149"/>
      <c r="R140" s="1078"/>
      <c r="S140" s="148"/>
      <c r="T140" s="14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875"/>
      <c r="D141" s="499"/>
      <c r="E141" s="497"/>
      <c r="F141" s="1301"/>
      <c r="G141" s="1079"/>
      <c r="H141" s="226"/>
      <c r="I141" s="184"/>
      <c r="J141" s="184"/>
      <c r="K141" s="1197"/>
      <c r="L141" s="382"/>
      <c r="M141" s="31"/>
      <c r="N141" s="1077"/>
      <c r="O141" s="1080"/>
      <c r="P141" s="149"/>
      <c r="Q141" s="149"/>
      <c r="R141" s="1078"/>
      <c r="S141" s="148"/>
      <c r="T141" s="14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875"/>
      <c r="D142" s="499"/>
      <c r="E142" s="497"/>
      <c r="F142" s="1301"/>
      <c r="G142" s="1079"/>
      <c r="H142" s="226"/>
      <c r="I142" s="184"/>
      <c r="J142" s="184"/>
      <c r="K142" s="1197"/>
      <c r="L142" s="382"/>
      <c r="M142" s="31"/>
      <c r="N142" s="1077"/>
      <c r="O142" s="1080"/>
      <c r="P142" s="149"/>
      <c r="Q142" s="149"/>
      <c r="R142" s="1078"/>
      <c r="S142" s="148"/>
      <c r="T142" s="14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875"/>
      <c r="D143" s="499"/>
      <c r="E143" s="497"/>
      <c r="F143" s="1301"/>
      <c r="G143" s="1079"/>
      <c r="H143" s="226"/>
      <c r="I143" s="184"/>
      <c r="J143" s="184"/>
      <c r="K143" s="1197"/>
      <c r="L143" s="382"/>
      <c r="M143" s="31"/>
      <c r="N143" s="1077"/>
      <c r="O143" s="1080"/>
      <c r="P143" s="149"/>
      <c r="Q143" s="149"/>
      <c r="R143" s="1078"/>
      <c r="S143" s="148"/>
      <c r="T143" s="14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875"/>
      <c r="D144" s="499"/>
      <c r="E144" s="497"/>
      <c r="F144" s="1301"/>
      <c r="G144" s="1079"/>
      <c r="H144" s="226"/>
      <c r="I144" s="184"/>
      <c r="J144" s="184"/>
      <c r="K144" s="1197"/>
      <c r="L144" s="382"/>
      <c r="M144" s="31"/>
      <c r="N144" s="1077"/>
      <c r="O144" s="1080"/>
      <c r="P144" s="149"/>
      <c r="Q144" s="149"/>
      <c r="R144" s="1078"/>
      <c r="S144" s="148"/>
      <c r="T144" s="14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875"/>
      <c r="D145" s="499"/>
      <c r="E145" s="497"/>
      <c r="F145" s="1301"/>
      <c r="G145" s="1079"/>
      <c r="H145" s="226"/>
      <c r="I145" s="184"/>
      <c r="J145" s="184"/>
      <c r="K145" s="1197"/>
      <c r="L145" s="382"/>
      <c r="M145" s="31"/>
      <c r="N145" s="1077"/>
      <c r="O145" s="1080"/>
      <c r="P145" s="149"/>
      <c r="Q145" s="149"/>
      <c r="R145" s="1078"/>
      <c r="S145" s="148"/>
      <c r="T145" s="14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875"/>
      <c r="D146" s="499"/>
      <c r="E146" s="497"/>
      <c r="F146" s="1301"/>
      <c r="G146" s="1079"/>
      <c r="H146" s="226"/>
      <c r="I146" s="184"/>
      <c r="J146" s="184"/>
      <c r="K146" s="1197"/>
      <c r="L146" s="382"/>
      <c r="M146" s="31"/>
      <c r="N146" s="1077"/>
      <c r="O146" s="1080"/>
      <c r="P146" s="149"/>
      <c r="Q146" s="149"/>
      <c r="R146" s="1078"/>
      <c r="S146" s="148"/>
      <c r="T146" s="14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875"/>
      <c r="D147" s="499"/>
      <c r="E147" s="497"/>
      <c r="F147" s="1301"/>
      <c r="G147" s="1079"/>
      <c r="H147" s="226"/>
      <c r="I147" s="184"/>
      <c r="J147" s="184"/>
      <c r="K147" s="1197"/>
      <c r="L147" s="382"/>
      <c r="M147" s="31"/>
      <c r="N147" s="1077"/>
      <c r="O147" s="1080"/>
      <c r="P147" s="149"/>
      <c r="Q147" s="149"/>
      <c r="R147" s="1078"/>
      <c r="S147" s="148"/>
      <c r="T147" s="14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875"/>
      <c r="D148" s="499"/>
      <c r="E148" s="497"/>
      <c r="F148" s="1301"/>
      <c r="G148" s="1079"/>
      <c r="H148" s="226"/>
      <c r="I148" s="184"/>
      <c r="J148" s="184"/>
      <c r="K148" s="1197"/>
      <c r="L148" s="382"/>
      <c r="M148" s="31"/>
      <c r="N148" s="1077"/>
      <c r="O148" s="1080"/>
      <c r="P148" s="149"/>
      <c r="Q148" s="149"/>
      <c r="R148" s="1078"/>
      <c r="S148" s="148"/>
      <c r="T148" s="14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875"/>
      <c r="D149" s="499"/>
      <c r="E149" s="497"/>
      <c r="F149" s="1301"/>
      <c r="G149" s="1079"/>
      <c r="H149" s="226"/>
      <c r="I149" s="184"/>
      <c r="J149" s="184"/>
      <c r="K149" s="1197"/>
      <c r="L149" s="382"/>
      <c r="M149" s="31"/>
      <c r="N149" s="1077"/>
      <c r="O149" s="1080"/>
      <c r="P149" s="149"/>
      <c r="Q149" s="149"/>
      <c r="R149" s="1078"/>
      <c r="S149" s="148"/>
      <c r="T149" s="14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875"/>
      <c r="D150" s="499"/>
      <c r="E150" s="497"/>
      <c r="F150" s="1301"/>
      <c r="G150" s="1079"/>
      <c r="H150" s="226"/>
      <c r="I150" s="184"/>
      <c r="J150" s="184"/>
      <c r="K150" s="1197"/>
      <c r="L150" s="382"/>
      <c r="M150" s="31"/>
      <c r="N150" s="1077"/>
      <c r="O150" s="1080"/>
      <c r="P150" s="149"/>
      <c r="Q150" s="149"/>
      <c r="R150" s="1078"/>
      <c r="S150" s="148"/>
      <c r="T150" s="14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875"/>
      <c r="D151" s="499"/>
      <c r="E151" s="497"/>
      <c r="F151" s="1301"/>
      <c r="G151" s="1079"/>
      <c r="H151" s="226"/>
      <c r="I151" s="184"/>
      <c r="J151" s="184"/>
      <c r="K151" s="1197"/>
      <c r="L151" s="382"/>
      <c r="M151" s="31"/>
      <c r="N151" s="1077"/>
      <c r="O151" s="1080"/>
      <c r="P151" s="149"/>
      <c r="Q151" s="149"/>
      <c r="R151" s="1078"/>
      <c r="S151" s="148"/>
      <c r="T151" s="14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875"/>
      <c r="D152" s="499"/>
      <c r="E152" s="497"/>
      <c r="F152" s="1301"/>
      <c r="G152" s="1079"/>
      <c r="H152" s="226"/>
      <c r="I152" s="184"/>
      <c r="J152" s="184"/>
      <c r="K152" s="1197"/>
      <c r="L152" s="382"/>
      <c r="M152" s="31"/>
      <c r="N152" s="1077"/>
      <c r="O152" s="1080"/>
      <c r="P152" s="149"/>
      <c r="Q152" s="149"/>
      <c r="R152" s="1078"/>
      <c r="S152" s="148"/>
      <c r="T152" s="14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875"/>
      <c r="D153" s="499"/>
      <c r="E153" s="497"/>
      <c r="F153" s="1301"/>
      <c r="G153" s="1079"/>
      <c r="H153" s="226"/>
      <c r="I153" s="184"/>
      <c r="J153" s="184"/>
      <c r="K153" s="1197"/>
      <c r="L153" s="382"/>
      <c r="M153" s="31"/>
      <c r="N153" s="1077"/>
      <c r="O153" s="1080"/>
      <c r="P153" s="149"/>
      <c r="Q153" s="149"/>
      <c r="R153" s="1078"/>
      <c r="S153" s="148"/>
      <c r="T153" s="14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875"/>
      <c r="D154" s="499"/>
      <c r="E154" s="497"/>
      <c r="F154" s="1301"/>
      <c r="G154" s="1079"/>
      <c r="H154" s="226"/>
      <c r="I154" s="184"/>
      <c r="J154" s="184"/>
      <c r="K154" s="1197"/>
      <c r="L154" s="382"/>
      <c r="M154" s="31"/>
      <c r="N154" s="1077"/>
      <c r="O154" s="1080"/>
      <c r="P154" s="149"/>
      <c r="Q154" s="149"/>
      <c r="R154" s="1078"/>
      <c r="S154" s="148"/>
      <c r="T154" s="14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875"/>
      <c r="D155" s="499"/>
      <c r="E155" s="497"/>
      <c r="F155" s="1301"/>
      <c r="G155" s="1079"/>
      <c r="H155" s="226"/>
      <c r="I155" s="184"/>
      <c r="J155" s="184"/>
      <c r="K155" s="1197"/>
      <c r="L155" s="382"/>
      <c r="M155" s="31"/>
      <c r="N155" s="1077"/>
      <c r="O155" s="1080"/>
      <c r="P155" s="149"/>
      <c r="Q155" s="149"/>
      <c r="R155" s="1078"/>
      <c r="S155" s="148"/>
      <c r="T155" s="14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875"/>
      <c r="D156" s="499"/>
      <c r="E156" s="497"/>
      <c r="F156" s="1301"/>
      <c r="G156" s="1079"/>
      <c r="H156" s="226"/>
      <c r="I156" s="184"/>
      <c r="J156" s="184"/>
      <c r="K156" s="1197"/>
      <c r="L156" s="382"/>
      <c r="M156" s="31"/>
      <c r="N156" s="1077"/>
      <c r="O156" s="1080"/>
      <c r="P156" s="149"/>
      <c r="Q156" s="149"/>
      <c r="R156" s="1078"/>
      <c r="S156" s="148"/>
      <c r="T156" s="14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C157" s="35"/>
      <c r="AH157" s="172"/>
      <c r="AI157" s="172"/>
      <c r="AJ157" s="172"/>
      <c r="AK157" s="172"/>
      <c r="AL157" s="172"/>
    </row>
    <row r="158" spans="2:38" ht="15.75" x14ac:dyDescent="0.25">
      <c r="B158" s="28" t="s">
        <v>380</v>
      </c>
      <c r="C158" s="28"/>
      <c r="AH158" s="172"/>
      <c r="AI158" s="172"/>
      <c r="AJ158" s="172"/>
      <c r="AK158" s="172"/>
      <c r="AL158" s="172"/>
    </row>
    <row r="159" spans="2:38" x14ac:dyDescent="0.25">
      <c r="AH159" s="172"/>
      <c r="AI159" s="172"/>
      <c r="AJ159" s="172"/>
      <c r="AK159" s="172"/>
      <c r="AL159" s="172"/>
    </row>
    <row r="160" spans="2:38" x14ac:dyDescent="0.25">
      <c r="AH160" s="172"/>
      <c r="AI160" s="172"/>
      <c r="AJ160" s="172"/>
      <c r="AK160" s="172"/>
      <c r="AL160" s="172"/>
    </row>
    <row r="161" spans="34:38" x14ac:dyDescent="0.25">
      <c r="AH161" s="172"/>
      <c r="AI161" s="172"/>
      <c r="AJ161" s="172"/>
      <c r="AK161" s="172"/>
      <c r="AL161" s="172"/>
    </row>
    <row r="162" spans="34:38" x14ac:dyDescent="0.25">
      <c r="AH162" s="172"/>
      <c r="AI162" s="172"/>
      <c r="AJ162" s="172"/>
      <c r="AK162" s="172"/>
      <c r="AL162" s="172"/>
    </row>
    <row r="163" spans="34:38" x14ac:dyDescent="0.25">
      <c r="AH163" s="172"/>
      <c r="AI163" s="172"/>
      <c r="AJ163" s="172"/>
      <c r="AK163" s="172"/>
      <c r="AL163" s="172"/>
    </row>
    <row r="164" spans="34:38" x14ac:dyDescent="0.25">
      <c r="AH164" s="172"/>
      <c r="AI164" s="172"/>
      <c r="AJ164" s="172"/>
      <c r="AK164" s="172"/>
      <c r="AL164" s="172"/>
    </row>
    <row r="165" spans="34:38" x14ac:dyDescent="0.25">
      <c r="AH165" s="172"/>
      <c r="AI165" s="172"/>
      <c r="AJ165" s="172"/>
      <c r="AK165" s="172"/>
      <c r="AL165" s="172"/>
    </row>
    <row r="166" spans="34:38" x14ac:dyDescent="0.25">
      <c r="AH166" s="172"/>
      <c r="AI166" s="172"/>
      <c r="AJ166" s="172"/>
      <c r="AK166" s="172"/>
      <c r="AL166" s="172"/>
    </row>
    <row r="167" spans="34:38" x14ac:dyDescent="0.25">
      <c r="AH167" s="172"/>
      <c r="AI167" s="172"/>
      <c r="AJ167" s="172"/>
      <c r="AK167" s="172"/>
      <c r="AL167" s="172"/>
    </row>
    <row r="168" spans="34:38" x14ac:dyDescent="0.25">
      <c r="AH168" s="172"/>
      <c r="AI168" s="172"/>
      <c r="AJ168" s="172"/>
      <c r="AK168" s="172"/>
      <c r="AL168" s="172"/>
    </row>
    <row r="169" spans="34:38" x14ac:dyDescent="0.25">
      <c r="AH169" s="172"/>
      <c r="AI169" s="172"/>
      <c r="AJ169" s="172"/>
      <c r="AK169" s="172"/>
      <c r="AL169" s="172"/>
    </row>
    <row r="170" spans="34:38" x14ac:dyDescent="0.25">
      <c r="AH170" s="172"/>
      <c r="AI170" s="172"/>
      <c r="AJ170" s="172"/>
      <c r="AK170" s="172"/>
      <c r="AL170" s="172"/>
    </row>
    <row r="171" spans="34:38" x14ac:dyDescent="0.25">
      <c r="AH171" s="172"/>
      <c r="AI171" s="172"/>
      <c r="AJ171" s="172"/>
      <c r="AK171" s="172"/>
      <c r="AL171" s="172"/>
    </row>
    <row r="172" spans="34:38" x14ac:dyDescent="0.25">
      <c r="AH172" s="172"/>
      <c r="AI172" s="172"/>
      <c r="AJ172" s="172"/>
      <c r="AK172" s="172"/>
      <c r="AL172" s="172"/>
    </row>
    <row r="173" spans="34:38" x14ac:dyDescent="0.25">
      <c r="AH173" s="172"/>
      <c r="AI173" s="172"/>
      <c r="AJ173" s="172"/>
      <c r="AK173" s="172"/>
      <c r="AL173" s="172"/>
    </row>
    <row r="174" spans="34:38" x14ac:dyDescent="0.25">
      <c r="AH174" s="172"/>
      <c r="AI174" s="172"/>
      <c r="AJ174" s="172"/>
      <c r="AK174" s="172"/>
      <c r="AL174" s="172"/>
    </row>
    <row r="175" spans="34:38" x14ac:dyDescent="0.25">
      <c r="AH175" s="172"/>
      <c r="AI175" s="172"/>
      <c r="AJ175" s="172"/>
      <c r="AK175" s="172"/>
      <c r="AL175" s="172"/>
    </row>
    <row r="176" spans="34: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7">
    <mergeCell ref="C4:D4"/>
    <mergeCell ref="AH5:AM5"/>
    <mergeCell ref="B1:D1"/>
    <mergeCell ref="B2:D2"/>
    <mergeCell ref="C3:D3"/>
    <mergeCell ref="G2:H2"/>
    <mergeCell ref="K4:M4"/>
  </mergeCells>
  <conditionalFormatting sqref="AT7:AT56">
    <cfRule type="containsText" dxfId="0" priority="1" stopIfTrue="1" operator="containsText" text="Required entry missing">
      <formula>NOT(ISERROR(SEARCH("Required entry missing",AT7)))</formula>
    </cfRule>
  </conditionalFormatting>
  <dataValidations count="17">
    <dataValidation type="list" allowBlank="1" showInputMessage="1" sqref="R7:R156" xr:uid="{00000000-0002-0000-2600-000000000000}">
      <formula1>"Yes, No, Not known"</formula1>
    </dataValidation>
    <dataValidation type="decimal" operator="greaterThan" allowBlank="1" showInputMessage="1" showErrorMessage="1" error="Dose entries cannot be a negative number " sqref="E7:E156" xr:uid="{00000000-0002-0000-2600-000001000000}">
      <formula1>0</formula1>
    </dataValidation>
    <dataValidation type="list" allowBlank="1" showInputMessage="1" sqref="N7:N156" xr:uid="{00000000-0002-0000-2600-000002000000}">
      <formula1>$AK$13:$AK$22</formula1>
    </dataValidation>
    <dataValidation type="decimal" allowBlank="1" showInputMessage="1" showErrorMessage="1" sqref="Q7:Q156" xr:uid="{00000000-0002-0000-2600-000003000000}">
      <formula1>0</formula1>
      <formula2>1000</formula2>
    </dataValidation>
    <dataValidation type="decimal" allowBlank="1" showInputMessage="1" showErrorMessage="1" sqref="S7:S156" xr:uid="{00000000-0002-0000-2600-000004000000}">
      <formula1>40</formula1>
      <formula2>200</formula2>
    </dataValidation>
    <dataValidation type="decimal" allowBlank="1" showInputMessage="1" showErrorMessage="1" sqref="T7:T156" xr:uid="{00000000-0002-0000-2600-000005000000}">
      <formula1>0</formula1>
      <formula2>10000</formula2>
    </dataValidation>
    <dataValidation type="decimal" allowBlank="1" showInputMessage="1" showErrorMessage="1" sqref="K7:K156" xr:uid="{00000000-0002-0000-2600-000008000000}">
      <formula1>16</formula1>
      <formula2>120</formula2>
    </dataValidation>
    <dataValidation type="decimal" allowBlank="1" showInputMessage="1" showErrorMessage="1" sqref="H7:H156" xr:uid="{00000000-0002-0000-2600-000009000000}">
      <formula1>30</formula1>
      <formula2>300</formula2>
    </dataValidation>
    <dataValidation type="decimal" allowBlank="1" showInputMessage="1" showErrorMessage="1" sqref="M7:M156" xr:uid="{00000000-0002-0000-2600-00000A000000}">
      <formula1>0.5</formula1>
      <formula2>3</formula2>
    </dataValidation>
    <dataValidation type="list" allowBlank="1" showInputMessage="1" sqref="F7:F156" xr:uid="{00000000-0002-0000-2600-00000D000000}">
      <formula1>$AH$14:$AH$27</formula1>
    </dataValidation>
    <dataValidation type="date" allowBlank="1" showInputMessage="1" showErrorMessage="1" sqref="D7:D156" xr:uid="{00000000-0002-0000-2600-00000E000000}">
      <formula1>42370</formula1>
      <formula2>47484</formula2>
    </dataValidation>
    <dataValidation type="decimal" allowBlank="1" showInputMessage="1" showErrorMessage="1" sqref="P7:P156" xr:uid="{00000000-0002-0000-2600-00000F000000}">
      <formula1>0</formula1>
      <formula2>300</formula2>
    </dataValidation>
    <dataValidation type="list" allowBlank="1" showInputMessage="1" sqref="V7:V156" xr:uid="{00000000-0002-0000-2600-000007000000}">
      <formula1>$AJ$46:$AJ$51</formula1>
    </dataValidation>
    <dataValidation type="list" allowBlank="1" showInputMessage="1" sqref="AD7:AD156" xr:uid="{00000000-0002-0000-2600-00000C000000}">
      <formula1>$AH$44:$AH$51</formula1>
    </dataValidation>
    <dataValidation type="list" allowBlank="1" showInputMessage="1" sqref="L7:L156" xr:uid="{00000000-0002-0000-2600-00000B000000}">
      <formula1>$AH$34:$AH$37</formula1>
    </dataValidation>
    <dataValidation type="list" allowBlank="1" showInputMessage="1" sqref="U7:U156" xr:uid="{00000000-0002-0000-2600-000006000000}">
      <formula1>$AJ$32:$AJ$40</formula1>
    </dataValidation>
    <dataValidation type="list" allowBlank="1" showInputMessage="1" sqref="O8:O156 O7" xr:uid="{49477AA0-0C46-44C7-943F-95683181242C}">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C99"/>
    <pageSetUpPr fitToPage="1"/>
  </sheetPr>
  <dimension ref="A1:BR352"/>
  <sheetViews>
    <sheetView zoomScale="80" zoomScaleNormal="80" workbookViewId="0">
      <selection sqref="A1:A2"/>
    </sheetView>
  </sheetViews>
  <sheetFormatPr defaultColWidth="9.140625" defaultRowHeight="15" x14ac:dyDescent="0.25"/>
  <cols>
    <col min="1" max="1" width="26.7109375" style="1" customWidth="1"/>
    <col min="2" max="2" width="49.42578125" style="1" customWidth="1"/>
    <col min="3" max="3" width="53.42578125" style="1" customWidth="1"/>
    <col min="4" max="4" width="49.42578125" style="1" customWidth="1"/>
    <col min="5" max="6" width="9.140625" style="1"/>
    <col min="7" max="7" width="9.140625" style="1" customWidth="1"/>
    <col min="8" max="8" width="9.140625" style="1" hidden="1" customWidth="1"/>
    <col min="9" max="9" width="29.85546875" style="1" hidden="1" customWidth="1"/>
    <col min="10" max="10" width="38.5703125" style="1" hidden="1" customWidth="1"/>
    <col min="11" max="11" width="23.5703125" style="1" hidden="1" customWidth="1"/>
    <col min="12" max="12" width="9.140625" style="1" hidden="1" customWidth="1"/>
    <col min="13" max="13" width="12.5703125" style="1" hidden="1" customWidth="1"/>
    <col min="14" max="14" width="12.7109375" style="1" hidden="1" customWidth="1"/>
    <col min="15" max="15" width="86.5703125" style="1" hidden="1" customWidth="1"/>
    <col min="16" max="16" width="9.140625" style="1" hidden="1" customWidth="1"/>
    <col min="17" max="17" width="12.28515625" style="1" hidden="1" customWidth="1"/>
    <col min="18" max="19" width="9.140625" style="1" hidden="1" customWidth="1"/>
    <col min="20" max="20" width="32.7109375" style="94" hidden="1" customWidth="1"/>
    <col min="21" max="21" width="32.7109375" style="91" hidden="1" customWidth="1"/>
    <col min="22" max="22" width="30.7109375" style="91" hidden="1" customWidth="1"/>
    <col min="23" max="23" width="35.42578125" style="91" hidden="1" customWidth="1"/>
    <col min="24" max="25" width="40.28515625" style="91" hidden="1" customWidth="1"/>
    <col min="26" max="27" width="35" style="91" hidden="1" customWidth="1"/>
    <col min="28" max="29" width="37.7109375" style="95" hidden="1" customWidth="1"/>
    <col min="30" max="30" width="18.42578125" style="91" hidden="1" customWidth="1"/>
    <col min="31" max="31" width="18.5703125" style="91" hidden="1" customWidth="1"/>
    <col min="32" max="32" width="14.42578125" style="91" hidden="1" customWidth="1"/>
    <col min="33" max="33" width="29.42578125" style="91" hidden="1" customWidth="1"/>
    <col min="34" max="34" width="34" style="91" hidden="1" customWidth="1"/>
    <col min="35" max="35" width="33.85546875" style="91" hidden="1" customWidth="1"/>
    <col min="36" max="36" width="18.42578125" style="91" hidden="1" customWidth="1"/>
    <col min="37" max="37" width="18" style="93" hidden="1" customWidth="1"/>
    <col min="38" max="39" width="24.7109375" style="93" hidden="1" customWidth="1"/>
    <col min="40" max="40" width="30.7109375" style="93" hidden="1" customWidth="1"/>
    <col min="41" max="41" width="43.5703125" style="93" hidden="1" customWidth="1"/>
    <col min="42" max="42" width="61" style="93" hidden="1" customWidth="1"/>
    <col min="43" max="43" width="20.28515625" style="93" hidden="1" customWidth="1"/>
    <col min="44" max="44" width="33.5703125" style="93" hidden="1" customWidth="1"/>
    <col min="45" max="49" width="20.28515625" style="93" hidden="1" customWidth="1"/>
    <col min="50" max="50" width="27.28515625" style="93" hidden="1" customWidth="1"/>
    <col min="51" max="52" width="20.28515625" style="93" hidden="1" customWidth="1"/>
    <col min="53" max="53" width="36.7109375" style="93" hidden="1" customWidth="1"/>
    <col min="54" max="54" width="20.28515625" style="93" hidden="1" customWidth="1"/>
    <col min="55" max="55" width="29" style="93" hidden="1" customWidth="1"/>
    <col min="56" max="56" width="26.85546875" style="93" hidden="1" customWidth="1"/>
    <col min="57" max="57" width="25.5703125" style="93" hidden="1" customWidth="1"/>
    <col min="58" max="58" width="30" style="93" hidden="1" customWidth="1"/>
    <col min="59" max="59" width="26" style="93" hidden="1" customWidth="1"/>
    <col min="60" max="61" width="28.28515625" style="93" hidden="1" customWidth="1"/>
    <col min="62" max="62" width="30.28515625" style="93" hidden="1" customWidth="1"/>
    <col min="63" max="63" width="27.7109375" style="93" hidden="1" customWidth="1"/>
    <col min="64" max="64" width="26.42578125" style="93" hidden="1" customWidth="1"/>
    <col min="65" max="65" width="26.7109375" style="93" hidden="1" customWidth="1"/>
    <col min="66" max="66" width="25.28515625" style="93" hidden="1" customWidth="1"/>
    <col min="67" max="67" width="24.7109375" style="93" hidden="1" customWidth="1"/>
    <col min="68" max="68" width="25" style="93" hidden="1" customWidth="1"/>
    <col min="69" max="69" width="25.28515625" style="93" hidden="1" customWidth="1"/>
    <col min="70" max="70" width="49.28515625" style="240" hidden="1" customWidth="1"/>
    <col min="71" max="73" width="9.140625" style="1" customWidth="1"/>
    <col min="74" max="16384" width="9.140625" style="1"/>
  </cols>
  <sheetData>
    <row r="1" spans="1:70" ht="26.25" customHeight="1" thickBot="1" x14ac:dyDescent="0.5">
      <c r="A1" s="1666" t="s">
        <v>741</v>
      </c>
      <c r="B1" s="1670" t="s">
        <v>1963</v>
      </c>
      <c r="C1" s="1671"/>
      <c r="D1" s="388"/>
      <c r="E1" s="374"/>
      <c r="F1" s="374"/>
      <c r="G1" s="374"/>
      <c r="H1" s="518" t="s">
        <v>866</v>
      </c>
      <c r="I1" s="171"/>
      <c r="J1" s="172"/>
      <c r="K1" s="172"/>
      <c r="L1" s="172"/>
      <c r="M1" s="172"/>
      <c r="N1" s="172"/>
      <c r="O1" s="172"/>
      <c r="P1" s="172"/>
      <c r="Q1" s="387"/>
      <c r="R1" s="373"/>
      <c r="T1" s="600" t="s">
        <v>316</v>
      </c>
      <c r="U1" s="478"/>
      <c r="V1" s="228"/>
      <c r="W1" s="602" t="s">
        <v>368</v>
      </c>
      <c r="X1" s="603" t="s">
        <v>367</v>
      </c>
      <c r="Y1" s="602" t="s">
        <v>368</v>
      </c>
      <c r="Z1" s="241" t="s">
        <v>410</v>
      </c>
      <c r="AA1" s="228"/>
      <c r="AB1" s="602" t="s">
        <v>368</v>
      </c>
      <c r="AC1" s="229"/>
      <c r="AD1" s="602" t="s">
        <v>368</v>
      </c>
      <c r="AE1" s="228"/>
      <c r="AF1" s="228"/>
      <c r="AG1" s="241" t="s">
        <v>410</v>
      </c>
      <c r="AH1" s="228"/>
      <c r="AI1" s="602" t="s">
        <v>368</v>
      </c>
      <c r="AJ1" s="602" t="s">
        <v>367</v>
      </c>
      <c r="AK1" s="230"/>
      <c r="AL1" s="230"/>
      <c r="AM1" s="602" t="s">
        <v>368</v>
      </c>
      <c r="AN1" s="602" t="s">
        <v>367</v>
      </c>
      <c r="AO1" s="230"/>
      <c r="AP1" s="241" t="s">
        <v>410</v>
      </c>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1507" t="s">
        <v>2499</v>
      </c>
    </row>
    <row r="2" spans="1:70" s="234" customFormat="1" ht="60.75" customHeight="1" thickBot="1" x14ac:dyDescent="0.5">
      <c r="A2" s="1667"/>
      <c r="B2" s="1672" t="s">
        <v>737</v>
      </c>
      <c r="C2" s="1673"/>
      <c r="H2" s="172"/>
      <c r="I2" s="173" t="s">
        <v>467</v>
      </c>
      <c r="J2" s="172"/>
      <c r="K2" s="172"/>
      <c r="L2" s="172"/>
      <c r="M2" s="172"/>
      <c r="N2" s="172"/>
      <c r="O2" s="172"/>
      <c r="P2" s="172"/>
      <c r="T2" s="965" t="s">
        <v>1549</v>
      </c>
      <c r="U2" s="967" t="s">
        <v>250</v>
      </c>
      <c r="V2" s="102"/>
      <c r="W2" s="99"/>
      <c r="X2" s="99"/>
      <c r="Y2" s="605" t="s">
        <v>985</v>
      </c>
      <c r="Z2" s="615" t="s">
        <v>249</v>
      </c>
      <c r="AA2" s="99"/>
      <c r="AB2" s="120"/>
      <c r="AC2" s="120"/>
      <c r="AD2" s="99"/>
      <c r="AE2" s="99"/>
      <c r="AF2" s="99"/>
      <c r="AG2" s="99"/>
      <c r="AH2" s="99"/>
      <c r="AI2" s="625" t="s">
        <v>253</v>
      </c>
      <c r="AJ2" s="616"/>
      <c r="AK2" s="617"/>
      <c r="AL2" s="618"/>
      <c r="AM2" s="618"/>
      <c r="AN2" s="618"/>
      <c r="AO2" s="618"/>
      <c r="AP2" s="619"/>
      <c r="AQ2" s="620" t="s">
        <v>994</v>
      </c>
      <c r="AR2" s="481"/>
      <c r="AS2" s="481"/>
      <c r="AT2" s="481"/>
      <c r="AU2" s="241" t="s">
        <v>410</v>
      </c>
      <c r="AV2" s="481"/>
      <c r="AW2" s="481"/>
      <c r="AX2" s="481"/>
      <c r="AY2" s="481"/>
      <c r="AZ2" s="481"/>
      <c r="BA2" s="241" t="s">
        <v>410</v>
      </c>
      <c r="BB2" s="481"/>
      <c r="BC2" s="481"/>
      <c r="BD2" s="481"/>
      <c r="BE2" s="481"/>
      <c r="BF2" s="481"/>
      <c r="BG2" s="481"/>
      <c r="BH2" s="481"/>
      <c r="BI2" s="481"/>
      <c r="BJ2" s="481"/>
      <c r="BK2" s="481"/>
      <c r="BL2" s="481"/>
      <c r="BM2" s="481"/>
      <c r="BN2" s="481"/>
      <c r="BO2" s="481"/>
      <c r="BP2" s="481"/>
      <c r="BQ2" s="481"/>
      <c r="BR2" s="482"/>
    </row>
    <row r="3" spans="1:70" s="234" customFormat="1" ht="55.5" customHeight="1" thickBot="1" x14ac:dyDescent="0.4">
      <c r="B3" s="1685" t="s">
        <v>1193</v>
      </c>
      <c r="C3" s="1686"/>
      <c r="D3" s="1686"/>
      <c r="H3" s="172"/>
      <c r="I3" s="174"/>
      <c r="J3" s="172"/>
      <c r="K3" s="172"/>
      <c r="L3" s="172"/>
      <c r="M3" s="172"/>
      <c r="N3" s="172"/>
      <c r="O3" s="172"/>
      <c r="P3" s="172"/>
      <c r="T3" s="968" t="s">
        <v>1550</v>
      </c>
      <c r="U3" s="969" t="s">
        <v>983</v>
      </c>
      <c r="V3" s="969" t="s">
        <v>327</v>
      </c>
      <c r="W3" s="970" t="s">
        <v>24</v>
      </c>
      <c r="X3" s="969" t="s">
        <v>984</v>
      </c>
      <c r="Y3" s="969" t="s">
        <v>725</v>
      </c>
      <c r="Z3" s="969" t="s">
        <v>23</v>
      </c>
      <c r="AA3" s="971" t="s">
        <v>25</v>
      </c>
      <c r="AB3" s="972" t="s">
        <v>30</v>
      </c>
      <c r="AC3" s="971" t="s">
        <v>32</v>
      </c>
      <c r="AD3" s="973" t="s">
        <v>656</v>
      </c>
      <c r="AE3" s="974" t="s">
        <v>657</v>
      </c>
      <c r="AF3" s="975" t="s">
        <v>385</v>
      </c>
      <c r="AG3" s="969" t="s">
        <v>31</v>
      </c>
      <c r="AH3" s="976" t="s">
        <v>424</v>
      </c>
      <c r="AI3" s="977" t="s">
        <v>986</v>
      </c>
      <c r="AJ3" s="978" t="s">
        <v>988</v>
      </c>
      <c r="AK3" s="979" t="s">
        <v>27</v>
      </c>
      <c r="AL3" s="979" t="s">
        <v>28</v>
      </c>
      <c r="AM3" s="979" t="s">
        <v>318</v>
      </c>
      <c r="AN3" s="979" t="s">
        <v>319</v>
      </c>
      <c r="AO3" s="979" t="s">
        <v>1015</v>
      </c>
      <c r="AP3" s="980" t="s">
        <v>386</v>
      </c>
      <c r="AQ3" s="622" t="s">
        <v>387</v>
      </c>
      <c r="AR3" s="607" t="s">
        <v>388</v>
      </c>
      <c r="AS3" s="608" t="s">
        <v>392</v>
      </c>
      <c r="AT3" s="608" t="s">
        <v>393</v>
      </c>
      <c r="AU3" s="627" t="s">
        <v>394</v>
      </c>
      <c r="AV3" s="627" t="s">
        <v>395</v>
      </c>
      <c r="AW3" s="608" t="s">
        <v>396</v>
      </c>
      <c r="AX3" s="607" t="s">
        <v>389</v>
      </c>
      <c r="AY3" s="607" t="s">
        <v>412</v>
      </c>
      <c r="AZ3" s="607" t="s">
        <v>390</v>
      </c>
      <c r="BA3" s="608" t="s">
        <v>995</v>
      </c>
      <c r="BB3" s="607" t="s">
        <v>391</v>
      </c>
      <c r="BC3" s="607" t="s">
        <v>1392</v>
      </c>
      <c r="BD3" s="607" t="s">
        <v>1393</v>
      </c>
      <c r="BE3" s="607" t="s">
        <v>1395</v>
      </c>
      <c r="BF3" s="607" t="s">
        <v>1394</v>
      </c>
      <c r="BG3" s="607" t="s">
        <v>1396</v>
      </c>
      <c r="BH3" s="607" t="s">
        <v>1397</v>
      </c>
      <c r="BI3" s="607" t="s">
        <v>1398</v>
      </c>
      <c r="BJ3" s="607" t="s">
        <v>1399</v>
      </c>
      <c r="BK3" s="607" t="s">
        <v>1400</v>
      </c>
      <c r="BL3" s="607" t="s">
        <v>1401</v>
      </c>
      <c r="BM3" s="607" t="s">
        <v>1402</v>
      </c>
      <c r="BN3" s="607" t="s">
        <v>1403</v>
      </c>
      <c r="BO3" s="607" t="s">
        <v>1404</v>
      </c>
      <c r="BP3" s="607" t="s">
        <v>1405</v>
      </c>
      <c r="BQ3" s="607" t="s">
        <v>1406</v>
      </c>
      <c r="BR3" s="608" t="s">
        <v>425</v>
      </c>
    </row>
    <row r="4" spans="1:70" s="234" customFormat="1" ht="18" customHeight="1" thickBot="1" x14ac:dyDescent="0.4">
      <c r="A4" s="389" t="s">
        <v>719</v>
      </c>
      <c r="B4" s="1121" t="s">
        <v>379</v>
      </c>
      <c r="C4" s="426" t="s">
        <v>460</v>
      </c>
      <c r="F4" s="390"/>
      <c r="G4" s="370"/>
      <c r="H4" s="172"/>
      <c r="I4" s="174"/>
      <c r="J4" s="172"/>
      <c r="K4" s="172"/>
      <c r="L4" s="172"/>
      <c r="M4" s="175" t="s">
        <v>469</v>
      </c>
      <c r="N4" s="172"/>
      <c r="O4" s="172"/>
      <c r="P4" s="172"/>
      <c r="T4" s="629" t="s">
        <v>1841</v>
      </c>
      <c r="U4" s="630" t="s">
        <v>1842</v>
      </c>
      <c r="V4" s="630" t="s">
        <v>1843</v>
      </c>
      <c r="W4" s="630" t="s">
        <v>1844</v>
      </c>
      <c r="X4" s="630" t="s">
        <v>1845</v>
      </c>
      <c r="Y4" s="630" t="s">
        <v>1846</v>
      </c>
      <c r="Z4" s="630" t="s">
        <v>1847</v>
      </c>
      <c r="AA4" s="630" t="s">
        <v>1848</v>
      </c>
      <c r="AB4" s="630" t="s">
        <v>1849</v>
      </c>
      <c r="AC4" s="630" t="s">
        <v>1850</v>
      </c>
      <c r="AD4" s="630" t="s">
        <v>1851</v>
      </c>
      <c r="AE4" s="630" t="s">
        <v>1852</v>
      </c>
      <c r="AF4" s="630" t="s">
        <v>1853</v>
      </c>
      <c r="AG4" s="630" t="s">
        <v>1854</v>
      </c>
      <c r="AH4" s="630" t="s">
        <v>1855</v>
      </c>
      <c r="AI4" s="630" t="s">
        <v>1856</v>
      </c>
      <c r="AJ4" s="630" t="s">
        <v>1857</v>
      </c>
      <c r="AK4" s="630" t="s">
        <v>1858</v>
      </c>
      <c r="AL4" s="630" t="s">
        <v>1859</v>
      </c>
      <c r="AM4" s="630" t="s">
        <v>1860</v>
      </c>
      <c r="AN4" s="630" t="s">
        <v>1861</v>
      </c>
      <c r="AO4" s="630" t="s">
        <v>1862</v>
      </c>
      <c r="AP4" s="630" t="s">
        <v>1863</v>
      </c>
      <c r="AQ4" s="630" t="s">
        <v>1864</v>
      </c>
      <c r="AR4" s="630" t="s">
        <v>1865</v>
      </c>
      <c r="AS4" s="630" t="s">
        <v>1866</v>
      </c>
      <c r="AT4" s="630" t="s">
        <v>1867</v>
      </c>
      <c r="AU4" s="630" t="s">
        <v>1868</v>
      </c>
      <c r="AV4" s="630" t="s">
        <v>1869</v>
      </c>
      <c r="AW4" s="630" t="s">
        <v>1870</v>
      </c>
      <c r="AX4" s="630" t="s">
        <v>1871</v>
      </c>
      <c r="AY4" s="630" t="s">
        <v>1872</v>
      </c>
      <c r="AZ4" s="630" t="s">
        <v>1873</v>
      </c>
      <c r="BA4" s="630" t="s">
        <v>1874</v>
      </c>
      <c r="BB4" s="630" t="s">
        <v>1875</v>
      </c>
      <c r="BC4" s="630" t="s">
        <v>1876</v>
      </c>
      <c r="BD4" s="630" t="s">
        <v>1877</v>
      </c>
      <c r="BE4" s="630" t="s">
        <v>1878</v>
      </c>
      <c r="BF4" s="630" t="s">
        <v>1879</v>
      </c>
      <c r="BG4" s="630" t="s">
        <v>1880</v>
      </c>
      <c r="BH4" s="630" t="s">
        <v>1881</v>
      </c>
      <c r="BI4" s="630" t="s">
        <v>1882</v>
      </c>
      <c r="BJ4" s="630" t="s">
        <v>1883</v>
      </c>
      <c r="BK4" s="630" t="s">
        <v>1884</v>
      </c>
      <c r="BL4" s="630" t="s">
        <v>1885</v>
      </c>
      <c r="BM4" s="630" t="s">
        <v>1886</v>
      </c>
      <c r="BN4" s="630" t="s">
        <v>1887</v>
      </c>
      <c r="BO4" s="630" t="s">
        <v>1888</v>
      </c>
      <c r="BP4" s="630" t="s">
        <v>1889</v>
      </c>
      <c r="BQ4" s="630" t="s">
        <v>1890</v>
      </c>
      <c r="BR4" s="628" t="s">
        <v>1891</v>
      </c>
    </row>
    <row r="5" spans="1:70" ht="18" customHeight="1" thickBot="1" x14ac:dyDescent="0.3">
      <c r="A5" s="2"/>
      <c r="B5" s="1125" t="s">
        <v>1752</v>
      </c>
      <c r="C5" s="215" t="s">
        <v>1754</v>
      </c>
      <c r="F5" s="2"/>
      <c r="G5" s="10"/>
      <c r="H5" s="172"/>
      <c r="I5" s="172"/>
      <c r="J5" s="172"/>
      <c r="K5" s="172"/>
      <c r="L5" s="172"/>
      <c r="M5" s="74" t="s">
        <v>251</v>
      </c>
      <c r="N5" s="74" t="s">
        <v>34</v>
      </c>
      <c r="O5" s="74" t="s">
        <v>35</v>
      </c>
      <c r="P5" s="172"/>
      <c r="T5" s="966" t="str">
        <f>CONCATENATE(K18,"-",K16,"-",K17,"-",K19)</f>
        <v>PRPxxxxa-Hyyyy-Rzzzz-001</v>
      </c>
      <c r="U5" s="96" t="str">
        <f>IF($B$12&lt;&gt;"",IF($B$12&lt;&gt;"Mr Mark Albert",$B$12,"Error: Example name still given"),"No entry")</f>
        <v>Error: Example name still given</v>
      </c>
      <c r="V5" s="1167" t="str">
        <f>IF($B$13&lt;&gt;"",IF($B$13&lt;&gt;"01235 000000",$B$13,"Error: Default entry still given"),"No entry")</f>
        <v>Error: Default entry still given</v>
      </c>
      <c r="W5" s="96" t="str">
        <f>IF($B$15&lt;&gt;"",IF($B$15&lt;&gt;"Mark.Albert@CWHNHSTrust.co.uk",$B$15,"Error: default entry still given"),"No entry")</f>
        <v>Error: default entry still given</v>
      </c>
      <c r="X5" s="96" t="str">
        <f>IF($B$16&lt;&gt;"", IF($B$16&lt;&gt;"Principal Medical Physicist (Diagnostic Imaging)",$B$16,"Default entry: check it is valid"),"No entry")</f>
        <v>Default entry: check it is valid</v>
      </c>
      <c r="Y5" s="96" t="str">
        <f>IF($B$17&lt;&gt;"",IF(LEN($B$17)&lt;250,$B$17,"Long comment:-see Workbook"), "No entry")</f>
        <v>No entry</v>
      </c>
      <c r="Z5" s="606" t="str">
        <f>IF($D$29&lt;&gt;"",$D$29,"No entry")</f>
        <v>No entry</v>
      </c>
      <c r="AA5" s="606" t="str">
        <f>IF($D$31&lt;&gt;"",$D$31,"No entry")</f>
        <v>No entry</v>
      </c>
      <c r="AB5" s="96" t="str">
        <f>IF($D$32&lt;&gt;"",IF(LEN($D$32)&lt;250,$D$32,"Long address:-see workbook"),"No entry")</f>
        <v>No entry</v>
      </c>
      <c r="AC5" s="606" t="str">
        <f>IF($D$30&lt;&gt;"",$D$30,"No entry")</f>
        <v>No entry</v>
      </c>
      <c r="AD5" s="606" t="str">
        <f>IF($D$33&lt;&gt;"",$D$33,"No entry")</f>
        <v>No entry</v>
      </c>
      <c r="AE5" s="606" t="str">
        <f>IF($D$34&lt;&gt;"",$D$34,"No entry")</f>
        <v>No entry</v>
      </c>
      <c r="AF5" s="96" t="str">
        <f>IF($D$35&lt;&gt;"",$D$35,"No entry")</f>
        <v>No entry</v>
      </c>
      <c r="AG5" s="96" t="str">
        <f>IF($D$28&lt;&gt;"",$D$28,"No entry")</f>
        <v>No entry</v>
      </c>
      <c r="AH5" s="624" t="str">
        <f>IF($B$37&lt;&gt;"",IF(LEN($B$37)&lt;250,$B$37,"Long comment:- see workbook"),"No entry")</f>
        <v>No entry</v>
      </c>
      <c r="AI5" s="626" t="str">
        <f>IF($K$11&lt;&gt;"",$K$11,"No entry")</f>
        <v>No entry</v>
      </c>
      <c r="AJ5" s="96" t="str">
        <f>IF($K$12&lt;&gt;"",$K$12,"No entry")</f>
        <v>No entry</v>
      </c>
      <c r="AK5" s="606">
        <f>IF($K$13&lt;&gt;"",$K$13,"No entry")</f>
        <v>-15</v>
      </c>
      <c r="AL5" s="606">
        <f>IF($K$14&lt;&gt;"",$K$14,"No entry")</f>
        <v>-15</v>
      </c>
      <c r="AM5" s="606">
        <f>IF($K$15&lt;&gt;"",$K$15,"No entry")</f>
        <v>-15</v>
      </c>
      <c r="AN5" s="606" t="str">
        <f>CONCATENATE(AI5,"-",AJ5,"-",$K$16)</f>
        <v>No entry-No entry-Hyyyy</v>
      </c>
      <c r="AO5" s="606" t="str">
        <f>CONCATENATE(AN5,"-",$K$17,"-",$K$18)</f>
        <v>No entry-No entry-Hyyyy-Rzzzz-PRPxxxxa</v>
      </c>
      <c r="AP5" s="621" t="str">
        <f>CONCATENATE(AO5,"-",K19)</f>
        <v>No entry-No entry-Hyyyy-Rzzzz-PRPxxxxa-001</v>
      </c>
      <c r="AQ5" s="623" t="str">
        <f>IF($D$45&lt;&gt;"",$D$45,"No entry")</f>
        <v>No entry</v>
      </c>
      <c r="AR5" s="270" t="str">
        <f>IF($D$46&lt;&gt;"",$D$46,"No entry")</f>
        <v>No entry</v>
      </c>
      <c r="AS5" s="606" t="str">
        <f>IF($D$50&lt;&gt;"",$D$50,"No entry")</f>
        <v>No entry</v>
      </c>
      <c r="AT5" s="606" t="str">
        <f>IF($D$49&lt;&gt;"",$D$49,"No entry")</f>
        <v>No entry</v>
      </c>
      <c r="AU5" s="606" t="str">
        <f>IF($D$51&lt;&gt;"",$D$51,"No entry")</f>
        <v>No entry</v>
      </c>
      <c r="AV5" s="606" t="str">
        <f>IF($D$52&lt;&gt;"",$D$52,"No entry")</f>
        <v>No entry</v>
      </c>
      <c r="AW5" s="270" t="str">
        <f>IF($D$53&lt;&gt;"",IF(LEN($D$53)&lt;250,$D$53,"Long comment:-see workbook"),"No entry")</f>
        <v>No entry</v>
      </c>
      <c r="AX5" s="270" t="str">
        <f>IF($D$47&lt;&gt;"",$D$47,"No entry")</f>
        <v>No entry</v>
      </c>
      <c r="AY5" s="606" t="str">
        <f>IF($D$48&lt;&gt;"",$D$48,"No entry")</f>
        <v>No entry</v>
      </c>
      <c r="AZ5" s="606" t="str">
        <f>IF($D$54&lt;&gt;"",$D$54,"No entry")</f>
        <v>No entry</v>
      </c>
      <c r="BA5" s="606" t="str">
        <f>IF($D$55&lt;&gt;"",$D$55,"No entry")</f>
        <v>No entry</v>
      </c>
      <c r="BB5" s="606">
        <f>IF($D$56&lt;&gt;"",$D$56,-15)</f>
        <v>-15</v>
      </c>
      <c r="BC5" s="606" t="str">
        <f>IF($D$58&lt;&gt;"",$D$58,"No entry")</f>
        <v>No entry</v>
      </c>
      <c r="BD5" s="606" t="str">
        <f>IF($D$59&lt;&gt;"",$D$59,"No entry")</f>
        <v>No entry</v>
      </c>
      <c r="BE5" s="606" t="str">
        <f>IF($D$60&lt;&gt;"",$D$60,"No entry")</f>
        <v>No entry</v>
      </c>
      <c r="BF5" s="606" t="str">
        <f>IF($D$61&lt;&gt;"",$D$61,"No entry")</f>
        <v>No entry</v>
      </c>
      <c r="BG5" s="606" t="str">
        <f>IF($D$62&lt;&gt;"",$D$62,"No entry")</f>
        <v>No entry</v>
      </c>
      <c r="BH5" s="606" t="str">
        <f>IF($D$63&lt;&gt;"",$D$63,"No entry")</f>
        <v>No entry</v>
      </c>
      <c r="BI5" s="606" t="str">
        <f>IF($D64&lt;&gt;"",$D64,"No entry")</f>
        <v>No entry</v>
      </c>
      <c r="BJ5" s="606" t="str">
        <f>IF($D65&lt;&gt;"",$D65,"No entry")</f>
        <v>No entry</v>
      </c>
      <c r="BK5" s="606" t="str">
        <f>IF($D66&lt;&gt;"",$D66,"No entry")</f>
        <v>No entry</v>
      </c>
      <c r="BL5" s="606" t="str">
        <f>IF($D67&lt;&gt;"",$D67,"No entry")</f>
        <v>No entry</v>
      </c>
      <c r="BM5" s="606" t="str">
        <f>IF($D68&lt;&gt;"",$D68,"No entry")</f>
        <v>No entry</v>
      </c>
      <c r="BN5" s="606" t="str">
        <f>IF($D69&lt;&gt;"",$D69,"No entry")</f>
        <v>No entry</v>
      </c>
      <c r="BO5" s="606" t="str">
        <f>IF($D70&lt;&gt;"",$D70,"No entry")</f>
        <v>No entry</v>
      </c>
      <c r="BP5" s="606" t="str">
        <f>IF($D71&lt;&gt;"",$D71,"No entry")</f>
        <v>No entry</v>
      </c>
      <c r="BQ5" s="270" t="str">
        <f>IF($D$72&lt;&gt;"",IF(LEN($D$72)&lt;250,$D$72,"Long comment:-see workbook"),"No entry")</f>
        <v>No entry</v>
      </c>
      <c r="BR5" s="270" t="str">
        <f>IF($B$74&lt;&gt;"",IF(LEN($B$74)&lt;250,$B$74,"Long comment:-see workbook"),"No entry")</f>
        <v>No entry</v>
      </c>
    </row>
    <row r="6" spans="1:70" ht="18" customHeight="1" thickBot="1" x14ac:dyDescent="0.3">
      <c r="A6" s="2"/>
      <c r="B6" s="423" t="s">
        <v>247</v>
      </c>
      <c r="C6" s="426" t="s">
        <v>720</v>
      </c>
      <c r="F6" s="2"/>
      <c r="G6" s="10"/>
      <c r="H6" s="172"/>
      <c r="I6" s="172"/>
      <c r="J6" s="172"/>
      <c r="K6" s="172"/>
      <c r="L6" s="172"/>
      <c r="M6" s="75" t="s">
        <v>252</v>
      </c>
      <c r="N6" s="76" t="s">
        <v>252</v>
      </c>
      <c r="O6" s="77" t="s">
        <v>20</v>
      </c>
      <c r="P6" s="172"/>
      <c r="T6" s="87"/>
      <c r="U6" s="88"/>
      <c r="V6" s="88"/>
      <c r="W6" s="88"/>
      <c r="X6" s="88"/>
      <c r="Y6" s="88"/>
      <c r="Z6" s="88"/>
      <c r="AA6" s="88"/>
      <c r="AB6" s="88"/>
      <c r="AC6" s="90"/>
      <c r="AD6" s="90"/>
      <c r="AE6" s="90"/>
      <c r="AF6" s="88"/>
      <c r="AG6" s="88"/>
      <c r="AH6" s="88"/>
      <c r="AI6" s="163"/>
      <c r="AJ6" s="88"/>
      <c r="AK6" s="90"/>
      <c r="AL6" s="90"/>
      <c r="AM6" s="90"/>
      <c r="AN6" s="90"/>
      <c r="AO6" s="90"/>
      <c r="AP6" s="90"/>
      <c r="AQ6" s="90"/>
      <c r="AR6" s="238"/>
      <c r="AS6" s="90"/>
      <c r="AT6" s="90"/>
      <c r="AU6" s="90"/>
      <c r="AV6" s="90"/>
      <c r="AW6" s="90"/>
      <c r="AX6" s="238"/>
      <c r="AY6" s="90"/>
      <c r="AZ6" s="90"/>
      <c r="BA6" s="90"/>
      <c r="BB6" s="90"/>
      <c r="BC6" s="90"/>
      <c r="BD6" s="90"/>
      <c r="BE6" s="90"/>
      <c r="BF6" s="90"/>
      <c r="BG6" s="90"/>
      <c r="BH6" s="90"/>
      <c r="BI6" s="90"/>
      <c r="BJ6" s="90"/>
      <c r="BK6" s="90"/>
      <c r="BL6" s="90"/>
      <c r="BM6" s="90"/>
      <c r="BN6" s="90"/>
      <c r="BO6" s="90"/>
      <c r="BP6" s="90"/>
      <c r="BQ6" s="90"/>
      <c r="BR6" s="249"/>
    </row>
    <row r="7" spans="1:70" ht="18" customHeight="1" thickBot="1" x14ac:dyDescent="0.3">
      <c r="A7" s="10"/>
      <c r="B7" s="424" t="s">
        <v>365</v>
      </c>
      <c r="C7" s="426" t="s">
        <v>721</v>
      </c>
      <c r="H7" s="172"/>
      <c r="I7" s="172"/>
      <c r="J7" s="172"/>
      <c r="K7" s="172"/>
      <c r="L7" s="172"/>
      <c r="M7" s="172"/>
      <c r="N7" s="76" t="s">
        <v>218</v>
      </c>
      <c r="O7" s="172"/>
      <c r="P7" s="172"/>
      <c r="T7" s="87"/>
      <c r="U7" s="88"/>
      <c r="V7" s="88"/>
      <c r="W7" s="88"/>
      <c r="X7" s="88"/>
      <c r="Y7" s="88"/>
      <c r="Z7" s="88"/>
      <c r="AA7" s="88"/>
      <c r="AB7" s="88"/>
      <c r="AC7" s="90"/>
      <c r="AD7" s="88"/>
      <c r="AE7" s="88"/>
      <c r="AF7" s="88"/>
      <c r="AG7" s="88"/>
      <c r="AH7" s="88"/>
      <c r="AI7" s="163"/>
      <c r="AJ7" s="88"/>
      <c r="AK7" s="90"/>
      <c r="AL7" s="90"/>
      <c r="AM7" s="90"/>
      <c r="AN7" s="90"/>
      <c r="AO7" s="90"/>
      <c r="AP7" s="90"/>
      <c r="AQ7" s="90"/>
      <c r="AR7" s="238"/>
      <c r="AS7" s="90"/>
      <c r="AT7" s="90"/>
      <c r="AU7" s="90"/>
      <c r="AV7" s="90"/>
      <c r="AW7" s="90"/>
      <c r="AX7" s="238"/>
      <c r="AY7" s="90"/>
      <c r="AZ7" s="90"/>
      <c r="BA7" s="90"/>
      <c r="BB7" s="90"/>
      <c r="BC7" s="90"/>
      <c r="BD7" s="90"/>
      <c r="BE7" s="90"/>
      <c r="BF7" s="90"/>
      <c r="BG7" s="90"/>
      <c r="BH7" s="90"/>
      <c r="BI7" s="90"/>
      <c r="BJ7" s="90"/>
      <c r="BK7" s="90"/>
      <c r="BL7" s="90"/>
      <c r="BM7" s="90"/>
      <c r="BN7" s="90"/>
      <c r="BO7" s="90"/>
      <c r="BP7" s="90"/>
      <c r="BQ7" s="90"/>
      <c r="BR7" s="249"/>
    </row>
    <row r="8" spans="1:70" ht="19.5" thickBot="1" x14ac:dyDescent="0.35">
      <c r="A8" s="10"/>
      <c r="B8" s="425" t="s">
        <v>639</v>
      </c>
      <c r="C8" s="427" t="s">
        <v>646</v>
      </c>
      <c r="H8" s="172"/>
      <c r="I8" s="515" t="s">
        <v>865</v>
      </c>
      <c r="J8" s="172"/>
      <c r="K8" s="172"/>
      <c r="L8" s="172"/>
      <c r="M8" s="172"/>
      <c r="N8" s="610" t="s">
        <v>992</v>
      </c>
      <c r="O8" s="172"/>
      <c r="P8" s="172"/>
      <c r="T8" s="87"/>
      <c r="U8" s="88"/>
      <c r="V8" s="88"/>
      <c r="W8" s="88"/>
      <c r="X8" s="88"/>
      <c r="Y8" s="88"/>
      <c r="Z8" s="88"/>
      <c r="AA8" s="88"/>
      <c r="AB8" s="88"/>
      <c r="AC8" s="90"/>
      <c r="AD8" s="88"/>
      <c r="AE8" s="88"/>
      <c r="AF8" s="88"/>
      <c r="AG8" s="88"/>
      <c r="AH8" s="88"/>
      <c r="AI8" s="163"/>
      <c r="AJ8" s="88"/>
      <c r="AK8" s="90"/>
      <c r="AL8" s="90"/>
      <c r="AM8" s="90"/>
      <c r="AN8" s="90"/>
      <c r="AO8" s="90"/>
      <c r="AP8" s="90"/>
      <c r="AQ8" s="90"/>
      <c r="AR8" s="238"/>
      <c r="AS8" s="90"/>
      <c r="AT8" s="90"/>
      <c r="AU8" s="90"/>
      <c r="AV8" s="90"/>
      <c r="AW8" s="90"/>
      <c r="AX8" s="238"/>
      <c r="AY8" s="90"/>
      <c r="AZ8" s="90"/>
      <c r="BA8" s="90"/>
      <c r="BB8" s="90"/>
      <c r="BC8" s="90"/>
      <c r="BD8" s="90"/>
      <c r="BE8" s="90"/>
      <c r="BF8" s="90"/>
      <c r="BG8" s="90"/>
      <c r="BH8" s="90"/>
      <c r="BI8" s="90"/>
      <c r="BJ8" s="90"/>
      <c r="BK8" s="90"/>
      <c r="BL8" s="90"/>
      <c r="BM8" s="90"/>
      <c r="BN8" s="90"/>
      <c r="BO8" s="90"/>
      <c r="BP8" s="90"/>
      <c r="BQ8" s="90"/>
      <c r="BR8" s="249"/>
    </row>
    <row r="9" spans="1:70" ht="24" thickBot="1" x14ac:dyDescent="0.3">
      <c r="B9" s="391" t="s">
        <v>18</v>
      </c>
      <c r="C9" s="792"/>
      <c r="H9" s="172"/>
      <c r="I9" s="172"/>
      <c r="J9" s="172"/>
      <c r="K9" s="172"/>
      <c r="L9" s="172"/>
      <c r="N9" s="610" t="s">
        <v>991</v>
      </c>
      <c r="P9" s="172"/>
      <c r="T9" s="87"/>
      <c r="U9" s="88"/>
      <c r="V9" s="88"/>
      <c r="W9" s="88"/>
      <c r="X9" s="88"/>
      <c r="Y9" s="88"/>
      <c r="Z9" s="88"/>
      <c r="AA9" s="88"/>
      <c r="AB9" s="88"/>
      <c r="AC9" s="90"/>
      <c r="AD9" s="88"/>
      <c r="AE9" s="88"/>
      <c r="AF9" s="88"/>
      <c r="AG9" s="88"/>
      <c r="AH9" s="88"/>
      <c r="AI9" s="163"/>
      <c r="AJ9" s="88"/>
      <c r="AK9" s="90"/>
      <c r="AL9" s="90"/>
      <c r="AM9" s="90"/>
      <c r="AN9" s="90"/>
      <c r="AO9" s="90"/>
      <c r="AP9" s="90"/>
      <c r="AQ9" s="90"/>
      <c r="AR9" s="238"/>
      <c r="AS9" s="90"/>
      <c r="AT9" s="90"/>
      <c r="AU9" s="90"/>
      <c r="AV9" s="90"/>
      <c r="AW9" s="90"/>
      <c r="AX9" s="238"/>
      <c r="AY9" s="90"/>
      <c r="AZ9" s="90"/>
      <c r="BA9" s="90"/>
      <c r="BB9" s="90"/>
      <c r="BC9" s="90"/>
      <c r="BD9" s="90"/>
      <c r="BE9" s="90"/>
      <c r="BF9" s="90"/>
      <c r="BG9" s="90"/>
      <c r="BH9" s="90"/>
      <c r="BI9" s="90"/>
      <c r="BJ9" s="90"/>
      <c r="BK9" s="90"/>
      <c r="BL9" s="90"/>
      <c r="BM9" s="90"/>
      <c r="BN9" s="90"/>
      <c r="BO9" s="90"/>
      <c r="BP9" s="90"/>
      <c r="BQ9" s="90"/>
      <c r="BR9" s="249"/>
    </row>
    <row r="10" spans="1:70" ht="18.75" x14ac:dyDescent="0.3">
      <c r="A10" s="9"/>
      <c r="B10" s="20" t="s">
        <v>722</v>
      </c>
      <c r="E10" s="392"/>
      <c r="F10" s="392"/>
      <c r="H10" s="172"/>
      <c r="I10" s="161" t="s">
        <v>232</v>
      </c>
      <c r="J10" s="46"/>
      <c r="K10" s="47"/>
      <c r="L10" s="379"/>
      <c r="N10" s="610" t="s">
        <v>989</v>
      </c>
      <c r="P10" s="172"/>
      <c r="T10" s="87"/>
      <c r="U10" s="88"/>
      <c r="V10" s="88"/>
      <c r="W10" s="88"/>
      <c r="X10" s="88"/>
      <c r="Y10" s="88"/>
      <c r="Z10" s="88"/>
      <c r="AA10" s="88"/>
      <c r="AB10" s="88"/>
      <c r="AC10" s="90"/>
      <c r="AD10" s="88"/>
      <c r="AE10" s="88"/>
      <c r="AF10" s="88"/>
      <c r="AG10" s="88"/>
      <c r="AH10" s="88"/>
      <c r="AI10" s="163"/>
      <c r="AJ10" s="88"/>
      <c r="AK10" s="90"/>
      <c r="AL10" s="90"/>
      <c r="AM10" s="90"/>
      <c r="AN10" s="90"/>
      <c r="AO10" s="90"/>
      <c r="AP10" s="90"/>
      <c r="AQ10" s="90"/>
      <c r="AR10" s="238"/>
      <c r="AS10" s="90"/>
      <c r="AT10" s="90"/>
      <c r="AU10" s="90"/>
      <c r="AV10" s="90"/>
      <c r="AW10" s="90"/>
      <c r="AX10" s="238"/>
      <c r="AY10" s="90"/>
      <c r="AZ10" s="90"/>
      <c r="BA10" s="90"/>
      <c r="BB10" s="90"/>
      <c r="BC10" s="90"/>
      <c r="BD10" s="90"/>
      <c r="BE10" s="90"/>
      <c r="BF10" s="90"/>
      <c r="BG10" s="90"/>
      <c r="BH10" s="90"/>
      <c r="BI10" s="90"/>
      <c r="BJ10" s="90"/>
      <c r="BK10" s="90"/>
      <c r="BL10" s="90"/>
      <c r="BM10" s="90"/>
      <c r="BN10" s="90"/>
      <c r="BO10" s="90"/>
      <c r="BP10" s="90"/>
      <c r="BQ10" s="90"/>
      <c r="BR10" s="249"/>
    </row>
    <row r="11" spans="1:70" ht="18.75" x14ac:dyDescent="0.25">
      <c r="A11" s="393" t="s">
        <v>3</v>
      </c>
      <c r="B11" s="294" t="s">
        <v>463</v>
      </c>
      <c r="C11" s="394" t="s">
        <v>16</v>
      </c>
      <c r="H11" s="172"/>
      <c r="I11" s="274" t="s">
        <v>987</v>
      </c>
      <c r="J11" s="275"/>
      <c r="K11" s="48"/>
      <c r="N11" s="610" t="s">
        <v>990</v>
      </c>
      <c r="P11" s="172"/>
      <c r="T11" s="87"/>
      <c r="U11" s="88"/>
      <c r="V11" s="88"/>
      <c r="W11" s="88"/>
      <c r="X11" s="88"/>
      <c r="Y11" s="88"/>
      <c r="Z11" s="88"/>
      <c r="AA11" s="88"/>
      <c r="AB11" s="88"/>
      <c r="AC11" s="90"/>
      <c r="AD11" s="88"/>
      <c r="AE11" s="88"/>
      <c r="AF11" s="88"/>
      <c r="AG11" s="88"/>
      <c r="AH11" s="88"/>
      <c r="AI11" s="163"/>
      <c r="AJ11" s="88"/>
      <c r="AK11" s="90"/>
      <c r="AL11" s="90"/>
      <c r="AM11" s="90"/>
      <c r="AN11" s="90"/>
      <c r="AO11" s="90"/>
      <c r="AP11" s="90"/>
      <c r="AQ11" s="90"/>
      <c r="AR11" s="238"/>
      <c r="AS11" s="90"/>
      <c r="AT11" s="90"/>
      <c r="AU11" s="90"/>
      <c r="AV11" s="90"/>
      <c r="AW11" s="90"/>
      <c r="AX11" s="238"/>
      <c r="AY11" s="90"/>
      <c r="AZ11" s="90"/>
      <c r="BA11" s="90"/>
      <c r="BB11" s="90"/>
      <c r="BC11" s="90"/>
      <c r="BD11" s="90"/>
      <c r="BE11" s="90"/>
      <c r="BF11" s="90"/>
      <c r="BG11" s="90"/>
      <c r="BH11" s="90"/>
      <c r="BI11" s="90"/>
      <c r="BJ11" s="90"/>
      <c r="BK11" s="90"/>
      <c r="BL11" s="90"/>
      <c r="BM11" s="90"/>
      <c r="BN11" s="90"/>
      <c r="BO11" s="90"/>
      <c r="BP11" s="90"/>
      <c r="BQ11" s="90"/>
      <c r="BR11" s="249"/>
    </row>
    <row r="12" spans="1:70" ht="18.75" x14ac:dyDescent="0.3">
      <c r="A12" s="395" t="s">
        <v>5</v>
      </c>
      <c r="B12" s="1140" t="s">
        <v>362</v>
      </c>
      <c r="C12" s="396" t="s">
        <v>9</v>
      </c>
      <c r="D12" s="397"/>
      <c r="H12" s="172"/>
      <c r="I12" s="276" t="s">
        <v>1753</v>
      </c>
      <c r="J12" s="277"/>
      <c r="K12" s="280"/>
      <c r="M12" s="609"/>
      <c r="N12" s="610" t="s">
        <v>993</v>
      </c>
      <c r="O12" s="609"/>
      <c r="P12" s="172"/>
      <c r="T12" s="87"/>
      <c r="U12" s="88"/>
      <c r="V12" s="88"/>
      <c r="W12" s="88"/>
      <c r="X12" s="88"/>
      <c r="Y12" s="88"/>
      <c r="Z12" s="88"/>
      <c r="AA12" s="88"/>
      <c r="AB12" s="88"/>
      <c r="AC12" s="90"/>
      <c r="AD12" s="88"/>
      <c r="AE12" s="88"/>
      <c r="AF12" s="88"/>
      <c r="AG12" s="88"/>
      <c r="AH12" s="88"/>
      <c r="AI12" s="163"/>
      <c r="AJ12" s="88"/>
      <c r="AK12" s="90"/>
      <c r="AL12" s="90"/>
      <c r="AM12" s="90"/>
      <c r="AN12" s="90"/>
      <c r="AO12" s="90"/>
      <c r="AP12" s="90"/>
      <c r="AQ12" s="90"/>
      <c r="AR12" s="238"/>
      <c r="AS12" s="90"/>
      <c r="AT12" s="90"/>
      <c r="AU12" s="90"/>
      <c r="AV12" s="90"/>
      <c r="AW12" s="90"/>
      <c r="AX12" s="238"/>
      <c r="AY12" s="90"/>
      <c r="AZ12" s="90"/>
      <c r="BA12" s="90"/>
      <c r="BB12" s="90"/>
      <c r="BC12" s="90"/>
      <c r="BD12" s="90"/>
      <c r="BE12" s="90"/>
      <c r="BF12" s="90"/>
      <c r="BG12" s="90"/>
      <c r="BH12" s="90"/>
      <c r="BI12" s="90"/>
      <c r="BJ12" s="90"/>
      <c r="BK12" s="90"/>
      <c r="BL12" s="90"/>
      <c r="BM12" s="90"/>
      <c r="BN12" s="90"/>
      <c r="BO12" s="90"/>
      <c r="BP12" s="90"/>
      <c r="BQ12" s="90"/>
      <c r="BR12" s="249"/>
    </row>
    <row r="13" spans="1:70" ht="18.75" x14ac:dyDescent="0.3">
      <c r="A13" s="395" t="s">
        <v>6</v>
      </c>
      <c r="B13" s="1141" t="s">
        <v>361</v>
      </c>
      <c r="C13" s="396" t="s">
        <v>10</v>
      </c>
      <c r="D13" s="1115"/>
      <c r="E13" s="379"/>
      <c r="F13" s="379"/>
      <c r="G13" s="379"/>
      <c r="H13" s="172"/>
      <c r="I13" s="1168" t="s">
        <v>1782</v>
      </c>
      <c r="J13" s="275"/>
      <c r="K13" s="48">
        <v>-15</v>
      </c>
      <c r="L13" s="66"/>
      <c r="M13" s="41" t="s">
        <v>2156</v>
      </c>
      <c r="N13" s="78" t="s">
        <v>130</v>
      </c>
      <c r="O13" s="41" t="s">
        <v>2157</v>
      </c>
      <c r="P13" s="172"/>
      <c r="Q13" s="379"/>
      <c r="T13" s="87"/>
      <c r="U13" s="88"/>
      <c r="V13" s="88"/>
      <c r="W13" s="88"/>
      <c r="X13" s="88"/>
      <c r="Y13" s="88"/>
      <c r="Z13" s="88"/>
      <c r="AA13" s="88"/>
      <c r="AB13" s="88"/>
      <c r="AC13" s="90"/>
      <c r="AD13" s="88"/>
      <c r="AE13" s="88"/>
      <c r="AF13" s="88"/>
      <c r="AG13" s="88"/>
      <c r="AH13" s="88"/>
      <c r="AI13" s="163"/>
      <c r="AJ13" s="88"/>
      <c r="AK13" s="90"/>
      <c r="AL13" s="90"/>
      <c r="AM13" s="90"/>
      <c r="AN13" s="90"/>
      <c r="AO13" s="90"/>
      <c r="AP13" s="90"/>
      <c r="AQ13" s="90"/>
      <c r="AR13" s="238"/>
      <c r="AS13" s="90"/>
      <c r="AT13" s="90"/>
      <c r="AU13" s="90"/>
      <c r="AV13" s="90"/>
      <c r="AW13" s="90"/>
      <c r="AX13" s="238"/>
      <c r="AY13" s="90"/>
      <c r="AZ13" s="90"/>
      <c r="BA13" s="90"/>
      <c r="BB13" s="90"/>
      <c r="BC13" s="90"/>
      <c r="BD13" s="90"/>
      <c r="BE13" s="90"/>
      <c r="BF13" s="90"/>
      <c r="BG13" s="90"/>
      <c r="BH13" s="90"/>
      <c r="BI13" s="90"/>
      <c r="BJ13" s="90"/>
      <c r="BK13" s="90"/>
      <c r="BL13" s="90"/>
      <c r="BM13" s="90"/>
      <c r="BN13" s="90"/>
      <c r="BO13" s="90"/>
      <c r="BP13" s="90"/>
      <c r="BQ13" s="90"/>
      <c r="BR13" s="249"/>
    </row>
    <row r="14" spans="1:70" ht="18.75" x14ac:dyDescent="0.3">
      <c r="A14" s="395" t="s">
        <v>364</v>
      </c>
      <c r="B14" s="1113"/>
      <c r="C14" s="395" t="s">
        <v>364</v>
      </c>
      <c r="D14" s="1116"/>
      <c r="E14" s="379"/>
      <c r="F14" s="379"/>
      <c r="G14" s="379"/>
      <c r="H14" s="172"/>
      <c r="I14" s="1168" t="s">
        <v>1783</v>
      </c>
      <c r="J14" s="275"/>
      <c r="K14" s="49">
        <v>-15</v>
      </c>
      <c r="L14" s="67"/>
      <c r="M14" s="79" t="s">
        <v>2156</v>
      </c>
      <c r="N14" s="80" t="s">
        <v>2158</v>
      </c>
      <c r="O14" s="42" t="s">
        <v>2159</v>
      </c>
      <c r="P14" s="172"/>
      <c r="Q14" s="379"/>
      <c r="T14" s="87"/>
      <c r="U14" s="88"/>
      <c r="V14" s="88"/>
      <c r="W14" s="88"/>
      <c r="X14" s="88"/>
      <c r="Y14" s="88"/>
      <c r="Z14" s="88"/>
      <c r="AA14" s="88"/>
      <c r="AB14" s="88"/>
      <c r="AC14" s="90"/>
      <c r="AD14" s="88"/>
      <c r="AE14" s="88"/>
      <c r="AF14" s="88"/>
      <c r="AG14" s="88"/>
      <c r="AH14" s="88"/>
      <c r="AI14" s="163"/>
      <c r="AJ14" s="88"/>
      <c r="AK14" s="90"/>
      <c r="AL14" s="90"/>
      <c r="AM14" s="90"/>
      <c r="AN14" s="90"/>
      <c r="AO14" s="90"/>
      <c r="AP14" s="90"/>
      <c r="AQ14" s="90"/>
      <c r="AR14" s="238"/>
      <c r="AS14" s="90"/>
      <c r="AT14" s="90"/>
      <c r="AU14" s="90"/>
      <c r="AV14" s="90"/>
      <c r="AW14" s="90"/>
      <c r="AX14" s="238"/>
      <c r="AY14" s="90"/>
      <c r="AZ14" s="90"/>
      <c r="BA14" s="90"/>
      <c r="BB14" s="90"/>
      <c r="BD14" s="90"/>
      <c r="BE14" s="90"/>
      <c r="BF14" s="90"/>
      <c r="BG14" s="90"/>
      <c r="BH14" s="90"/>
      <c r="BI14" s="90"/>
      <c r="BJ14" s="90"/>
      <c r="BK14" s="90"/>
      <c r="BL14" s="90"/>
      <c r="BM14" s="90"/>
      <c r="BN14" s="90"/>
      <c r="BO14" s="90"/>
      <c r="BP14" s="90"/>
      <c r="BQ14" s="90"/>
      <c r="BR14" s="249"/>
    </row>
    <row r="15" spans="1:70" ht="19.5" thickBot="1" x14ac:dyDescent="0.35">
      <c r="A15" s="395" t="s">
        <v>7</v>
      </c>
      <c r="B15" s="1142" t="s">
        <v>363</v>
      </c>
      <c r="C15" s="396" t="s">
        <v>8</v>
      </c>
      <c r="D15" s="397"/>
      <c r="E15" s="379"/>
      <c r="F15" s="379"/>
      <c r="G15" s="379"/>
      <c r="H15" s="172"/>
      <c r="I15" s="1169" t="s">
        <v>29</v>
      </c>
      <c r="J15" s="279"/>
      <c r="K15" s="50">
        <v>-15</v>
      </c>
      <c r="L15" s="66"/>
      <c r="M15" s="79" t="s">
        <v>2156</v>
      </c>
      <c r="N15" s="80" t="s">
        <v>131</v>
      </c>
      <c r="O15" s="42" t="s">
        <v>2161</v>
      </c>
      <c r="P15" s="172"/>
      <c r="Q15" s="379"/>
      <c r="T15" s="87"/>
      <c r="U15" s="88"/>
      <c r="V15" s="88"/>
      <c r="W15" s="88"/>
      <c r="X15" s="88"/>
      <c r="Y15" s="88"/>
      <c r="Z15" s="88"/>
      <c r="AA15" s="88"/>
      <c r="AB15" s="88"/>
      <c r="AC15" s="90"/>
      <c r="AD15" s="88"/>
      <c r="AE15" s="88"/>
      <c r="AF15" s="88"/>
      <c r="AG15" s="88"/>
      <c r="AH15" s="88"/>
      <c r="AI15" s="163"/>
      <c r="AJ15" s="88"/>
      <c r="AK15" s="90"/>
      <c r="AL15" s="90"/>
      <c r="AM15" s="90"/>
      <c r="AN15" s="90"/>
      <c r="AO15" s="90"/>
      <c r="AP15" s="90"/>
      <c r="AQ15" s="90"/>
      <c r="AR15" s="238"/>
      <c r="AS15" s="90"/>
      <c r="AT15" s="90"/>
      <c r="AU15" s="90"/>
      <c r="AV15" s="90"/>
      <c r="AW15" s="90"/>
      <c r="AX15" s="238"/>
      <c r="AY15" s="90"/>
      <c r="AZ15" s="90"/>
      <c r="BA15" s="90"/>
      <c r="BB15" s="90"/>
      <c r="BD15" s="90"/>
      <c r="BE15" s="90"/>
      <c r="BF15" s="90"/>
      <c r="BG15" s="90"/>
      <c r="BH15" s="90"/>
      <c r="BI15" s="90"/>
      <c r="BJ15" s="90"/>
      <c r="BK15" s="90"/>
      <c r="BL15" s="90"/>
      <c r="BM15" s="90"/>
      <c r="BN15" s="90"/>
      <c r="BO15" s="90"/>
      <c r="BP15" s="90"/>
      <c r="BQ15" s="90"/>
      <c r="BR15" s="249"/>
    </row>
    <row r="16" spans="1:70" ht="19.5" thickBot="1" x14ac:dyDescent="0.35">
      <c r="A16" s="398" t="s">
        <v>723</v>
      </c>
      <c r="B16" s="1143" t="s">
        <v>360</v>
      </c>
      <c r="C16" s="398" t="s">
        <v>724</v>
      </c>
      <c r="D16" s="397"/>
      <c r="E16" s="379"/>
      <c r="F16" s="379"/>
      <c r="G16" s="379"/>
      <c r="H16" s="172"/>
      <c r="I16" s="278" t="s">
        <v>319</v>
      </c>
      <c r="J16" s="279"/>
      <c r="K16" s="198" t="s">
        <v>1742</v>
      </c>
      <c r="L16" s="6" t="s">
        <v>356</v>
      </c>
      <c r="M16" s="79" t="s">
        <v>2156</v>
      </c>
      <c r="N16" s="80" t="s">
        <v>2190</v>
      </c>
      <c r="O16" s="42" t="s">
        <v>2191</v>
      </c>
      <c r="P16" s="172"/>
      <c r="Q16" s="379"/>
      <c r="T16" s="87"/>
      <c r="U16" s="88"/>
      <c r="V16" s="88"/>
      <c r="W16" s="88"/>
      <c r="X16" s="88"/>
      <c r="Y16" s="88"/>
      <c r="Z16" s="88"/>
      <c r="AA16" s="88"/>
      <c r="AB16" s="88"/>
      <c r="AC16" s="90"/>
      <c r="AD16" s="88"/>
      <c r="AE16" s="88"/>
      <c r="AF16" s="88"/>
      <c r="AG16" s="88"/>
      <c r="AH16" s="88"/>
      <c r="AI16" s="163"/>
      <c r="AJ16" s="88"/>
      <c r="AK16" s="90"/>
      <c r="AL16" s="90"/>
      <c r="AM16" s="90"/>
      <c r="AN16" s="90"/>
      <c r="AO16" s="90"/>
      <c r="AP16" s="90"/>
      <c r="AQ16" s="90"/>
      <c r="AR16" s="238"/>
      <c r="AS16" s="90"/>
      <c r="AT16" s="90"/>
      <c r="AU16" s="90"/>
      <c r="AV16" s="90"/>
      <c r="AW16" s="90"/>
      <c r="AX16" s="238"/>
      <c r="AY16" s="90"/>
      <c r="AZ16" s="90"/>
      <c r="BA16" s="90"/>
      <c r="BB16" s="90"/>
      <c r="BD16" s="90"/>
      <c r="BE16" s="90"/>
      <c r="BF16" s="90"/>
      <c r="BG16" s="90"/>
      <c r="BH16" s="90"/>
      <c r="BI16" s="90"/>
      <c r="BJ16" s="90"/>
      <c r="BK16" s="90"/>
      <c r="BL16" s="90"/>
      <c r="BM16" s="90"/>
      <c r="BN16" s="90"/>
      <c r="BO16" s="90"/>
      <c r="BP16" s="90"/>
      <c r="BQ16" s="90"/>
      <c r="BR16" s="249"/>
    </row>
    <row r="17" spans="1:70" ht="19.5" thickBot="1" x14ac:dyDescent="0.35">
      <c r="A17" s="395" t="s">
        <v>725</v>
      </c>
      <c r="B17" s="154"/>
      <c r="C17" s="395" t="s">
        <v>725</v>
      </c>
      <c r="D17" s="399"/>
      <c r="E17" s="379"/>
      <c r="F17" s="379"/>
      <c r="G17" s="379"/>
      <c r="H17" s="172"/>
      <c r="I17" s="278" t="s">
        <v>320</v>
      </c>
      <c r="J17" s="279"/>
      <c r="K17" s="612" t="str">
        <f>IF(Radiology_System_General_Info!L12&lt;&gt;"",Radiology_System_General_Info!L12,"No entry")</f>
        <v>Rzzzz</v>
      </c>
      <c r="L17" s="6" t="s">
        <v>356</v>
      </c>
      <c r="M17" s="79" t="s">
        <v>2156</v>
      </c>
      <c r="N17" s="80" t="s">
        <v>2192</v>
      </c>
      <c r="O17" s="42" t="s">
        <v>2193</v>
      </c>
      <c r="P17" s="172"/>
      <c r="Q17" s="379"/>
      <c r="R17" s="7"/>
      <c r="T17" s="87"/>
      <c r="U17" s="88"/>
      <c r="V17" s="88"/>
      <c r="W17" s="88"/>
      <c r="X17" s="88"/>
      <c r="Y17" s="88"/>
      <c r="Z17" s="88"/>
      <c r="AA17" s="88"/>
      <c r="AB17" s="88"/>
      <c r="AC17" s="90"/>
      <c r="AD17" s="88"/>
      <c r="AE17" s="88"/>
      <c r="AF17" s="88"/>
      <c r="AG17" s="88"/>
      <c r="AH17" s="88"/>
      <c r="AI17" s="163"/>
      <c r="AJ17" s="88"/>
      <c r="AK17" s="90"/>
      <c r="AL17" s="90"/>
      <c r="AM17" s="90"/>
      <c r="AN17" s="90"/>
      <c r="AO17" s="90"/>
      <c r="AP17" s="90"/>
      <c r="AQ17" s="90"/>
      <c r="AR17" s="238"/>
      <c r="AS17" s="90"/>
      <c r="AT17" s="90"/>
      <c r="AU17" s="90"/>
      <c r="AV17" s="90"/>
      <c r="AW17" s="90"/>
      <c r="AX17" s="238"/>
      <c r="AY17" s="90"/>
      <c r="AZ17" s="90"/>
      <c r="BA17" s="90"/>
      <c r="BB17" s="90"/>
      <c r="BD17" s="90"/>
      <c r="BE17" s="90"/>
      <c r="BF17" s="90"/>
      <c r="BG17" s="90"/>
      <c r="BH17" s="90"/>
      <c r="BI17" s="90"/>
      <c r="BJ17" s="90"/>
      <c r="BK17" s="90"/>
      <c r="BL17" s="90"/>
      <c r="BM17" s="90"/>
      <c r="BN17" s="90"/>
      <c r="BO17" s="90"/>
      <c r="BP17" s="90"/>
      <c r="BQ17" s="90"/>
      <c r="BR17" s="249"/>
    </row>
    <row r="18" spans="1:70" ht="19.5" thickBot="1" x14ac:dyDescent="0.35">
      <c r="A18" s="6"/>
      <c r="B18" s="6"/>
      <c r="C18" s="400"/>
      <c r="D18" s="366"/>
      <c r="E18" s="366"/>
      <c r="F18" s="366"/>
      <c r="G18" s="366"/>
      <c r="H18" s="172"/>
      <c r="I18" s="278" t="s">
        <v>867</v>
      </c>
      <c r="J18" s="279"/>
      <c r="K18" s="198" t="s">
        <v>2124</v>
      </c>
      <c r="L18" s="6"/>
      <c r="M18" s="79" t="s">
        <v>2156</v>
      </c>
      <c r="N18" s="80" t="s">
        <v>132</v>
      </c>
      <c r="O18" s="42" t="s">
        <v>2194</v>
      </c>
      <c r="P18" s="172"/>
      <c r="Q18" s="366"/>
      <c r="R18" s="8"/>
      <c r="T18" s="87"/>
      <c r="U18" s="88"/>
      <c r="V18" s="88"/>
      <c r="W18" s="88"/>
      <c r="X18" s="88"/>
      <c r="Y18" s="88"/>
      <c r="Z18" s="88"/>
      <c r="AA18" s="88"/>
      <c r="AB18" s="88"/>
      <c r="AC18" s="90"/>
      <c r="AD18" s="88"/>
      <c r="AE18" s="88"/>
      <c r="AF18" s="88"/>
      <c r="AG18" s="88"/>
      <c r="AH18" s="88"/>
      <c r="AI18" s="163"/>
      <c r="AJ18" s="88"/>
      <c r="AK18" s="90"/>
      <c r="AL18" s="90"/>
      <c r="AM18" s="90"/>
      <c r="AN18" s="90"/>
      <c r="AO18" s="90"/>
      <c r="AP18" s="90"/>
      <c r="AQ18" s="90"/>
      <c r="AR18" s="238"/>
      <c r="AS18" s="90"/>
      <c r="AT18" s="90"/>
      <c r="AU18" s="90"/>
      <c r="AV18" s="90"/>
      <c r="AW18" s="90"/>
      <c r="AX18" s="238"/>
      <c r="AY18" s="90"/>
      <c r="AZ18" s="90"/>
      <c r="BA18" s="90"/>
      <c r="BB18" s="90"/>
      <c r="BD18" s="90"/>
      <c r="BE18" s="90"/>
      <c r="BF18" s="90"/>
      <c r="BG18" s="90"/>
      <c r="BH18" s="90"/>
      <c r="BI18" s="90"/>
      <c r="BJ18" s="90"/>
      <c r="BK18" s="90"/>
      <c r="BL18" s="90"/>
      <c r="BM18" s="90"/>
      <c r="BN18" s="90"/>
      <c r="BO18" s="90"/>
      <c r="BP18" s="90"/>
      <c r="BQ18" s="90"/>
      <c r="BR18" s="249"/>
    </row>
    <row r="19" spans="1:70" ht="19.5" thickBot="1" x14ac:dyDescent="0.3">
      <c r="A19" s="394" t="s">
        <v>4</v>
      </c>
      <c r="C19" s="394" t="s">
        <v>17</v>
      </c>
      <c r="D19" s="379"/>
      <c r="E19" s="379"/>
      <c r="F19" s="379"/>
      <c r="G19" s="379"/>
      <c r="H19" s="172"/>
      <c r="I19" s="278" t="s">
        <v>868</v>
      </c>
      <c r="J19" s="279"/>
      <c r="K19" s="198" t="s">
        <v>997</v>
      </c>
      <c r="L19" s="44">
        <v>-15</v>
      </c>
      <c r="M19" s="79" t="s">
        <v>2156</v>
      </c>
      <c r="N19" s="80" t="s">
        <v>133</v>
      </c>
      <c r="O19" s="42" t="s">
        <v>2207</v>
      </c>
      <c r="P19" s="172"/>
      <c r="Q19" s="379"/>
      <c r="T19" s="87"/>
      <c r="U19" s="88"/>
      <c r="V19" s="88"/>
      <c r="W19" s="88"/>
      <c r="X19" s="88"/>
      <c r="Y19" s="88"/>
      <c r="Z19" s="88"/>
      <c r="AA19" s="88"/>
      <c r="AB19" s="88"/>
      <c r="AC19" s="90"/>
      <c r="AD19" s="88"/>
      <c r="AE19" s="88"/>
      <c r="AF19" s="88"/>
      <c r="AG19" s="88"/>
      <c r="AH19" s="88"/>
      <c r="AI19" s="163"/>
      <c r="AJ19" s="88"/>
      <c r="AK19" s="90"/>
      <c r="AL19" s="90"/>
      <c r="AM19" s="90"/>
      <c r="AN19" s="90"/>
      <c r="AO19" s="90"/>
      <c r="AP19" s="90"/>
      <c r="AQ19" s="90"/>
      <c r="AR19" s="238"/>
      <c r="AS19" s="90"/>
      <c r="AT19" s="90"/>
      <c r="AU19" s="90"/>
      <c r="AV19" s="90"/>
      <c r="AW19" s="90"/>
      <c r="AX19" s="238"/>
      <c r="AY19" s="90"/>
      <c r="AZ19" s="90"/>
      <c r="BA19" s="90"/>
      <c r="BB19" s="90"/>
      <c r="BD19" s="90"/>
      <c r="BE19" s="90"/>
      <c r="BF19" s="90"/>
      <c r="BG19" s="90"/>
      <c r="BH19" s="90"/>
      <c r="BI19" s="90"/>
      <c r="BJ19" s="90"/>
      <c r="BK19" s="90"/>
      <c r="BL19" s="90"/>
      <c r="BM19" s="90"/>
      <c r="BN19" s="90"/>
      <c r="BO19" s="90"/>
      <c r="BP19" s="90"/>
      <c r="BQ19" s="90"/>
      <c r="BR19" s="249"/>
    </row>
    <row r="20" spans="1:70" ht="18.75" x14ac:dyDescent="0.3">
      <c r="A20" s="395" t="s">
        <v>9</v>
      </c>
      <c r="B20" s="401"/>
      <c r="C20" s="396" t="s">
        <v>9</v>
      </c>
      <c r="D20" s="397"/>
      <c r="E20" s="379"/>
      <c r="F20" s="379"/>
      <c r="G20" s="379"/>
      <c r="H20" s="172"/>
      <c r="I20" s="233" t="s">
        <v>1769</v>
      </c>
      <c r="L20" s="44">
        <v>0</v>
      </c>
      <c r="M20" s="79" t="s">
        <v>2156</v>
      </c>
      <c r="N20" s="80" t="s">
        <v>2226</v>
      </c>
      <c r="O20" s="42" t="s">
        <v>2227</v>
      </c>
      <c r="P20" s="172"/>
      <c r="Q20" s="379"/>
      <c r="T20" s="87"/>
      <c r="U20" s="88"/>
      <c r="V20" s="88"/>
      <c r="W20" s="88"/>
      <c r="X20" s="88"/>
      <c r="Y20" s="88"/>
      <c r="Z20" s="88"/>
      <c r="AA20" s="88"/>
      <c r="AB20" s="88"/>
      <c r="AC20" s="90"/>
      <c r="AD20" s="88"/>
      <c r="AE20" s="88"/>
      <c r="AF20" s="88"/>
      <c r="AG20" s="88"/>
      <c r="AH20" s="88"/>
      <c r="AI20" s="163"/>
      <c r="AJ20" s="88"/>
      <c r="AK20" s="90"/>
      <c r="AL20" s="90"/>
      <c r="AM20" s="90"/>
      <c r="AN20" s="90"/>
      <c r="AO20" s="90"/>
      <c r="AP20" s="90"/>
      <c r="AQ20" s="90"/>
      <c r="AR20" s="238"/>
      <c r="AS20" s="90"/>
      <c r="AT20" s="90"/>
      <c r="AU20" s="90"/>
      <c r="AV20" s="90"/>
      <c r="AW20" s="90"/>
      <c r="AX20" s="238"/>
      <c r="AY20" s="90"/>
      <c r="AZ20" s="90"/>
      <c r="BA20" s="90"/>
      <c r="BB20" s="90"/>
      <c r="BD20" s="90"/>
      <c r="BE20" s="90"/>
      <c r="BF20" s="90"/>
      <c r="BG20" s="90"/>
      <c r="BH20" s="90"/>
      <c r="BI20" s="90"/>
      <c r="BJ20" s="90"/>
      <c r="BK20" s="90"/>
      <c r="BL20" s="90"/>
      <c r="BM20" s="90"/>
      <c r="BN20" s="90"/>
      <c r="BO20" s="90"/>
      <c r="BP20" s="90"/>
      <c r="BQ20" s="90"/>
      <c r="BR20" s="249"/>
    </row>
    <row r="21" spans="1:70" ht="18.75" x14ac:dyDescent="0.3">
      <c r="A21" s="395" t="s">
        <v>10</v>
      </c>
      <c r="B21" s="1114"/>
      <c r="C21" s="396" t="s">
        <v>10</v>
      </c>
      <c r="D21" s="1115"/>
      <c r="E21" s="379"/>
      <c r="F21" s="379"/>
      <c r="G21" s="379"/>
      <c r="H21" s="172"/>
      <c r="I21" s="1">
        <v>0</v>
      </c>
      <c r="J21" s="1" t="s">
        <v>353</v>
      </c>
      <c r="K21" s="1664" t="s">
        <v>1770</v>
      </c>
      <c r="L21" s="44">
        <v>1</v>
      </c>
      <c r="M21" s="79" t="s">
        <v>2156</v>
      </c>
      <c r="N21" s="80" t="s">
        <v>134</v>
      </c>
      <c r="O21" s="42" t="s">
        <v>2234</v>
      </c>
      <c r="P21" s="172"/>
      <c r="Q21" s="379"/>
      <c r="T21" s="87"/>
      <c r="U21" s="88"/>
      <c r="V21" s="88"/>
      <c r="W21" s="88"/>
      <c r="X21" s="88"/>
      <c r="Y21" s="88"/>
      <c r="Z21" s="88"/>
      <c r="AA21" s="88"/>
      <c r="AB21" s="88"/>
      <c r="AC21" s="90"/>
      <c r="AD21" s="88"/>
      <c r="AE21" s="88"/>
      <c r="AF21" s="88"/>
      <c r="AG21" s="88"/>
      <c r="AH21" s="88"/>
      <c r="AI21" s="163"/>
      <c r="AJ21" s="88"/>
      <c r="AK21" s="90"/>
      <c r="AL21" s="90"/>
      <c r="AM21" s="90"/>
      <c r="AN21" s="90"/>
      <c r="AO21" s="90"/>
      <c r="AP21" s="90"/>
      <c r="AQ21" s="90"/>
      <c r="AR21" s="238"/>
      <c r="AS21" s="90"/>
      <c r="AT21" s="90"/>
      <c r="AU21" s="90"/>
      <c r="AV21" s="90"/>
      <c r="AW21" s="90"/>
      <c r="AX21" s="238"/>
      <c r="AY21" s="90"/>
      <c r="AZ21" s="90"/>
      <c r="BA21" s="90"/>
      <c r="BB21" s="90"/>
      <c r="BD21" s="90"/>
      <c r="BE21" s="90"/>
      <c r="BF21" s="90"/>
      <c r="BG21" s="90"/>
      <c r="BH21" s="90"/>
      <c r="BI21" s="90"/>
      <c r="BJ21" s="90"/>
      <c r="BK21" s="90"/>
      <c r="BL21" s="90"/>
      <c r="BM21" s="90"/>
      <c r="BN21" s="90"/>
      <c r="BO21" s="90"/>
      <c r="BP21" s="90"/>
      <c r="BQ21" s="90"/>
      <c r="BR21" s="249"/>
    </row>
    <row r="22" spans="1:70" ht="18.75" x14ac:dyDescent="0.3">
      <c r="A22" s="395" t="s">
        <v>364</v>
      </c>
      <c r="B22" s="1113"/>
      <c r="C22" s="395" t="s">
        <v>364</v>
      </c>
      <c r="D22" s="1116"/>
      <c r="E22" s="379"/>
      <c r="F22" s="379"/>
      <c r="G22" s="379"/>
      <c r="H22" s="172"/>
      <c r="I22" s="234">
        <v>1</v>
      </c>
      <c r="J22" s="234" t="s">
        <v>1771</v>
      </c>
      <c r="K22" s="1665"/>
      <c r="L22" s="44">
        <v>2</v>
      </c>
      <c r="M22" s="79" t="s">
        <v>2156</v>
      </c>
      <c r="N22" s="80" t="s">
        <v>135</v>
      </c>
      <c r="O22" s="42" t="s">
        <v>2243</v>
      </c>
      <c r="P22" s="172"/>
      <c r="Q22" s="379"/>
      <c r="T22" s="87"/>
      <c r="U22" s="88"/>
      <c r="V22" s="88"/>
      <c r="W22" s="88"/>
      <c r="X22" s="88"/>
      <c r="Y22" s="88"/>
      <c r="Z22" s="88"/>
      <c r="AA22" s="88"/>
      <c r="AB22" s="88"/>
      <c r="AC22" s="90"/>
      <c r="AD22" s="88"/>
      <c r="AE22" s="88"/>
      <c r="AF22" s="88"/>
      <c r="AG22" s="88"/>
      <c r="AH22" s="88"/>
      <c r="AI22" s="163"/>
      <c r="AJ22" s="88"/>
      <c r="AK22" s="90"/>
      <c r="AL22" s="90"/>
      <c r="AM22" s="90"/>
      <c r="AN22" s="90"/>
      <c r="AO22" s="90"/>
      <c r="AP22" s="90"/>
      <c r="AQ22" s="90"/>
      <c r="AR22" s="238"/>
      <c r="AS22" s="90"/>
      <c r="AT22" s="90"/>
      <c r="AU22" s="90"/>
      <c r="AV22" s="90"/>
      <c r="AW22" s="90"/>
      <c r="AX22" s="238"/>
      <c r="AY22" s="90"/>
      <c r="AZ22" s="90"/>
      <c r="BA22" s="90"/>
      <c r="BB22" s="90"/>
      <c r="BD22" s="90"/>
      <c r="BE22" s="90"/>
      <c r="BF22" s="90"/>
      <c r="BG22" s="90"/>
      <c r="BH22" s="90"/>
      <c r="BI22" s="90"/>
      <c r="BJ22" s="90"/>
      <c r="BK22" s="90"/>
      <c r="BL22" s="90"/>
      <c r="BM22" s="90"/>
      <c r="BN22" s="90"/>
      <c r="BO22" s="90"/>
      <c r="BP22" s="90"/>
      <c r="BQ22" s="90"/>
      <c r="BR22" s="249"/>
    </row>
    <row r="23" spans="1:70" ht="19.5" customHeight="1" x14ac:dyDescent="0.3">
      <c r="A23" s="395" t="s">
        <v>8</v>
      </c>
      <c r="B23" s="401"/>
      <c r="C23" s="396" t="s">
        <v>8</v>
      </c>
      <c r="D23" s="397"/>
      <c r="E23" s="379"/>
      <c r="F23" s="379"/>
      <c r="G23" s="379"/>
      <c r="H23" s="172"/>
      <c r="I23" s="235">
        <v>2</v>
      </c>
      <c r="J23" s="236" t="s">
        <v>1772</v>
      </c>
      <c r="K23" s="1665"/>
      <c r="L23" s="44">
        <v>3</v>
      </c>
      <c r="M23" s="79" t="s">
        <v>2156</v>
      </c>
      <c r="N23" s="80" t="s">
        <v>136</v>
      </c>
      <c r="O23" s="42" t="s">
        <v>2247</v>
      </c>
      <c r="P23" s="172"/>
      <c r="Q23" s="379"/>
      <c r="T23" s="87"/>
      <c r="U23" s="88"/>
      <c r="V23" s="88"/>
      <c r="W23" s="88"/>
      <c r="X23" s="88"/>
      <c r="Y23" s="88"/>
      <c r="Z23" s="88"/>
      <c r="AA23" s="88"/>
      <c r="AB23" s="88"/>
      <c r="AC23" s="90"/>
      <c r="AD23" s="88"/>
      <c r="AE23" s="88"/>
      <c r="AF23" s="88"/>
      <c r="AG23" s="88"/>
      <c r="AH23" s="88"/>
      <c r="AI23" s="163"/>
      <c r="AJ23" s="88"/>
      <c r="AK23" s="90"/>
      <c r="AL23" s="90"/>
      <c r="AM23" s="90"/>
      <c r="AN23" s="90"/>
      <c r="AO23" s="90"/>
      <c r="AP23" s="90"/>
      <c r="AQ23" s="90"/>
      <c r="AR23" s="238"/>
      <c r="AS23" s="90"/>
      <c r="AT23" s="90"/>
      <c r="AU23" s="90"/>
      <c r="AV23" s="90"/>
      <c r="AW23" s="90"/>
      <c r="AX23" s="238"/>
      <c r="AY23" s="90"/>
      <c r="AZ23" s="90"/>
      <c r="BA23" s="90"/>
      <c r="BB23" s="90"/>
      <c r="BC23" s="90"/>
      <c r="BD23" s="90"/>
      <c r="BE23" s="90"/>
      <c r="BF23" s="90"/>
      <c r="BG23" s="90"/>
      <c r="BH23" s="90"/>
      <c r="BI23" s="90"/>
      <c r="BJ23" s="90"/>
      <c r="BK23" s="90"/>
      <c r="BL23" s="90"/>
      <c r="BM23" s="90"/>
      <c r="BN23" s="90"/>
      <c r="BO23" s="90"/>
      <c r="BP23" s="90"/>
      <c r="BQ23" s="90"/>
      <c r="BR23" s="249"/>
    </row>
    <row r="24" spans="1:70" ht="18.75" x14ac:dyDescent="0.3">
      <c r="A24" s="398" t="s">
        <v>724</v>
      </c>
      <c r="B24" s="401"/>
      <c r="C24" s="398" t="s">
        <v>724</v>
      </c>
      <c r="D24" s="397"/>
      <c r="E24" s="203"/>
      <c r="F24" s="203"/>
      <c r="G24" s="203"/>
      <c r="H24" s="172"/>
      <c r="I24" s="235">
        <v>3</v>
      </c>
      <c r="J24" s="236" t="s">
        <v>1773</v>
      </c>
      <c r="K24" s="1665"/>
      <c r="L24" s="44">
        <v>4</v>
      </c>
      <c r="M24" s="79" t="s">
        <v>2156</v>
      </c>
      <c r="N24" s="80" t="s">
        <v>137</v>
      </c>
      <c r="O24" s="42" t="s">
        <v>2254</v>
      </c>
      <c r="P24" s="172"/>
      <c r="T24" s="87"/>
      <c r="U24" s="88"/>
      <c r="V24" s="88"/>
      <c r="W24" s="88"/>
      <c r="X24" s="88"/>
      <c r="Y24" s="88"/>
      <c r="Z24" s="88"/>
      <c r="AA24" s="88"/>
      <c r="AB24" s="88"/>
      <c r="AC24" s="90"/>
      <c r="AD24" s="88"/>
      <c r="AE24" s="88"/>
      <c r="AF24" s="88"/>
      <c r="AG24" s="88"/>
      <c r="AH24" s="88"/>
      <c r="AI24" s="163"/>
      <c r="AJ24" s="88"/>
      <c r="AK24" s="90"/>
      <c r="AL24" s="90"/>
      <c r="AM24" s="90"/>
      <c r="AN24" s="90"/>
      <c r="AO24" s="90"/>
      <c r="AP24" s="90"/>
      <c r="AQ24" s="90"/>
      <c r="AR24" s="238"/>
      <c r="AS24" s="90"/>
      <c r="AT24" s="90"/>
      <c r="AU24" s="90"/>
      <c r="AV24" s="90"/>
      <c r="AW24" s="90"/>
      <c r="AX24" s="238"/>
      <c r="AY24" s="90"/>
      <c r="AZ24" s="90"/>
      <c r="BA24" s="90"/>
      <c r="BB24" s="90"/>
      <c r="BC24" s="90"/>
      <c r="BD24" s="90"/>
      <c r="BE24" s="90"/>
      <c r="BF24" s="90"/>
      <c r="BG24" s="90"/>
      <c r="BH24" s="90"/>
      <c r="BI24" s="90"/>
      <c r="BJ24" s="90"/>
      <c r="BK24" s="90"/>
      <c r="BL24" s="90"/>
      <c r="BM24" s="90"/>
      <c r="BN24" s="90"/>
      <c r="BO24" s="90"/>
      <c r="BP24" s="90"/>
      <c r="BQ24" s="90"/>
      <c r="BR24" s="249"/>
    </row>
    <row r="25" spans="1:70" ht="18.75" x14ac:dyDescent="0.3">
      <c r="A25" s="395" t="s">
        <v>725</v>
      </c>
      <c r="B25" s="154"/>
      <c r="C25" s="395" t="s">
        <v>725</v>
      </c>
      <c r="D25" s="399"/>
      <c r="E25" s="8"/>
      <c r="F25" s="8"/>
      <c r="G25" s="8"/>
      <c r="H25" s="172"/>
      <c r="I25" s="235">
        <v>4</v>
      </c>
      <c r="J25" s="236" t="s">
        <v>1774</v>
      </c>
      <c r="K25" s="1665"/>
      <c r="L25" s="44">
        <v>5</v>
      </c>
      <c r="M25" s="79" t="s">
        <v>2156</v>
      </c>
      <c r="N25" s="80" t="s">
        <v>2255</v>
      </c>
      <c r="O25" s="42" t="s">
        <v>2256</v>
      </c>
      <c r="P25" s="172"/>
      <c r="T25" s="87"/>
      <c r="U25" s="88"/>
      <c r="V25" s="88"/>
      <c r="W25" s="88"/>
      <c r="X25" s="88"/>
      <c r="Y25" s="88"/>
      <c r="Z25" s="88"/>
      <c r="AA25" s="88"/>
      <c r="AB25" s="88"/>
      <c r="AC25" s="90"/>
      <c r="AD25" s="88"/>
      <c r="AE25" s="88"/>
      <c r="AF25" s="88"/>
      <c r="AG25" s="88"/>
      <c r="AH25" s="88"/>
      <c r="AI25" s="163"/>
      <c r="AJ25" s="88"/>
      <c r="AK25" s="90"/>
      <c r="AL25" s="90"/>
      <c r="AM25" s="90"/>
      <c r="AN25" s="90"/>
      <c r="AO25" s="90"/>
      <c r="AP25" s="90"/>
      <c r="AQ25" s="90"/>
      <c r="AR25" s="238"/>
      <c r="AS25" s="90"/>
      <c r="AT25" s="90"/>
      <c r="AU25" s="90"/>
      <c r="AV25" s="90"/>
      <c r="AW25" s="90"/>
      <c r="AX25" s="238"/>
      <c r="AY25" s="90"/>
      <c r="AZ25" s="90"/>
      <c r="BA25" s="90"/>
      <c r="BB25" s="90"/>
      <c r="BC25" s="90"/>
      <c r="BD25" s="90"/>
      <c r="BE25" s="90"/>
      <c r="BF25" s="90"/>
      <c r="BG25" s="90"/>
      <c r="BH25" s="90"/>
      <c r="BI25" s="90"/>
      <c r="BJ25" s="90"/>
      <c r="BK25" s="90"/>
      <c r="BL25" s="90"/>
      <c r="BM25" s="90"/>
      <c r="BN25" s="90"/>
      <c r="BO25" s="90"/>
      <c r="BP25" s="90"/>
      <c r="BQ25" s="90"/>
      <c r="BR25" s="249"/>
    </row>
    <row r="26" spans="1:70" ht="23.25" x14ac:dyDescent="0.25">
      <c r="B26" s="53" t="s">
        <v>726</v>
      </c>
      <c r="C26" s="203"/>
      <c r="D26" s="203"/>
      <c r="H26" s="172"/>
      <c r="I26" s="237">
        <v>5</v>
      </c>
      <c r="J26" s="237" t="s">
        <v>1775</v>
      </c>
      <c r="K26" s="1665"/>
      <c r="L26" s="44">
        <v>6</v>
      </c>
      <c r="M26" s="79" t="s">
        <v>2156</v>
      </c>
      <c r="N26" s="80" t="s">
        <v>138</v>
      </c>
      <c r="O26" s="42" t="s">
        <v>2260</v>
      </c>
      <c r="P26" s="172"/>
      <c r="T26" s="87"/>
      <c r="U26" s="88"/>
      <c r="V26" s="88"/>
      <c r="W26" s="88"/>
      <c r="X26" s="88"/>
      <c r="Y26" s="88"/>
      <c r="Z26" s="88"/>
      <c r="AA26" s="88"/>
      <c r="AB26" s="88"/>
      <c r="AC26" s="90"/>
      <c r="AD26" s="88"/>
      <c r="AE26" s="88"/>
      <c r="AF26" s="88"/>
      <c r="AG26" s="88"/>
      <c r="AH26" s="88"/>
      <c r="AI26" s="163"/>
      <c r="AJ26" s="88"/>
      <c r="AK26" s="90"/>
      <c r="AL26" s="90"/>
      <c r="AM26" s="90"/>
      <c r="AN26" s="90"/>
      <c r="AO26" s="90"/>
      <c r="AP26" s="90"/>
      <c r="AQ26" s="90"/>
      <c r="AR26" s="238"/>
      <c r="AS26" s="90"/>
      <c r="AT26" s="90"/>
      <c r="AU26" s="90"/>
      <c r="AV26" s="90"/>
      <c r="AW26" s="90"/>
      <c r="AX26" s="238"/>
      <c r="AY26" s="90"/>
      <c r="AZ26" s="90"/>
      <c r="BA26" s="90"/>
      <c r="BB26" s="90"/>
      <c r="BC26" s="90"/>
      <c r="BD26" s="90"/>
      <c r="BE26" s="90"/>
      <c r="BF26" s="90"/>
      <c r="BG26" s="90"/>
      <c r="BH26" s="90"/>
      <c r="BI26" s="90"/>
      <c r="BJ26" s="90"/>
      <c r="BK26" s="90"/>
      <c r="BL26" s="90"/>
      <c r="BM26" s="90"/>
      <c r="BN26" s="90"/>
      <c r="BO26" s="90"/>
      <c r="BP26" s="90"/>
      <c r="BQ26" s="90"/>
      <c r="BR26" s="249"/>
    </row>
    <row r="27" spans="1:70" ht="16.5" thickBot="1" x14ac:dyDescent="0.3">
      <c r="A27" s="8"/>
      <c r="E27" s="203"/>
      <c r="F27" s="203"/>
      <c r="G27" s="203"/>
      <c r="H27" s="172"/>
      <c r="I27" s="235">
        <v>6</v>
      </c>
      <c r="J27" s="236" t="s">
        <v>1776</v>
      </c>
      <c r="K27" s="1665"/>
      <c r="L27" s="44">
        <v>12</v>
      </c>
      <c r="M27" s="79" t="s">
        <v>2156</v>
      </c>
      <c r="N27" s="80" t="s">
        <v>139</v>
      </c>
      <c r="O27" s="42" t="s">
        <v>2270</v>
      </c>
      <c r="P27" s="172"/>
      <c r="T27" s="87"/>
      <c r="U27" s="88"/>
      <c r="V27" s="88"/>
      <c r="W27" s="88"/>
      <c r="X27" s="88"/>
      <c r="Y27" s="88"/>
      <c r="Z27" s="88"/>
      <c r="AA27" s="88"/>
      <c r="AB27" s="88"/>
      <c r="AC27" s="90"/>
      <c r="AD27" s="88"/>
      <c r="AE27" s="88"/>
      <c r="AF27" s="88"/>
      <c r="AG27" s="88"/>
      <c r="AH27" s="88"/>
      <c r="AI27" s="163"/>
      <c r="AJ27" s="88"/>
      <c r="AK27" s="90"/>
      <c r="AL27" s="90"/>
      <c r="AM27" s="90"/>
      <c r="AN27" s="90"/>
      <c r="AO27" s="90"/>
      <c r="AP27" s="90"/>
      <c r="AQ27" s="90"/>
      <c r="AR27" s="238"/>
      <c r="AS27" s="90"/>
      <c r="AT27" s="90"/>
      <c r="AU27" s="90"/>
      <c r="AV27" s="90"/>
      <c r="AW27" s="90"/>
      <c r="AX27" s="238"/>
      <c r="AY27" s="90"/>
      <c r="AZ27" s="90"/>
      <c r="BA27" s="90"/>
      <c r="BB27" s="90"/>
      <c r="BC27" s="90"/>
      <c r="BD27" s="90"/>
      <c r="BE27" s="90"/>
      <c r="BF27" s="90"/>
      <c r="BG27" s="90"/>
      <c r="BH27" s="90"/>
      <c r="BI27" s="90"/>
      <c r="BJ27" s="90"/>
      <c r="BK27" s="90"/>
      <c r="BL27" s="90"/>
      <c r="BM27" s="90"/>
      <c r="BN27" s="90"/>
      <c r="BO27" s="90"/>
      <c r="BP27" s="90"/>
      <c r="BQ27" s="90"/>
      <c r="BR27" s="249"/>
    </row>
    <row r="28" spans="1:70" ht="18.75" x14ac:dyDescent="0.25">
      <c r="A28" s="363"/>
      <c r="B28" s="1153" t="s">
        <v>655</v>
      </c>
      <c r="C28" s="1154" t="s">
        <v>326</v>
      </c>
      <c r="D28" s="1155"/>
      <c r="E28" s="402"/>
      <c r="F28" s="220"/>
      <c r="G28" s="221"/>
      <c r="H28" s="172"/>
      <c r="I28" s="176"/>
      <c r="J28" s="308" t="s">
        <v>468</v>
      </c>
      <c r="K28" s="172"/>
      <c r="L28" s="44">
        <v>13</v>
      </c>
      <c r="M28" s="79" t="s">
        <v>2156</v>
      </c>
      <c r="N28" s="80" t="s">
        <v>140</v>
      </c>
      <c r="O28" s="42" t="s">
        <v>2271</v>
      </c>
      <c r="P28" s="172"/>
      <c r="Q28" s="379"/>
      <c r="R28" s="379"/>
      <c r="S28" s="379"/>
      <c r="T28" s="87"/>
      <c r="U28" s="88"/>
      <c r="V28" s="88"/>
      <c r="W28" s="88"/>
      <c r="X28" s="88"/>
      <c r="Y28" s="88"/>
      <c r="Z28" s="88"/>
      <c r="AA28" s="88"/>
      <c r="AB28" s="88"/>
      <c r="AC28" s="90"/>
      <c r="AD28" s="88"/>
      <c r="AE28" s="88"/>
      <c r="AF28" s="88"/>
      <c r="AG28" s="88"/>
      <c r="AH28" s="88"/>
      <c r="AI28" s="163"/>
      <c r="AJ28" s="88"/>
      <c r="AK28" s="90"/>
      <c r="AL28" s="90"/>
      <c r="AM28" s="90"/>
      <c r="AN28" s="90"/>
      <c r="AO28" s="90"/>
      <c r="AP28" s="90"/>
      <c r="AQ28" s="90"/>
      <c r="AR28" s="238"/>
      <c r="AS28" s="90"/>
      <c r="AT28" s="90"/>
      <c r="AU28" s="90"/>
      <c r="AV28" s="90"/>
      <c r="AW28" s="90"/>
      <c r="AX28" s="238"/>
      <c r="AY28" s="90"/>
      <c r="AZ28" s="90"/>
      <c r="BA28" s="90"/>
      <c r="BB28" s="90"/>
      <c r="BC28" s="90"/>
      <c r="BD28" s="90"/>
      <c r="BE28" s="90"/>
      <c r="BF28" s="90"/>
      <c r="BG28" s="90"/>
      <c r="BH28" s="90"/>
      <c r="BI28" s="90"/>
      <c r="BJ28" s="90"/>
      <c r="BK28" s="90"/>
      <c r="BL28" s="90"/>
      <c r="BM28" s="90"/>
      <c r="BN28" s="90"/>
      <c r="BO28" s="90"/>
      <c r="BP28" s="90"/>
      <c r="BQ28" s="90"/>
      <c r="BR28" s="249"/>
    </row>
    <row r="29" spans="1:70" ht="18.75" x14ac:dyDescent="0.25">
      <c r="A29" s="363"/>
      <c r="B29" s="1674" t="s">
        <v>1838</v>
      </c>
      <c r="C29" s="1675"/>
      <c r="D29" s="1152"/>
      <c r="E29" s="189"/>
      <c r="F29" s="366"/>
      <c r="G29" s="366"/>
      <c r="H29" s="172"/>
      <c r="I29" s="176"/>
      <c r="J29" s="309" t="s">
        <v>438</v>
      </c>
      <c r="K29" s="172"/>
      <c r="L29" s="44">
        <v>14</v>
      </c>
      <c r="M29" s="79" t="s">
        <v>2156</v>
      </c>
      <c r="N29" s="80" t="s">
        <v>141</v>
      </c>
      <c r="O29" s="42" t="s">
        <v>2282</v>
      </c>
      <c r="P29" s="172"/>
      <c r="Q29" s="379"/>
      <c r="R29" s="379"/>
      <c r="S29" s="379"/>
      <c r="T29" s="87"/>
      <c r="U29" s="88"/>
      <c r="V29" s="88"/>
      <c r="W29" s="88"/>
      <c r="X29" s="88"/>
      <c r="Y29" s="88"/>
      <c r="Z29" s="88"/>
      <c r="AA29" s="88"/>
      <c r="AB29" s="88"/>
      <c r="AC29" s="90"/>
      <c r="AD29" s="88"/>
      <c r="AE29" s="88"/>
      <c r="AF29" s="88"/>
      <c r="AG29" s="88"/>
      <c r="AH29" s="88"/>
      <c r="AI29" s="163"/>
      <c r="AJ29" s="88"/>
      <c r="AK29" s="90"/>
      <c r="AL29" s="90"/>
      <c r="AM29" s="90"/>
      <c r="AN29" s="90"/>
      <c r="AO29" s="90"/>
      <c r="AP29" s="90"/>
      <c r="AQ29" s="90"/>
      <c r="AR29" s="238"/>
      <c r="AS29" s="90"/>
      <c r="AT29" s="90"/>
      <c r="AU29" s="90"/>
      <c r="AV29" s="90"/>
      <c r="AW29" s="90"/>
      <c r="AX29" s="238"/>
      <c r="AY29" s="90"/>
      <c r="AZ29" s="90"/>
      <c r="BA29" s="90"/>
      <c r="BB29" s="90"/>
      <c r="BC29" s="90"/>
      <c r="BD29" s="90"/>
      <c r="BE29" s="90"/>
      <c r="BF29" s="90"/>
      <c r="BG29" s="90"/>
      <c r="BH29" s="90"/>
      <c r="BI29" s="90"/>
      <c r="BJ29" s="90"/>
      <c r="BK29" s="90"/>
      <c r="BL29" s="90"/>
      <c r="BM29" s="90"/>
      <c r="BN29" s="90"/>
      <c r="BO29" s="90"/>
      <c r="BP29" s="90"/>
      <c r="BQ29" s="90"/>
      <c r="BR29" s="249"/>
    </row>
    <row r="30" spans="1:70" ht="18.75" customHeight="1" x14ac:dyDescent="0.25">
      <c r="A30" s="374"/>
      <c r="B30" s="72" t="s">
        <v>479</v>
      </c>
      <c r="C30" s="1157"/>
      <c r="D30" s="1158"/>
      <c r="E30" s="379"/>
      <c r="F30" s="379"/>
      <c r="G30" s="379"/>
      <c r="H30" s="172"/>
      <c r="I30" s="176"/>
      <c r="J30" s="309" t="s">
        <v>439</v>
      </c>
      <c r="K30" s="172"/>
      <c r="L30" s="44">
        <v>15</v>
      </c>
      <c r="M30" s="79" t="s">
        <v>2156</v>
      </c>
      <c r="N30" s="80" t="s">
        <v>2289</v>
      </c>
      <c r="O30" s="42" t="s">
        <v>2290</v>
      </c>
      <c r="P30" s="172"/>
      <c r="Q30" s="379"/>
      <c r="R30" s="379"/>
      <c r="S30" s="379"/>
      <c r="T30" s="87"/>
      <c r="U30" s="88"/>
      <c r="V30" s="88"/>
      <c r="W30" s="88"/>
      <c r="X30" s="88"/>
      <c r="Y30" s="88"/>
      <c r="Z30" s="88"/>
      <c r="AA30" s="88"/>
      <c r="AB30" s="88"/>
      <c r="AC30" s="90"/>
      <c r="AD30" s="88"/>
      <c r="AE30" s="88"/>
      <c r="AF30" s="88"/>
      <c r="AG30" s="88"/>
      <c r="AH30" s="88"/>
      <c r="AI30" s="163"/>
      <c r="AJ30" s="88"/>
      <c r="AK30" s="90"/>
      <c r="AL30" s="90"/>
      <c r="AM30" s="90"/>
      <c r="AN30" s="90"/>
      <c r="AO30" s="90"/>
      <c r="AP30" s="90"/>
      <c r="AQ30" s="90"/>
      <c r="AR30" s="238"/>
      <c r="AS30" s="90"/>
      <c r="AT30" s="90"/>
      <c r="AU30" s="90"/>
      <c r="AV30" s="90"/>
      <c r="AW30" s="90"/>
      <c r="AX30" s="238"/>
      <c r="AY30" s="90"/>
      <c r="AZ30" s="90"/>
      <c r="BA30" s="90"/>
      <c r="BB30" s="90"/>
      <c r="BC30" s="90"/>
      <c r="BD30" s="90"/>
      <c r="BE30" s="90"/>
      <c r="BF30" s="90"/>
      <c r="BG30" s="90"/>
      <c r="BH30" s="90"/>
      <c r="BI30" s="90"/>
      <c r="BJ30" s="90"/>
      <c r="BK30" s="90"/>
      <c r="BL30" s="90"/>
      <c r="BM30" s="90"/>
      <c r="BN30" s="90"/>
      <c r="BO30" s="90"/>
      <c r="BP30" s="90"/>
      <c r="BQ30" s="90"/>
      <c r="BR30" s="249"/>
    </row>
    <row r="31" spans="1:70" ht="18.75" customHeight="1" x14ac:dyDescent="0.25">
      <c r="A31" s="363"/>
      <c r="B31" s="1676" t="s">
        <v>727</v>
      </c>
      <c r="C31" s="1677"/>
      <c r="D31" s="1156"/>
      <c r="E31" s="189"/>
      <c r="F31" s="366"/>
      <c r="G31" s="366"/>
      <c r="H31" s="172"/>
      <c r="I31" s="176"/>
      <c r="J31" s="309" t="s">
        <v>440</v>
      </c>
      <c r="K31" s="172"/>
      <c r="L31" s="44">
        <v>16</v>
      </c>
      <c r="M31" s="79" t="s">
        <v>2156</v>
      </c>
      <c r="N31" s="80" t="s">
        <v>142</v>
      </c>
      <c r="O31" s="42" t="s">
        <v>2291</v>
      </c>
      <c r="P31" s="172"/>
      <c r="Q31" s="379"/>
      <c r="R31" s="379"/>
      <c r="S31" s="379"/>
      <c r="T31" s="87"/>
      <c r="U31" s="88"/>
      <c r="V31" s="88"/>
      <c r="W31" s="88"/>
      <c r="X31" s="88"/>
      <c r="Y31" s="88"/>
      <c r="Z31" s="88"/>
      <c r="AA31" s="88"/>
      <c r="AB31" s="88"/>
      <c r="AC31" s="90"/>
      <c r="AD31" s="88"/>
      <c r="AE31" s="88"/>
      <c r="AF31" s="88"/>
      <c r="AG31" s="88"/>
      <c r="AH31" s="88"/>
      <c r="AI31" s="163"/>
      <c r="AJ31" s="88"/>
      <c r="AK31" s="90"/>
      <c r="AL31" s="90"/>
      <c r="AM31" s="90"/>
      <c r="AN31" s="90"/>
      <c r="AO31" s="90"/>
      <c r="AP31" s="90"/>
      <c r="AQ31" s="90"/>
      <c r="AR31" s="238"/>
      <c r="AS31" s="90"/>
      <c r="AT31" s="90"/>
      <c r="AU31" s="90"/>
      <c r="AV31" s="90"/>
      <c r="AW31" s="90"/>
      <c r="AX31" s="238"/>
      <c r="AY31" s="90"/>
      <c r="AZ31" s="90"/>
      <c r="BA31" s="90"/>
      <c r="BB31" s="90"/>
      <c r="BC31" s="90"/>
      <c r="BD31" s="90"/>
      <c r="BE31" s="90"/>
      <c r="BF31" s="90"/>
      <c r="BG31" s="90"/>
      <c r="BH31" s="90"/>
      <c r="BI31" s="90"/>
      <c r="BJ31" s="90"/>
      <c r="BK31" s="90"/>
      <c r="BL31" s="90"/>
      <c r="BM31" s="90"/>
      <c r="BN31" s="90"/>
      <c r="BO31" s="90"/>
      <c r="BP31" s="90"/>
      <c r="BQ31" s="90"/>
      <c r="BR31" s="249"/>
    </row>
    <row r="32" spans="1:70" ht="15.75" customHeight="1" x14ac:dyDescent="0.25">
      <c r="A32" s="363"/>
      <c r="B32" s="1678" t="s">
        <v>369</v>
      </c>
      <c r="C32" s="1679"/>
      <c r="D32" s="122"/>
      <c r="E32" s="379"/>
      <c r="F32" s="366"/>
      <c r="G32" s="366"/>
      <c r="H32" s="172"/>
      <c r="I32" s="176"/>
      <c r="J32" s="309" t="s">
        <v>441</v>
      </c>
      <c r="K32" s="172"/>
      <c r="L32" s="44">
        <v>23</v>
      </c>
      <c r="M32" s="79" t="s">
        <v>2156</v>
      </c>
      <c r="N32" s="80" t="s">
        <v>143</v>
      </c>
      <c r="O32" s="42" t="s">
        <v>2307</v>
      </c>
      <c r="P32" s="172"/>
      <c r="Q32" s="379"/>
      <c r="R32" s="379"/>
      <c r="S32" s="379"/>
      <c r="T32" s="87"/>
      <c r="U32" s="88"/>
      <c r="V32" s="88"/>
      <c r="W32" s="88"/>
      <c r="X32" s="88"/>
      <c r="Y32" s="88"/>
      <c r="Z32" s="88"/>
      <c r="AA32" s="88"/>
      <c r="AB32" s="88"/>
      <c r="AC32" s="90"/>
      <c r="AD32" s="88"/>
      <c r="AE32" s="88"/>
      <c r="AF32" s="88"/>
      <c r="AG32" s="88"/>
      <c r="AH32" s="88"/>
      <c r="AI32" s="163"/>
      <c r="AJ32" s="88"/>
      <c r="AK32" s="90"/>
      <c r="AL32" s="90"/>
      <c r="AM32" s="90"/>
      <c r="AN32" s="90"/>
      <c r="AO32" s="90"/>
      <c r="AP32" s="90"/>
      <c r="AQ32" s="90"/>
      <c r="AR32" s="238"/>
      <c r="AS32" s="90"/>
      <c r="AT32" s="90"/>
      <c r="AU32" s="90"/>
      <c r="AV32" s="90"/>
      <c r="AW32" s="90"/>
      <c r="AX32" s="238"/>
      <c r="AY32" s="90"/>
      <c r="AZ32" s="90"/>
      <c r="BA32" s="90"/>
      <c r="BB32" s="90"/>
      <c r="BC32" s="90"/>
      <c r="BD32" s="90"/>
      <c r="BE32" s="90"/>
      <c r="BF32" s="90"/>
      <c r="BG32" s="90"/>
      <c r="BH32" s="90"/>
      <c r="BI32" s="90"/>
      <c r="BJ32" s="90"/>
      <c r="BK32" s="90"/>
      <c r="BL32" s="90"/>
      <c r="BM32" s="90"/>
      <c r="BN32" s="90"/>
      <c r="BO32" s="90"/>
      <c r="BP32" s="90"/>
      <c r="BQ32" s="90"/>
      <c r="BR32" s="249"/>
    </row>
    <row r="33" spans="1:70" ht="18.75" x14ac:dyDescent="0.25">
      <c r="A33" s="363"/>
      <c r="B33" s="1680" t="s">
        <v>658</v>
      </c>
      <c r="C33" s="1681"/>
      <c r="D33" s="27"/>
      <c r="E33" s="189"/>
      <c r="F33" s="366"/>
      <c r="G33" s="204"/>
      <c r="H33" s="172"/>
      <c r="I33" s="176"/>
      <c r="J33" s="832" t="s">
        <v>1283</v>
      </c>
      <c r="K33" s="172"/>
      <c r="L33" s="44">
        <v>24</v>
      </c>
      <c r="M33" s="79" t="s">
        <v>2156</v>
      </c>
      <c r="N33" s="80" t="s">
        <v>2317</v>
      </c>
      <c r="O33" s="42" t="s">
        <v>2318</v>
      </c>
      <c r="P33" s="172"/>
      <c r="Q33" s="379"/>
      <c r="R33" s="379"/>
      <c r="S33" s="379"/>
      <c r="T33" s="87"/>
      <c r="U33" s="88"/>
      <c r="V33" s="88"/>
      <c r="W33" s="88"/>
      <c r="X33" s="88"/>
      <c r="Y33" s="88"/>
      <c r="Z33" s="88"/>
      <c r="AA33" s="88"/>
      <c r="AB33" s="88"/>
      <c r="AC33" s="90"/>
      <c r="AD33" s="88"/>
      <c r="AE33" s="88"/>
      <c r="AF33" s="88"/>
      <c r="AG33" s="88"/>
      <c r="AH33" s="88"/>
      <c r="AI33" s="163"/>
      <c r="AJ33" s="88"/>
      <c r="AK33" s="90"/>
      <c r="AL33" s="90"/>
      <c r="AM33" s="90"/>
      <c r="AN33" s="90"/>
      <c r="AO33" s="90"/>
      <c r="AP33" s="90"/>
      <c r="AQ33" s="90"/>
      <c r="AR33" s="238"/>
      <c r="AS33" s="90"/>
      <c r="AT33" s="90"/>
      <c r="AU33" s="90"/>
      <c r="AV33" s="90"/>
      <c r="AW33" s="90"/>
      <c r="AX33" s="238"/>
      <c r="AY33" s="90"/>
      <c r="AZ33" s="90"/>
      <c r="BA33" s="90"/>
      <c r="BB33" s="90"/>
      <c r="BC33" s="90"/>
      <c r="BD33" s="90"/>
      <c r="BE33" s="90"/>
      <c r="BF33" s="90"/>
      <c r="BG33" s="90"/>
      <c r="BH33" s="90"/>
      <c r="BI33" s="90"/>
      <c r="BJ33" s="90"/>
      <c r="BK33" s="90"/>
      <c r="BL33" s="90"/>
      <c r="BM33" s="90"/>
      <c r="BN33" s="90"/>
      <c r="BO33" s="90"/>
      <c r="BP33" s="90"/>
      <c r="BQ33" s="90"/>
      <c r="BR33" s="249"/>
    </row>
    <row r="34" spans="1:70" ht="18.75" x14ac:dyDescent="0.25">
      <c r="A34" s="363"/>
      <c r="B34" s="1687" t="s">
        <v>657</v>
      </c>
      <c r="C34" s="1688"/>
      <c r="D34" s="84"/>
      <c r="E34" s="366"/>
      <c r="F34" s="366"/>
      <c r="G34" s="366"/>
      <c r="H34" s="172"/>
      <c r="I34" s="176"/>
      <c r="J34" s="309" t="s">
        <v>1777</v>
      </c>
      <c r="K34" s="172"/>
      <c r="L34" s="44">
        <v>25</v>
      </c>
      <c r="M34" s="79" t="s">
        <v>2156</v>
      </c>
      <c r="N34" s="80" t="s">
        <v>144</v>
      </c>
      <c r="O34" s="42" t="s">
        <v>2319</v>
      </c>
      <c r="P34" s="172"/>
      <c r="Q34" s="379"/>
      <c r="R34" s="379"/>
      <c r="S34" s="379"/>
      <c r="T34" s="87"/>
      <c r="U34" s="88"/>
      <c r="V34" s="88"/>
      <c r="W34" s="88"/>
      <c r="X34" s="88"/>
      <c r="Y34" s="88"/>
      <c r="Z34" s="88"/>
      <c r="AA34" s="88"/>
      <c r="AB34" s="88"/>
      <c r="AC34" s="90"/>
      <c r="AD34" s="88"/>
      <c r="AE34" s="88"/>
      <c r="AF34" s="88"/>
      <c r="AG34" s="88"/>
      <c r="AH34" s="88"/>
      <c r="AI34" s="163"/>
      <c r="AJ34" s="88"/>
      <c r="AK34" s="90"/>
      <c r="AL34" s="90"/>
      <c r="AM34" s="90"/>
      <c r="AN34" s="90"/>
      <c r="AO34" s="90"/>
      <c r="AP34" s="90"/>
      <c r="AQ34" s="90"/>
      <c r="AR34" s="238"/>
      <c r="AS34" s="90"/>
      <c r="AT34" s="90"/>
      <c r="AU34" s="90"/>
      <c r="AV34" s="90"/>
      <c r="AW34" s="90"/>
      <c r="AX34" s="238"/>
      <c r="AY34" s="90"/>
      <c r="AZ34" s="90"/>
      <c r="BA34" s="90"/>
      <c r="BB34" s="90"/>
      <c r="BC34" s="90"/>
      <c r="BD34" s="90"/>
      <c r="BE34" s="90"/>
      <c r="BF34" s="90"/>
      <c r="BG34" s="90"/>
      <c r="BH34" s="90"/>
      <c r="BI34" s="90"/>
      <c r="BJ34" s="90"/>
      <c r="BK34" s="90"/>
      <c r="BL34" s="90"/>
      <c r="BM34" s="90"/>
      <c r="BN34" s="90"/>
      <c r="BO34" s="90"/>
      <c r="BP34" s="90"/>
      <c r="BQ34" s="90"/>
      <c r="BR34" s="249"/>
    </row>
    <row r="35" spans="1:70" ht="19.5" thickBot="1" x14ac:dyDescent="0.35">
      <c r="A35" s="363"/>
      <c r="B35" s="1689" t="s">
        <v>385</v>
      </c>
      <c r="C35" s="1690"/>
      <c r="D35" s="83"/>
      <c r="E35" s="366"/>
      <c r="F35" s="366"/>
      <c r="G35" s="366"/>
      <c r="H35" s="172"/>
      <c r="I35" s="176"/>
      <c r="J35" s="309" t="s">
        <v>1778</v>
      </c>
      <c r="K35" s="172"/>
      <c r="L35" s="44">
        <v>26</v>
      </c>
      <c r="M35" s="79" t="s">
        <v>2156</v>
      </c>
      <c r="N35" s="80" t="s">
        <v>2341</v>
      </c>
      <c r="O35" s="42" t="s">
        <v>2342</v>
      </c>
      <c r="P35" s="172"/>
      <c r="Q35" s="379"/>
      <c r="R35" s="379"/>
      <c r="S35" s="379"/>
      <c r="T35" s="87"/>
      <c r="U35" s="88"/>
      <c r="V35" s="88"/>
      <c r="W35" s="88"/>
      <c r="X35" s="88"/>
      <c r="Y35" s="88"/>
      <c r="Z35" s="88"/>
      <c r="AA35" s="88"/>
      <c r="AB35" s="88"/>
      <c r="AC35" s="90"/>
      <c r="AD35" s="88"/>
      <c r="AE35" s="88"/>
      <c r="AF35" s="88"/>
      <c r="AG35" s="88"/>
      <c r="AH35" s="88"/>
      <c r="AI35" s="163"/>
      <c r="AJ35" s="88"/>
      <c r="AK35" s="90"/>
      <c r="AL35" s="90"/>
      <c r="AM35" s="90"/>
      <c r="AN35" s="90"/>
      <c r="AO35" s="90"/>
      <c r="AP35" s="90"/>
      <c r="AQ35" s="90"/>
      <c r="AR35" s="238"/>
      <c r="AS35" s="90"/>
      <c r="AT35" s="90"/>
      <c r="AU35" s="90"/>
      <c r="AV35" s="90"/>
      <c r="AW35" s="90"/>
      <c r="AX35" s="238"/>
      <c r="AY35" s="90"/>
      <c r="AZ35" s="90"/>
      <c r="BA35" s="90"/>
      <c r="BB35" s="90"/>
      <c r="BC35" s="90"/>
      <c r="BD35" s="90"/>
      <c r="BE35" s="90"/>
      <c r="BF35" s="90"/>
      <c r="BG35" s="90"/>
      <c r="BH35" s="90"/>
      <c r="BI35" s="90"/>
      <c r="BJ35" s="90"/>
      <c r="BK35" s="90"/>
      <c r="BL35" s="90"/>
      <c r="BM35" s="90"/>
      <c r="BN35" s="90"/>
      <c r="BO35" s="90"/>
      <c r="BP35" s="90"/>
      <c r="BQ35" s="90"/>
      <c r="BR35" s="249"/>
    </row>
    <row r="36" spans="1:70" ht="19.5" thickBot="1" x14ac:dyDescent="0.35">
      <c r="A36" s="363"/>
      <c r="B36" s="1682" t="s">
        <v>437</v>
      </c>
      <c r="C36" s="1683"/>
      <c r="D36" s="1684"/>
      <c r="E36" s="366"/>
      <c r="F36" s="366"/>
      <c r="G36" s="366"/>
      <c r="H36" s="172"/>
      <c r="I36" s="176"/>
      <c r="J36" s="309" t="s">
        <v>1779</v>
      </c>
      <c r="K36" s="172"/>
      <c r="L36" s="44">
        <v>34</v>
      </c>
      <c r="M36" s="79" t="s">
        <v>2156</v>
      </c>
      <c r="N36" s="80" t="s">
        <v>145</v>
      </c>
      <c r="O36" s="42" t="s">
        <v>2354</v>
      </c>
      <c r="P36" s="172"/>
      <c r="Q36" s="379"/>
      <c r="R36" s="379"/>
      <c r="S36" s="379"/>
      <c r="T36" s="87"/>
      <c r="U36" s="88"/>
      <c r="V36" s="88"/>
      <c r="W36" s="88"/>
      <c r="X36" s="88"/>
      <c r="Y36" s="88"/>
      <c r="Z36" s="88"/>
      <c r="AA36" s="88"/>
      <c r="AB36" s="88"/>
      <c r="AC36" s="90"/>
      <c r="AD36" s="88"/>
      <c r="AE36" s="88"/>
      <c r="AF36" s="88"/>
      <c r="AG36" s="88"/>
      <c r="AH36" s="88"/>
      <c r="AI36" s="163"/>
      <c r="AJ36" s="88"/>
      <c r="AK36" s="90"/>
      <c r="AL36" s="90"/>
      <c r="AM36" s="90"/>
      <c r="AN36" s="90"/>
      <c r="AO36" s="90"/>
      <c r="AP36" s="90"/>
      <c r="AQ36" s="90"/>
      <c r="AR36" s="238"/>
      <c r="AS36" s="90"/>
      <c r="AT36" s="90"/>
      <c r="AU36" s="90"/>
      <c r="AV36" s="90"/>
      <c r="AW36" s="90"/>
      <c r="AX36" s="238"/>
      <c r="AY36" s="90"/>
      <c r="AZ36" s="90"/>
      <c r="BA36" s="90"/>
      <c r="BB36" s="90"/>
      <c r="BC36" s="90"/>
      <c r="BD36" s="90"/>
      <c r="BE36" s="90"/>
      <c r="BF36" s="90"/>
      <c r="BG36" s="90"/>
      <c r="BH36" s="90"/>
      <c r="BI36" s="90"/>
      <c r="BJ36" s="90"/>
      <c r="BK36" s="90"/>
      <c r="BL36" s="90"/>
      <c r="BM36" s="90"/>
      <c r="BN36" s="90"/>
      <c r="BO36" s="90"/>
      <c r="BP36" s="90"/>
      <c r="BQ36" s="90"/>
      <c r="BR36" s="249"/>
    </row>
    <row r="37" spans="1:70" ht="15.75" x14ac:dyDescent="0.25">
      <c r="A37" s="363"/>
      <c r="B37" s="1691"/>
      <c r="C37" s="1692"/>
      <c r="D37" s="1693"/>
      <c r="E37" s="376"/>
      <c r="F37" s="376"/>
      <c r="G37" s="376"/>
      <c r="H37" s="172"/>
      <c r="I37" s="176"/>
      <c r="J37" s="309" t="s">
        <v>1780</v>
      </c>
      <c r="K37" s="172"/>
      <c r="L37" s="44">
        <v>35</v>
      </c>
      <c r="M37" s="79" t="s">
        <v>2156</v>
      </c>
      <c r="N37" s="80" t="s">
        <v>146</v>
      </c>
      <c r="O37" s="42" t="s">
        <v>2357</v>
      </c>
      <c r="P37" s="172"/>
      <c r="Q37" s="376"/>
      <c r="R37" s="376"/>
      <c r="S37" s="376"/>
      <c r="T37" s="87"/>
      <c r="U37" s="88"/>
      <c r="V37" s="88"/>
      <c r="W37" s="88"/>
      <c r="X37" s="88"/>
      <c r="Y37" s="88"/>
      <c r="Z37" s="88"/>
      <c r="AA37" s="88"/>
      <c r="AB37" s="88"/>
      <c r="AC37" s="90"/>
      <c r="AD37" s="88"/>
      <c r="AE37" s="88"/>
      <c r="AF37" s="88"/>
      <c r="AG37" s="88"/>
      <c r="AH37" s="88"/>
      <c r="AI37" s="163"/>
      <c r="AJ37" s="88"/>
      <c r="AK37" s="90"/>
      <c r="AL37" s="90"/>
      <c r="AM37" s="90"/>
      <c r="AN37" s="90"/>
      <c r="AO37" s="90"/>
      <c r="AP37" s="90"/>
      <c r="AQ37" s="90"/>
      <c r="AR37" s="238"/>
      <c r="AS37" s="90"/>
      <c r="AT37" s="90"/>
      <c r="AU37" s="90"/>
      <c r="AV37" s="90"/>
      <c r="AW37" s="90"/>
      <c r="AX37" s="238"/>
      <c r="AY37" s="90"/>
      <c r="AZ37" s="90"/>
      <c r="BA37" s="90"/>
      <c r="BB37" s="90"/>
      <c r="BC37" s="90"/>
      <c r="BD37" s="90"/>
      <c r="BE37" s="90"/>
      <c r="BF37" s="90"/>
      <c r="BG37" s="90"/>
      <c r="BH37" s="90"/>
      <c r="BI37" s="90"/>
      <c r="BJ37" s="90"/>
      <c r="BK37" s="90"/>
      <c r="BL37" s="90"/>
      <c r="BM37" s="90"/>
      <c r="BN37" s="90"/>
      <c r="BO37" s="90"/>
      <c r="BP37" s="90"/>
      <c r="BQ37" s="90"/>
      <c r="BR37" s="249"/>
    </row>
    <row r="38" spans="1:70" ht="15.75" x14ac:dyDescent="0.25">
      <c r="A38" s="363"/>
      <c r="B38" s="1694"/>
      <c r="C38" s="1695"/>
      <c r="D38" s="1696"/>
      <c r="E38" s="376"/>
      <c r="F38" s="376"/>
      <c r="G38" s="376"/>
      <c r="H38" s="172"/>
      <c r="I38" s="176"/>
      <c r="J38" s="310" t="s">
        <v>1265</v>
      </c>
      <c r="K38" s="172"/>
      <c r="L38" s="44">
        <v>36</v>
      </c>
      <c r="M38" s="79" t="s">
        <v>2156</v>
      </c>
      <c r="N38" s="80" t="s">
        <v>147</v>
      </c>
      <c r="O38" s="42" t="s">
        <v>2359</v>
      </c>
      <c r="P38" s="172"/>
      <c r="Q38" s="376"/>
      <c r="R38" s="376"/>
      <c r="S38" s="376"/>
      <c r="T38" s="87"/>
      <c r="U38" s="88"/>
      <c r="V38" s="88"/>
      <c r="W38" s="88"/>
      <c r="X38" s="88"/>
      <c r="Y38" s="88"/>
      <c r="Z38" s="88"/>
      <c r="AA38" s="88"/>
      <c r="AB38" s="88"/>
      <c r="AC38" s="90"/>
      <c r="AD38" s="88"/>
      <c r="AE38" s="88"/>
      <c r="AF38" s="88"/>
      <c r="AG38" s="88"/>
      <c r="AH38" s="88"/>
      <c r="AI38" s="163"/>
      <c r="AJ38" s="88"/>
      <c r="AK38" s="90"/>
      <c r="AL38" s="90"/>
      <c r="AM38" s="90"/>
      <c r="AN38" s="90"/>
      <c r="AO38" s="90"/>
      <c r="AP38" s="90"/>
      <c r="AQ38" s="90"/>
      <c r="AR38" s="238"/>
      <c r="AS38" s="90"/>
      <c r="AT38" s="90"/>
      <c r="AU38" s="90"/>
      <c r="AV38" s="90"/>
      <c r="AW38" s="90"/>
      <c r="AX38" s="238"/>
      <c r="AY38" s="90"/>
      <c r="AZ38" s="90"/>
      <c r="BA38" s="90"/>
      <c r="BB38" s="90"/>
      <c r="BC38" s="90"/>
      <c r="BD38" s="90"/>
      <c r="BE38" s="90"/>
      <c r="BF38" s="90"/>
      <c r="BG38" s="90"/>
      <c r="BH38" s="90"/>
      <c r="BI38" s="90"/>
      <c r="BJ38" s="90"/>
      <c r="BK38" s="90"/>
      <c r="BL38" s="90"/>
      <c r="BM38" s="90"/>
      <c r="BN38" s="90"/>
      <c r="BO38" s="90"/>
      <c r="BP38" s="90"/>
      <c r="BQ38" s="90"/>
      <c r="BR38" s="249"/>
    </row>
    <row r="39" spans="1:70" ht="15.75" customHeight="1" x14ac:dyDescent="0.25">
      <c r="A39" s="363"/>
      <c r="B39" s="1694"/>
      <c r="C39" s="1695"/>
      <c r="D39" s="1696"/>
      <c r="E39" s="376"/>
      <c r="F39" s="376"/>
      <c r="G39" s="376"/>
      <c r="H39" s="172"/>
      <c r="I39" s="176"/>
      <c r="J39" s="310" t="s">
        <v>446</v>
      </c>
      <c r="K39" s="172"/>
      <c r="L39" s="44">
        <v>45</v>
      </c>
      <c r="M39" s="79" t="s">
        <v>2156</v>
      </c>
      <c r="N39" s="80" t="s">
        <v>148</v>
      </c>
      <c r="O39" s="42" t="s">
        <v>2380</v>
      </c>
      <c r="P39" s="172"/>
      <c r="Q39" s="376"/>
      <c r="R39" s="376"/>
      <c r="S39" s="376"/>
      <c r="T39" s="87"/>
      <c r="U39" s="88"/>
      <c r="V39" s="88"/>
      <c r="W39" s="88"/>
      <c r="X39" s="88"/>
      <c r="Y39" s="88"/>
      <c r="Z39" s="88"/>
      <c r="AA39" s="88"/>
      <c r="AB39" s="88"/>
      <c r="AC39" s="90"/>
      <c r="AD39" s="88"/>
      <c r="AE39" s="88"/>
      <c r="AF39" s="88"/>
      <c r="AG39" s="88"/>
      <c r="AH39" s="88"/>
      <c r="AI39" s="163"/>
      <c r="AJ39" s="88"/>
      <c r="AK39" s="90"/>
      <c r="AL39" s="90"/>
      <c r="AM39" s="90"/>
      <c r="AN39" s="90"/>
      <c r="AO39" s="90"/>
      <c r="AP39" s="90"/>
      <c r="AQ39" s="90"/>
      <c r="AR39" s="238"/>
      <c r="AS39" s="90"/>
      <c r="AT39" s="90"/>
      <c r="AU39" s="90"/>
      <c r="AV39" s="90"/>
      <c r="AW39" s="90"/>
      <c r="AX39" s="238"/>
      <c r="AY39" s="90"/>
      <c r="AZ39" s="90"/>
      <c r="BA39" s="90"/>
      <c r="BB39" s="90"/>
      <c r="BC39" s="90"/>
      <c r="BD39" s="90"/>
      <c r="BE39" s="90"/>
      <c r="BF39" s="90"/>
      <c r="BG39" s="90"/>
      <c r="BH39" s="90"/>
      <c r="BI39" s="90"/>
      <c r="BJ39" s="90"/>
      <c r="BK39" s="90"/>
      <c r="BL39" s="90"/>
      <c r="BM39" s="90"/>
      <c r="BN39" s="90"/>
      <c r="BO39" s="90"/>
      <c r="BP39" s="90"/>
      <c r="BQ39" s="90"/>
      <c r="BR39" s="249"/>
    </row>
    <row r="40" spans="1:70" ht="15.75" x14ac:dyDescent="0.25">
      <c r="A40" s="363"/>
      <c r="B40" s="1694"/>
      <c r="C40" s="1695"/>
      <c r="D40" s="1696"/>
      <c r="E40" s="376"/>
      <c r="F40" s="376"/>
      <c r="G40" s="376"/>
      <c r="H40" s="172"/>
      <c r="I40" s="176"/>
      <c r="J40" s="310" t="s">
        <v>1781</v>
      </c>
      <c r="K40" s="172"/>
      <c r="L40" s="44">
        <v>46</v>
      </c>
      <c r="M40" s="79" t="s">
        <v>2156</v>
      </c>
      <c r="N40" s="80" t="s">
        <v>2386</v>
      </c>
      <c r="O40" s="42" t="s">
        <v>2387</v>
      </c>
      <c r="P40" s="172"/>
      <c r="Q40" s="376"/>
      <c r="R40" s="376"/>
      <c r="S40" s="376"/>
      <c r="T40" s="87"/>
      <c r="U40" s="88"/>
      <c r="V40" s="88"/>
      <c r="W40" s="88"/>
      <c r="X40" s="88"/>
      <c r="Y40" s="88"/>
      <c r="Z40" s="88"/>
      <c r="AA40" s="88"/>
      <c r="AB40" s="88"/>
      <c r="AC40" s="90"/>
      <c r="AD40" s="88"/>
      <c r="AE40" s="88"/>
      <c r="AF40" s="88"/>
      <c r="AG40" s="88"/>
      <c r="AH40" s="88"/>
      <c r="AI40" s="163"/>
      <c r="AJ40" s="88"/>
      <c r="AK40" s="90"/>
      <c r="AL40" s="90"/>
      <c r="AM40" s="90"/>
      <c r="AN40" s="90"/>
      <c r="AO40" s="90"/>
      <c r="AP40" s="90"/>
      <c r="AQ40" s="90"/>
      <c r="AR40" s="238"/>
      <c r="AS40" s="90"/>
      <c r="AT40" s="90"/>
      <c r="AU40" s="90"/>
      <c r="AV40" s="90"/>
      <c r="AW40" s="90"/>
      <c r="AX40" s="238"/>
      <c r="AY40" s="90"/>
      <c r="AZ40" s="90"/>
      <c r="BA40" s="90"/>
      <c r="BB40" s="90"/>
      <c r="BC40" s="90"/>
      <c r="BD40" s="90"/>
      <c r="BE40" s="90"/>
      <c r="BF40" s="90"/>
      <c r="BG40" s="90"/>
      <c r="BH40" s="90"/>
      <c r="BI40" s="90"/>
      <c r="BJ40" s="90"/>
      <c r="BK40" s="90"/>
      <c r="BL40" s="90"/>
      <c r="BM40" s="90"/>
      <c r="BN40" s="90"/>
      <c r="BO40" s="90"/>
      <c r="BP40" s="90"/>
      <c r="BQ40" s="90"/>
      <c r="BR40" s="249"/>
    </row>
    <row r="41" spans="1:70" ht="16.5" thickBot="1" x14ac:dyDescent="0.3">
      <c r="A41" s="403"/>
      <c r="B41" s="1697"/>
      <c r="C41" s="1698"/>
      <c r="D41" s="1699"/>
      <c r="E41" s="376"/>
      <c r="F41" s="376"/>
      <c r="G41" s="376"/>
      <c r="H41" s="172"/>
      <c r="I41" s="176"/>
      <c r="J41" s="309" t="s">
        <v>443</v>
      </c>
      <c r="K41" s="172"/>
      <c r="L41" s="44">
        <v>56</v>
      </c>
      <c r="M41" s="79" t="s">
        <v>2156</v>
      </c>
      <c r="N41" s="80" t="s">
        <v>149</v>
      </c>
      <c r="O41" s="42" t="s">
        <v>2395</v>
      </c>
      <c r="P41" s="172"/>
      <c r="Q41" s="376"/>
      <c r="R41" s="376"/>
      <c r="S41" s="376"/>
      <c r="T41" s="87"/>
      <c r="U41" s="88"/>
      <c r="V41" s="88"/>
      <c r="W41" s="88"/>
      <c r="X41" s="88"/>
      <c r="Y41" s="88"/>
      <c r="Z41" s="88"/>
      <c r="AA41" s="88"/>
      <c r="AB41" s="88"/>
      <c r="AC41" s="90"/>
      <c r="AD41" s="88"/>
      <c r="AE41" s="88"/>
      <c r="AF41" s="88"/>
      <c r="AG41" s="88"/>
      <c r="AH41" s="88"/>
      <c r="AI41" s="163"/>
      <c r="AJ41" s="88"/>
      <c r="AK41" s="90"/>
      <c r="AL41" s="90"/>
      <c r="AM41" s="90"/>
      <c r="AN41" s="90"/>
      <c r="AO41" s="90"/>
      <c r="AP41" s="90"/>
      <c r="AQ41" s="90"/>
      <c r="AR41" s="238"/>
      <c r="AS41" s="90"/>
      <c r="AT41" s="90"/>
      <c r="AU41" s="90"/>
      <c r="AV41" s="90"/>
      <c r="AW41" s="90"/>
      <c r="AX41" s="238"/>
      <c r="AY41" s="90"/>
      <c r="AZ41" s="90"/>
      <c r="BA41" s="90"/>
      <c r="BB41" s="90"/>
      <c r="BC41" s="90"/>
      <c r="BD41" s="90"/>
      <c r="BE41" s="90"/>
      <c r="BF41" s="90"/>
      <c r="BG41" s="90"/>
      <c r="BH41" s="90"/>
      <c r="BI41" s="90"/>
      <c r="BJ41" s="90"/>
      <c r="BK41" s="90"/>
      <c r="BL41" s="90"/>
      <c r="BM41" s="90"/>
      <c r="BN41" s="90"/>
      <c r="BO41" s="90"/>
      <c r="BP41" s="90"/>
      <c r="BQ41" s="90"/>
      <c r="BR41" s="249"/>
    </row>
    <row r="42" spans="1:70" ht="15.75" x14ac:dyDescent="0.25">
      <c r="A42" s="367"/>
      <c r="E42" s="376"/>
      <c r="F42" s="376"/>
      <c r="G42" s="376"/>
      <c r="H42" s="172"/>
      <c r="I42" s="176"/>
      <c r="J42" s="310" t="s">
        <v>444</v>
      </c>
      <c r="K42" s="172"/>
      <c r="L42" s="44">
        <v>123</v>
      </c>
      <c r="M42" s="79" t="s">
        <v>2156</v>
      </c>
      <c r="N42" s="80" t="s">
        <v>2408</v>
      </c>
      <c r="O42" s="42" t="s">
        <v>2409</v>
      </c>
      <c r="P42" s="172"/>
      <c r="Q42" s="376"/>
      <c r="R42" s="376"/>
      <c r="S42" s="376"/>
      <c r="T42" s="87"/>
      <c r="U42" s="88"/>
      <c r="V42" s="88"/>
      <c r="W42" s="88"/>
      <c r="X42" s="88"/>
      <c r="Y42" s="88"/>
      <c r="Z42" s="88"/>
      <c r="AA42" s="88"/>
      <c r="AB42" s="88"/>
      <c r="AC42" s="90"/>
      <c r="AD42" s="88"/>
      <c r="AE42" s="88"/>
      <c r="AF42" s="88"/>
      <c r="AG42" s="88"/>
      <c r="AH42" s="88"/>
      <c r="AI42" s="163"/>
      <c r="AJ42" s="88"/>
      <c r="AK42" s="90"/>
      <c r="AL42" s="90"/>
      <c r="AM42" s="90"/>
      <c r="AN42" s="90"/>
      <c r="AO42" s="90"/>
      <c r="AP42" s="90"/>
      <c r="AQ42" s="90"/>
      <c r="AR42" s="238"/>
      <c r="AS42" s="90"/>
      <c r="AT42" s="90"/>
      <c r="AU42" s="90"/>
      <c r="AV42" s="90"/>
      <c r="AW42" s="90"/>
      <c r="AX42" s="238"/>
      <c r="AY42" s="90"/>
      <c r="AZ42" s="90"/>
      <c r="BA42" s="90"/>
      <c r="BB42" s="90"/>
      <c r="BC42" s="90"/>
      <c r="BD42" s="90"/>
      <c r="BE42" s="90"/>
      <c r="BF42" s="90"/>
      <c r="BG42" s="90"/>
      <c r="BH42" s="90"/>
      <c r="BI42" s="90"/>
      <c r="BJ42" s="90"/>
      <c r="BK42" s="90"/>
      <c r="BL42" s="90"/>
      <c r="BM42" s="90"/>
      <c r="BN42" s="90"/>
      <c r="BO42" s="90"/>
      <c r="BP42" s="90"/>
      <c r="BQ42" s="90"/>
      <c r="BR42" s="249"/>
    </row>
    <row r="43" spans="1:70" ht="15" customHeight="1" x14ac:dyDescent="0.25">
      <c r="A43" s="363"/>
      <c r="E43" s="376"/>
      <c r="F43" s="376"/>
      <c r="G43" s="376"/>
      <c r="H43" s="172"/>
      <c r="I43" s="176"/>
      <c r="J43" s="309" t="s">
        <v>442</v>
      </c>
      <c r="K43" s="172"/>
      <c r="L43" s="44">
        <v>124</v>
      </c>
      <c r="M43" s="79" t="s">
        <v>2156</v>
      </c>
      <c r="N43" s="80" t="s">
        <v>150</v>
      </c>
      <c r="O43" s="42" t="s">
        <v>2415</v>
      </c>
      <c r="P43" s="172"/>
      <c r="Q43" s="376"/>
      <c r="R43" s="376"/>
      <c r="S43" s="376"/>
      <c r="T43" s="87"/>
      <c r="U43" s="88"/>
      <c r="V43" s="88"/>
      <c r="W43" s="88"/>
      <c r="X43" s="88"/>
      <c r="Y43" s="88"/>
      <c r="Z43" s="88"/>
      <c r="AA43" s="88"/>
      <c r="AB43" s="88"/>
      <c r="AC43" s="90"/>
      <c r="AD43" s="88"/>
      <c r="AE43" s="88"/>
      <c r="AF43" s="88"/>
      <c r="AG43" s="88"/>
      <c r="AH43" s="88"/>
      <c r="AI43" s="163"/>
      <c r="AJ43" s="88"/>
      <c r="AK43" s="90"/>
      <c r="AL43" s="90"/>
      <c r="AM43" s="90"/>
      <c r="AN43" s="90"/>
      <c r="AO43" s="90"/>
      <c r="AP43" s="90"/>
      <c r="AQ43" s="90"/>
      <c r="AR43" s="238"/>
      <c r="AS43" s="90"/>
      <c r="AT43" s="90"/>
      <c r="AU43" s="90"/>
      <c r="AV43" s="90"/>
      <c r="AW43" s="90"/>
      <c r="AX43" s="238"/>
      <c r="AY43" s="90"/>
      <c r="AZ43" s="90"/>
      <c r="BA43" s="90"/>
      <c r="BB43" s="90"/>
      <c r="BC43" s="90"/>
      <c r="BD43" s="90"/>
      <c r="BE43" s="90"/>
      <c r="BF43" s="90"/>
      <c r="BG43" s="90"/>
      <c r="BH43" s="90"/>
      <c r="BI43" s="90"/>
      <c r="BJ43" s="90"/>
      <c r="BK43" s="90"/>
      <c r="BL43" s="90"/>
      <c r="BM43" s="90"/>
      <c r="BN43" s="90"/>
      <c r="BO43" s="90"/>
      <c r="BP43" s="90"/>
      <c r="BQ43" s="90"/>
      <c r="BR43" s="249"/>
    </row>
    <row r="44" spans="1:70" ht="24" thickBot="1" x14ac:dyDescent="0.4">
      <c r="A44" s="367"/>
      <c r="B44" s="206" t="s">
        <v>728</v>
      </c>
      <c r="C44" s="6"/>
      <c r="D44" s="6"/>
      <c r="F44" s="376"/>
      <c r="G44" s="376"/>
      <c r="H44" s="172"/>
      <c r="I44" s="176"/>
      <c r="J44" s="310" t="s">
        <v>445</v>
      </c>
      <c r="K44" s="172"/>
      <c r="L44" s="44">
        <v>125</v>
      </c>
      <c r="M44" s="79" t="s">
        <v>2156</v>
      </c>
      <c r="N44" s="80" t="s">
        <v>151</v>
      </c>
      <c r="O44" s="42" t="s">
        <v>2422</v>
      </c>
      <c r="P44" s="172"/>
      <c r="Q44" s="376"/>
      <c r="R44" s="376"/>
      <c r="S44" s="376"/>
      <c r="T44" s="87"/>
      <c r="U44" s="88"/>
      <c r="V44" s="88"/>
      <c r="W44" s="88"/>
      <c r="X44" s="88"/>
      <c r="Y44" s="88"/>
      <c r="Z44" s="88"/>
      <c r="AA44" s="88"/>
      <c r="AB44" s="88"/>
      <c r="AC44" s="90"/>
      <c r="AD44" s="88"/>
      <c r="AE44" s="88"/>
      <c r="AF44" s="88"/>
      <c r="AG44" s="88"/>
      <c r="AH44" s="88"/>
      <c r="AI44" s="163"/>
      <c r="AJ44" s="88"/>
      <c r="AK44" s="90"/>
      <c r="AL44" s="90"/>
      <c r="AM44" s="90"/>
      <c r="AN44" s="90"/>
      <c r="AO44" s="90"/>
      <c r="AP44" s="90"/>
      <c r="AQ44" s="90"/>
      <c r="AR44" s="238"/>
      <c r="AS44" s="90"/>
      <c r="AT44" s="90"/>
      <c r="AU44" s="90"/>
      <c r="AV44" s="90"/>
      <c r="AW44" s="90"/>
      <c r="AX44" s="238"/>
      <c r="AY44" s="90"/>
      <c r="AZ44" s="90"/>
      <c r="BA44" s="90"/>
      <c r="BB44" s="90"/>
      <c r="BC44" s="90"/>
      <c r="BD44" s="90"/>
      <c r="BE44" s="90"/>
      <c r="BF44" s="90"/>
      <c r="BG44" s="90"/>
      <c r="BH44" s="90"/>
      <c r="BI44" s="90"/>
      <c r="BJ44" s="90"/>
      <c r="BK44" s="90"/>
      <c r="BL44" s="90"/>
      <c r="BM44" s="90"/>
      <c r="BN44" s="90"/>
      <c r="BO44" s="90"/>
      <c r="BP44" s="90"/>
      <c r="BQ44" s="90"/>
      <c r="BR44" s="249"/>
    </row>
    <row r="45" spans="1:70" ht="18.75" x14ac:dyDescent="0.3">
      <c r="A45" s="379"/>
      <c r="B45" s="194" t="s">
        <v>1322</v>
      </c>
      <c r="C45" s="195"/>
      <c r="D45" s="1151"/>
      <c r="F45" s="376"/>
      <c r="G45" s="376"/>
      <c r="H45" s="172"/>
      <c r="I45" s="172"/>
      <c r="J45" s="309" t="s">
        <v>21</v>
      </c>
      <c r="K45" s="172"/>
      <c r="L45" s="44">
        <v>126</v>
      </c>
      <c r="M45" s="79" t="s">
        <v>2156</v>
      </c>
      <c r="N45" s="80" t="s">
        <v>153</v>
      </c>
      <c r="O45" s="42" t="s">
        <v>2428</v>
      </c>
      <c r="P45" s="172"/>
      <c r="Q45" s="376"/>
      <c r="R45" s="376"/>
      <c r="S45" s="376"/>
      <c r="T45" s="87"/>
      <c r="U45" s="88"/>
      <c r="V45" s="88"/>
      <c r="W45" s="88"/>
      <c r="X45" s="88"/>
      <c r="Y45" s="88"/>
      <c r="Z45" s="88"/>
      <c r="AA45" s="88"/>
      <c r="AB45" s="88"/>
      <c r="AC45" s="90"/>
      <c r="AD45" s="88"/>
      <c r="AE45" s="88"/>
      <c r="AF45" s="88"/>
      <c r="AG45" s="88"/>
      <c r="AH45" s="88"/>
      <c r="AI45" s="163"/>
      <c r="AJ45" s="88"/>
      <c r="AK45" s="90"/>
      <c r="AL45" s="90"/>
      <c r="AM45" s="90"/>
      <c r="AN45" s="90"/>
      <c r="AO45" s="90"/>
      <c r="AP45" s="90"/>
      <c r="AQ45" s="90"/>
      <c r="AR45" s="238"/>
      <c r="AS45" s="90"/>
      <c r="AT45" s="90"/>
      <c r="AU45" s="90"/>
      <c r="AV45" s="90"/>
      <c r="AW45" s="90"/>
      <c r="AX45" s="238"/>
      <c r="AY45" s="90"/>
      <c r="AZ45" s="90"/>
      <c r="BA45" s="90"/>
      <c r="BB45" s="90"/>
      <c r="BC45" s="90"/>
      <c r="BD45" s="90"/>
      <c r="BE45" s="90"/>
      <c r="BF45" s="90"/>
      <c r="BG45" s="90"/>
      <c r="BH45" s="90"/>
      <c r="BI45" s="90"/>
      <c r="BJ45" s="90"/>
      <c r="BK45" s="90"/>
      <c r="BL45" s="90"/>
      <c r="BM45" s="90"/>
      <c r="BN45" s="90"/>
      <c r="BO45" s="90"/>
      <c r="BP45" s="90"/>
      <c r="BQ45" s="90"/>
      <c r="BR45" s="249"/>
    </row>
    <row r="46" spans="1:70" ht="19.5" thickBot="1" x14ac:dyDescent="0.35">
      <c r="A46" s="379"/>
      <c r="B46" s="129" t="s">
        <v>354</v>
      </c>
      <c r="C46" s="69"/>
      <c r="D46" s="250"/>
      <c r="F46" s="376"/>
      <c r="G46" s="376"/>
      <c r="H46" s="172"/>
      <c r="I46" s="172"/>
      <c r="J46" s="311" t="s">
        <v>353</v>
      </c>
      <c r="K46" s="172"/>
      <c r="L46" s="44">
        <v>134</v>
      </c>
      <c r="M46" s="79" t="s">
        <v>2156</v>
      </c>
      <c r="N46" s="80" t="s">
        <v>2441</v>
      </c>
      <c r="O46" s="42" t="s">
        <v>2442</v>
      </c>
      <c r="P46" s="172"/>
      <c r="Q46" s="376"/>
      <c r="R46" s="376"/>
      <c r="S46" s="376"/>
      <c r="T46" s="87"/>
      <c r="U46" s="88"/>
      <c r="V46" s="88"/>
      <c r="W46" s="88"/>
      <c r="X46" s="88"/>
      <c r="Y46" s="88"/>
      <c r="Z46" s="88"/>
      <c r="AA46" s="88"/>
      <c r="AB46" s="88"/>
      <c r="AC46" s="90"/>
      <c r="AD46" s="88"/>
      <c r="AE46" s="88"/>
      <c r="AF46" s="88"/>
      <c r="AG46" s="88"/>
      <c r="AH46" s="88"/>
      <c r="AI46" s="163"/>
      <c r="AJ46" s="88"/>
      <c r="AK46" s="90"/>
      <c r="AL46" s="90"/>
      <c r="AM46" s="90"/>
      <c r="AN46" s="90"/>
      <c r="AO46" s="90"/>
      <c r="AP46" s="90"/>
      <c r="AQ46" s="90"/>
      <c r="AR46" s="238"/>
      <c r="AS46" s="90"/>
      <c r="AT46" s="90"/>
      <c r="AU46" s="90"/>
      <c r="AV46" s="90"/>
      <c r="AW46" s="90"/>
      <c r="AX46" s="238"/>
      <c r="AY46" s="90"/>
      <c r="AZ46" s="90"/>
      <c r="BA46" s="90"/>
      <c r="BB46" s="90"/>
      <c r="BC46" s="90"/>
      <c r="BD46" s="90"/>
      <c r="BE46" s="90"/>
      <c r="BF46" s="90"/>
      <c r="BG46" s="90"/>
      <c r="BH46" s="90"/>
      <c r="BI46" s="90"/>
      <c r="BJ46" s="90"/>
      <c r="BK46" s="90"/>
      <c r="BL46" s="90"/>
      <c r="BM46" s="90"/>
      <c r="BN46" s="90"/>
      <c r="BO46" s="90"/>
      <c r="BP46" s="90"/>
      <c r="BQ46" s="90"/>
      <c r="BR46" s="249"/>
    </row>
    <row r="47" spans="1:70" ht="18.75" x14ac:dyDescent="0.3">
      <c r="A47" s="379"/>
      <c r="B47" s="129" t="s">
        <v>378</v>
      </c>
      <c r="C47" s="69"/>
      <c r="D47" s="250"/>
      <c r="F47" s="376"/>
      <c r="G47" s="376"/>
      <c r="H47" s="172"/>
      <c r="I47" s="172"/>
      <c r="J47" s="172"/>
      <c r="K47" s="172"/>
      <c r="L47" s="44">
        <v>135</v>
      </c>
      <c r="M47" s="79" t="s">
        <v>2156</v>
      </c>
      <c r="N47" s="80" t="s">
        <v>152</v>
      </c>
      <c r="O47" s="42" t="s">
        <v>2448</v>
      </c>
      <c r="P47" s="172"/>
      <c r="Q47" s="376"/>
      <c r="R47" s="376"/>
      <c r="S47" s="376"/>
      <c r="T47" s="87"/>
      <c r="U47" s="88"/>
      <c r="V47" s="88"/>
      <c r="W47" s="88"/>
      <c r="X47" s="88"/>
      <c r="Y47" s="88"/>
      <c r="Z47" s="88"/>
      <c r="AA47" s="88"/>
      <c r="AB47" s="88"/>
      <c r="AC47" s="90"/>
      <c r="AD47" s="88"/>
      <c r="AE47" s="88"/>
      <c r="AF47" s="88"/>
      <c r="AG47" s="88"/>
      <c r="AH47" s="88"/>
      <c r="AI47" s="163"/>
      <c r="AJ47" s="88"/>
      <c r="AK47" s="90"/>
      <c r="AL47" s="90"/>
      <c r="AM47" s="90"/>
      <c r="AN47" s="90"/>
      <c r="AO47" s="90"/>
      <c r="AP47" s="90"/>
      <c r="AQ47" s="90"/>
      <c r="AR47" s="238"/>
      <c r="AS47" s="90"/>
      <c r="AT47" s="90"/>
      <c r="AU47" s="90"/>
      <c r="AV47" s="90"/>
      <c r="AW47" s="90"/>
      <c r="AX47" s="238"/>
      <c r="AY47" s="90"/>
      <c r="AZ47" s="90"/>
      <c r="BA47" s="90"/>
      <c r="BB47" s="90"/>
      <c r="BC47" s="90"/>
      <c r="BD47" s="90"/>
      <c r="BE47" s="90"/>
      <c r="BF47" s="90"/>
      <c r="BG47" s="90"/>
      <c r="BH47" s="90"/>
      <c r="BI47" s="90"/>
      <c r="BJ47" s="90"/>
      <c r="BK47" s="90"/>
      <c r="BL47" s="90"/>
      <c r="BM47" s="90"/>
      <c r="BN47" s="90"/>
      <c r="BO47" s="90"/>
      <c r="BP47" s="90"/>
      <c r="BQ47" s="90"/>
      <c r="BR47" s="249"/>
    </row>
    <row r="48" spans="1:70" ht="15.75" x14ac:dyDescent="0.25">
      <c r="A48" s="379"/>
      <c r="B48" s="1700" t="s">
        <v>640</v>
      </c>
      <c r="C48" s="271" t="s">
        <v>451</v>
      </c>
      <c r="D48" s="250"/>
      <c r="F48" s="376"/>
      <c r="G48" s="376"/>
      <c r="H48" s="172"/>
      <c r="I48" s="172"/>
      <c r="J48" s="172" t="s">
        <v>2138</v>
      </c>
      <c r="K48" s="172"/>
      <c r="L48" s="44">
        <v>136</v>
      </c>
      <c r="M48" s="79" t="s">
        <v>2149</v>
      </c>
      <c r="N48" s="80" t="s">
        <v>37</v>
      </c>
      <c r="O48" s="42" t="s">
        <v>2150</v>
      </c>
      <c r="P48" s="172"/>
      <c r="Q48" s="376"/>
      <c r="R48" s="376"/>
      <c r="S48" s="376"/>
      <c r="T48" s="87"/>
      <c r="U48" s="88"/>
      <c r="V48" s="88"/>
      <c r="W48" s="88"/>
      <c r="X48" s="88"/>
      <c r="Y48" s="88"/>
      <c r="Z48" s="88"/>
      <c r="AA48" s="88"/>
      <c r="AB48" s="88"/>
      <c r="AC48" s="90"/>
      <c r="AD48" s="88"/>
      <c r="AE48" s="88"/>
      <c r="AF48" s="88"/>
      <c r="AG48" s="88"/>
      <c r="AH48" s="88"/>
      <c r="AI48" s="163"/>
      <c r="AJ48" s="88"/>
      <c r="AK48" s="90"/>
      <c r="AL48" s="90"/>
      <c r="AM48" s="90"/>
      <c r="AN48" s="90"/>
      <c r="AO48" s="90"/>
      <c r="AP48" s="90"/>
      <c r="AQ48" s="90"/>
      <c r="AR48" s="238"/>
      <c r="AS48" s="90"/>
      <c r="AT48" s="90"/>
      <c r="AU48" s="90"/>
      <c r="AV48" s="90"/>
      <c r="AW48" s="90"/>
      <c r="AX48" s="238"/>
      <c r="AY48" s="90"/>
      <c r="AZ48" s="90"/>
      <c r="BA48" s="90"/>
      <c r="BB48" s="90"/>
      <c r="BC48" s="90"/>
      <c r="BD48" s="90"/>
      <c r="BE48" s="90"/>
      <c r="BF48" s="90"/>
      <c r="BG48" s="90"/>
      <c r="BH48" s="90"/>
      <c r="BI48" s="90"/>
      <c r="BJ48" s="90"/>
      <c r="BK48" s="90"/>
      <c r="BL48" s="90"/>
      <c r="BM48" s="90"/>
      <c r="BN48" s="90"/>
      <c r="BO48" s="90"/>
      <c r="BP48" s="90"/>
      <c r="BQ48" s="90"/>
      <c r="BR48" s="249"/>
    </row>
    <row r="49" spans="1:70" ht="15.75" x14ac:dyDescent="0.25">
      <c r="A49" s="379"/>
      <c r="B49" s="1701"/>
      <c r="C49" s="271" t="s">
        <v>448</v>
      </c>
      <c r="D49" s="250"/>
      <c r="F49" s="376"/>
      <c r="G49" s="376"/>
      <c r="H49" s="172"/>
      <c r="I49" s="172"/>
      <c r="J49" s="172"/>
      <c r="K49" s="172"/>
      <c r="L49" s="44">
        <v>145</v>
      </c>
      <c r="M49" s="79" t="s">
        <v>2149</v>
      </c>
      <c r="N49" s="80" t="s">
        <v>39</v>
      </c>
      <c r="O49" s="42" t="s">
        <v>2160</v>
      </c>
      <c r="P49" s="172"/>
      <c r="Q49" s="376"/>
      <c r="R49" s="376"/>
      <c r="S49" s="376"/>
      <c r="T49" s="87"/>
      <c r="U49" s="88"/>
      <c r="V49" s="88"/>
      <c r="W49" s="88"/>
      <c r="X49" s="88"/>
      <c r="Y49" s="88"/>
      <c r="Z49" s="88"/>
      <c r="AA49" s="88"/>
      <c r="AB49" s="88"/>
      <c r="AC49" s="90"/>
      <c r="AD49" s="88"/>
      <c r="AE49" s="88"/>
      <c r="AF49" s="88"/>
      <c r="AG49" s="88"/>
      <c r="AH49" s="88"/>
      <c r="AI49" s="163"/>
      <c r="AJ49" s="88"/>
      <c r="AK49" s="90"/>
      <c r="AL49" s="90"/>
      <c r="AM49" s="90"/>
      <c r="AN49" s="90"/>
      <c r="AO49" s="90"/>
      <c r="AP49" s="90"/>
      <c r="AQ49" s="90"/>
      <c r="AR49" s="238"/>
      <c r="AS49" s="90"/>
      <c r="AT49" s="90"/>
      <c r="AU49" s="90"/>
      <c r="AV49" s="90"/>
      <c r="AW49" s="90"/>
      <c r="AX49" s="238"/>
      <c r="AY49" s="90"/>
      <c r="AZ49" s="90"/>
      <c r="BA49" s="90"/>
      <c r="BB49" s="90"/>
      <c r="BC49" s="90"/>
      <c r="BD49" s="90"/>
      <c r="BE49" s="90"/>
      <c r="BF49" s="90"/>
      <c r="BG49" s="90"/>
      <c r="BH49" s="90"/>
      <c r="BI49" s="90"/>
      <c r="BJ49" s="90"/>
      <c r="BK49" s="90"/>
      <c r="BL49" s="90"/>
      <c r="BM49" s="90"/>
      <c r="BN49" s="90"/>
      <c r="BO49" s="90"/>
      <c r="BP49" s="90"/>
      <c r="BQ49" s="90"/>
      <c r="BR49" s="249"/>
    </row>
    <row r="50" spans="1:70" ht="15.75" x14ac:dyDescent="0.25">
      <c r="A50" s="379"/>
      <c r="B50" s="1701"/>
      <c r="C50" s="271" t="s">
        <v>447</v>
      </c>
      <c r="D50" s="251"/>
      <c r="H50" s="172"/>
      <c r="I50" s="172"/>
      <c r="J50" s="172"/>
      <c r="K50" s="172"/>
      <c r="L50" s="44">
        <v>146</v>
      </c>
      <c r="M50" s="79" t="s">
        <v>2149</v>
      </c>
      <c r="N50" s="80" t="s">
        <v>42</v>
      </c>
      <c r="O50" s="42" t="s">
        <v>2178</v>
      </c>
      <c r="P50" s="172"/>
      <c r="Q50" s="376"/>
      <c r="R50" s="376"/>
      <c r="S50" s="376"/>
      <c r="T50" s="87"/>
      <c r="U50" s="88"/>
      <c r="V50" s="88"/>
      <c r="W50" s="88"/>
      <c r="X50" s="88"/>
      <c r="Y50" s="88"/>
      <c r="Z50" s="88"/>
      <c r="AA50" s="88"/>
      <c r="AB50" s="88"/>
      <c r="AC50" s="90"/>
      <c r="AD50" s="88"/>
      <c r="AE50" s="88"/>
      <c r="AF50" s="88"/>
      <c r="AG50" s="88"/>
      <c r="AH50" s="88"/>
      <c r="AI50" s="163"/>
      <c r="AJ50" s="88"/>
      <c r="AK50" s="90"/>
      <c r="AL50" s="90"/>
      <c r="AM50" s="90"/>
      <c r="AN50" s="90"/>
      <c r="AO50" s="90"/>
      <c r="AP50" s="90"/>
      <c r="AQ50" s="90"/>
      <c r="AR50" s="238"/>
      <c r="AS50" s="90"/>
      <c r="AT50" s="90"/>
      <c r="AU50" s="90"/>
      <c r="AV50" s="90"/>
      <c r="AW50" s="90"/>
      <c r="AX50" s="238"/>
      <c r="AY50" s="90"/>
      <c r="AZ50" s="90"/>
      <c r="BA50" s="90"/>
      <c r="BB50" s="90"/>
      <c r="BC50" s="90"/>
      <c r="BD50" s="90"/>
      <c r="BE50" s="90"/>
      <c r="BF50" s="90"/>
      <c r="BG50" s="90"/>
      <c r="BH50" s="90"/>
      <c r="BI50" s="90"/>
      <c r="BJ50" s="90"/>
      <c r="BK50" s="90"/>
      <c r="BL50" s="90"/>
      <c r="BM50" s="90"/>
      <c r="BN50" s="90"/>
      <c r="BO50" s="90"/>
      <c r="BP50" s="90"/>
      <c r="BQ50" s="90"/>
      <c r="BR50" s="249"/>
    </row>
    <row r="51" spans="1:70" ht="15.75" x14ac:dyDescent="0.25">
      <c r="A51" s="379"/>
      <c r="B51" s="1701"/>
      <c r="C51" s="271" t="s">
        <v>449</v>
      </c>
      <c r="D51" s="251"/>
      <c r="F51" s="376"/>
      <c r="G51" s="376"/>
      <c r="H51" s="172"/>
      <c r="I51" s="172"/>
      <c r="J51" s="172"/>
      <c r="K51" s="172"/>
      <c r="L51" s="44">
        <v>156</v>
      </c>
      <c r="M51" s="79" t="s">
        <v>2149</v>
      </c>
      <c r="N51" s="80" t="s">
        <v>43</v>
      </c>
      <c r="O51" s="42" t="s">
        <v>2185</v>
      </c>
      <c r="P51" s="172"/>
      <c r="Q51" s="376"/>
      <c r="R51" s="376"/>
      <c r="S51" s="376"/>
      <c r="T51" s="87"/>
      <c r="U51" s="88"/>
      <c r="V51" s="88"/>
      <c r="W51" s="88"/>
      <c r="X51" s="88"/>
      <c r="Y51" s="88"/>
      <c r="Z51" s="88"/>
      <c r="AA51" s="88"/>
      <c r="AB51" s="88"/>
      <c r="AC51" s="90"/>
      <c r="AD51" s="88"/>
      <c r="AE51" s="88"/>
      <c r="AF51" s="88"/>
      <c r="AG51" s="88"/>
      <c r="AH51" s="88"/>
      <c r="AI51" s="163"/>
      <c r="AJ51" s="88"/>
      <c r="AK51" s="90"/>
      <c r="AL51" s="90"/>
      <c r="AM51" s="90"/>
      <c r="AN51" s="90"/>
      <c r="AO51" s="90"/>
      <c r="AP51" s="90"/>
      <c r="AQ51" s="90"/>
      <c r="AR51" s="238"/>
      <c r="AS51" s="90"/>
      <c r="AT51" s="90"/>
      <c r="AU51" s="90"/>
      <c r="AV51" s="90"/>
      <c r="AW51" s="90"/>
      <c r="AX51" s="238"/>
      <c r="AY51" s="90"/>
      <c r="AZ51" s="90"/>
      <c r="BA51" s="90"/>
      <c r="BB51" s="90"/>
      <c r="BC51" s="90"/>
      <c r="BD51" s="90"/>
      <c r="BE51" s="90"/>
      <c r="BF51" s="90"/>
      <c r="BG51" s="90"/>
      <c r="BH51" s="90"/>
      <c r="BI51" s="90"/>
      <c r="BJ51" s="90"/>
      <c r="BK51" s="90"/>
      <c r="BL51" s="90"/>
      <c r="BM51" s="90"/>
      <c r="BN51" s="90"/>
      <c r="BO51" s="90"/>
      <c r="BP51" s="90"/>
      <c r="BQ51" s="90"/>
      <c r="BR51" s="249"/>
    </row>
    <row r="52" spans="1:70" ht="15.75" x14ac:dyDescent="0.25">
      <c r="A52" s="379"/>
      <c r="B52" s="1701"/>
      <c r="C52" s="271" t="s">
        <v>450</v>
      </c>
      <c r="D52" s="251"/>
      <c r="F52" s="376"/>
      <c r="G52" s="376"/>
      <c r="H52" s="172"/>
      <c r="I52" s="172"/>
      <c r="J52" s="172"/>
      <c r="K52" s="172"/>
      <c r="L52" s="44">
        <v>234</v>
      </c>
      <c r="M52" s="79" t="s">
        <v>2149</v>
      </c>
      <c r="N52" s="80" t="s">
        <v>47</v>
      </c>
      <c r="O52" s="42" t="s">
        <v>2217</v>
      </c>
      <c r="P52" s="172"/>
      <c r="Q52" s="376"/>
      <c r="R52" s="376"/>
      <c r="S52" s="376"/>
      <c r="T52" s="87"/>
      <c r="U52" s="88"/>
      <c r="V52" s="88"/>
      <c r="W52" s="88"/>
      <c r="X52" s="88"/>
      <c r="Y52" s="88"/>
      <c r="Z52" s="88"/>
      <c r="AA52" s="88"/>
      <c r="AB52" s="88"/>
      <c r="AC52" s="90"/>
      <c r="AD52" s="88"/>
      <c r="AE52" s="88"/>
      <c r="AF52" s="88"/>
      <c r="AG52" s="88"/>
      <c r="AH52" s="88"/>
      <c r="AI52" s="163"/>
      <c r="AJ52" s="88"/>
      <c r="AK52" s="90"/>
      <c r="AL52" s="90"/>
      <c r="AM52" s="90"/>
      <c r="AN52" s="90"/>
      <c r="AO52" s="90"/>
      <c r="AP52" s="90"/>
      <c r="AQ52" s="90"/>
      <c r="AR52" s="238"/>
      <c r="AS52" s="90"/>
      <c r="AT52" s="90"/>
      <c r="AU52" s="90"/>
      <c r="AV52" s="90"/>
      <c r="AW52" s="90"/>
      <c r="AX52" s="238"/>
      <c r="AY52" s="90"/>
      <c r="AZ52" s="90"/>
      <c r="BA52" s="90"/>
      <c r="BB52" s="90"/>
      <c r="BC52" s="90"/>
      <c r="BD52" s="90"/>
      <c r="BE52" s="90"/>
      <c r="BF52" s="90"/>
      <c r="BG52" s="90"/>
      <c r="BH52" s="90"/>
      <c r="BI52" s="90"/>
      <c r="BJ52" s="90"/>
      <c r="BK52" s="90"/>
      <c r="BL52" s="90"/>
      <c r="BM52" s="90"/>
      <c r="BN52" s="90"/>
      <c r="BO52" s="90"/>
      <c r="BP52" s="90"/>
      <c r="BQ52" s="90"/>
      <c r="BR52" s="249"/>
    </row>
    <row r="53" spans="1:70" ht="15.75" x14ac:dyDescent="0.25">
      <c r="A53" s="379"/>
      <c r="B53" s="1702"/>
      <c r="C53" s="271" t="s">
        <v>1336</v>
      </c>
      <c r="D53" s="251"/>
      <c r="F53" s="376"/>
      <c r="G53" s="376"/>
      <c r="H53" s="172"/>
      <c r="I53" s="172"/>
      <c r="J53" s="172"/>
      <c r="K53" s="172"/>
      <c r="L53" s="44">
        <v>235</v>
      </c>
      <c r="M53" s="79" t="s">
        <v>2149</v>
      </c>
      <c r="N53" s="80" t="s">
        <v>51</v>
      </c>
      <c r="O53" s="42" t="s">
        <v>2249</v>
      </c>
      <c r="P53" s="172"/>
      <c r="Q53" s="376"/>
      <c r="R53" s="376"/>
      <c r="S53" s="376"/>
      <c r="T53" s="87"/>
      <c r="U53" s="88"/>
      <c r="V53" s="88"/>
      <c r="W53" s="88"/>
      <c r="X53" s="88"/>
      <c r="Y53" s="88"/>
      <c r="Z53" s="88"/>
      <c r="AA53" s="88"/>
      <c r="AB53" s="88"/>
      <c r="AC53" s="90"/>
      <c r="AD53" s="88"/>
      <c r="AE53" s="88"/>
      <c r="AF53" s="88"/>
      <c r="AG53" s="88"/>
      <c r="AH53" s="88"/>
      <c r="AI53" s="163"/>
      <c r="AJ53" s="88"/>
      <c r="AK53" s="90"/>
      <c r="AL53" s="90"/>
      <c r="AM53" s="90"/>
      <c r="AN53" s="90"/>
      <c r="AO53" s="90"/>
      <c r="AP53" s="90"/>
      <c r="AQ53" s="90"/>
      <c r="AR53" s="238"/>
      <c r="AS53" s="90"/>
      <c r="AT53" s="90"/>
      <c r="AU53" s="90"/>
      <c r="AV53" s="90"/>
      <c r="AW53" s="90"/>
      <c r="AX53" s="238"/>
      <c r="AY53" s="90"/>
      <c r="AZ53" s="90"/>
      <c r="BA53" s="90"/>
      <c r="BB53" s="90"/>
      <c r="BC53" s="90"/>
      <c r="BD53" s="90"/>
      <c r="BE53" s="90"/>
      <c r="BF53" s="90"/>
      <c r="BG53" s="90"/>
      <c r="BH53" s="90"/>
      <c r="BI53" s="90"/>
      <c r="BJ53" s="90"/>
      <c r="BK53" s="90"/>
      <c r="BL53" s="90"/>
      <c r="BM53" s="90"/>
      <c r="BN53" s="90"/>
      <c r="BO53" s="90"/>
      <c r="BP53" s="90"/>
      <c r="BQ53" s="90"/>
      <c r="BR53" s="249"/>
    </row>
    <row r="54" spans="1:70" ht="15.75" x14ac:dyDescent="0.25">
      <c r="A54" s="379"/>
      <c r="B54" s="1668" t="s">
        <v>355</v>
      </c>
      <c r="C54" s="271" t="s">
        <v>452</v>
      </c>
      <c r="D54" s="250"/>
      <c r="F54" s="376"/>
      <c r="G54" s="376"/>
      <c r="H54" s="172"/>
      <c r="I54" s="172"/>
      <c r="J54" s="172"/>
      <c r="K54" s="172"/>
      <c r="L54" s="44">
        <v>236</v>
      </c>
      <c r="M54" s="79" t="s">
        <v>2149</v>
      </c>
      <c r="N54" s="80" t="s">
        <v>52</v>
      </c>
      <c r="O54" s="42" t="s">
        <v>2257</v>
      </c>
      <c r="P54" s="172"/>
      <c r="Q54" s="376"/>
      <c r="R54" s="376"/>
      <c r="S54" s="376"/>
      <c r="T54" s="87"/>
      <c r="U54" s="88"/>
      <c r="V54" s="88"/>
      <c r="W54" s="88"/>
      <c r="X54" s="88"/>
      <c r="Y54" s="88"/>
      <c r="Z54" s="88"/>
      <c r="AA54" s="88"/>
      <c r="AB54" s="88"/>
      <c r="AC54" s="90"/>
      <c r="AD54" s="88"/>
      <c r="AE54" s="88"/>
      <c r="AF54" s="88"/>
      <c r="AG54" s="88"/>
      <c r="AH54" s="88"/>
      <c r="AI54" s="163"/>
      <c r="AJ54" s="88"/>
      <c r="AK54" s="90"/>
      <c r="AL54" s="90"/>
      <c r="AM54" s="90"/>
      <c r="AN54" s="90"/>
      <c r="AO54" s="90"/>
      <c r="AP54" s="90"/>
      <c r="AQ54" s="90"/>
      <c r="AR54" s="238"/>
      <c r="AS54" s="90"/>
      <c r="AT54" s="90"/>
      <c r="AU54" s="90"/>
      <c r="AV54" s="90"/>
      <c r="AW54" s="90"/>
      <c r="AX54" s="238"/>
      <c r="AY54" s="90"/>
      <c r="AZ54" s="90"/>
      <c r="BA54" s="90"/>
      <c r="BB54" s="90"/>
      <c r="BC54" s="90"/>
      <c r="BD54" s="90"/>
      <c r="BE54" s="90"/>
      <c r="BF54" s="90"/>
      <c r="BG54" s="90"/>
      <c r="BH54" s="90"/>
      <c r="BI54" s="90"/>
      <c r="BJ54" s="90"/>
      <c r="BK54" s="90"/>
      <c r="BL54" s="90"/>
      <c r="BM54" s="90"/>
      <c r="BN54" s="90"/>
      <c r="BO54" s="90"/>
      <c r="BP54" s="90"/>
      <c r="BQ54" s="90"/>
      <c r="BR54" s="249"/>
    </row>
    <row r="55" spans="1:70" ht="15.75" x14ac:dyDescent="0.25">
      <c r="A55" s="379"/>
      <c r="B55" s="1669"/>
      <c r="C55" s="271" t="s">
        <v>453</v>
      </c>
      <c r="D55" s="251"/>
      <c r="F55" s="376"/>
      <c r="G55" s="376"/>
      <c r="H55" s="172"/>
      <c r="I55" s="172"/>
      <c r="J55" s="172"/>
      <c r="K55" s="172"/>
      <c r="L55" s="44">
        <v>245</v>
      </c>
      <c r="M55" s="79" t="s">
        <v>2149</v>
      </c>
      <c r="N55" s="80" t="s">
        <v>2258</v>
      </c>
      <c r="O55" s="42" t="s">
        <v>2259</v>
      </c>
      <c r="P55" s="172"/>
      <c r="Q55" s="376"/>
      <c r="R55" s="376"/>
      <c r="S55" s="376"/>
      <c r="AD55" s="88"/>
      <c r="AE55" s="88"/>
      <c r="AF55" s="88"/>
      <c r="AG55" s="88"/>
      <c r="AH55" s="88"/>
      <c r="AJ55" s="88"/>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239"/>
    </row>
    <row r="56" spans="1:70" ht="16.5" thickBot="1" x14ac:dyDescent="0.3">
      <c r="A56" s="379"/>
      <c r="B56" s="1669"/>
      <c r="C56" s="849" t="s">
        <v>454</v>
      </c>
      <c r="D56" s="850"/>
      <c r="F56" s="376"/>
      <c r="G56" s="376"/>
      <c r="H56" s="172"/>
      <c r="I56" s="172"/>
      <c r="J56" s="172"/>
      <c r="K56" s="172"/>
      <c r="L56" s="44">
        <v>246</v>
      </c>
      <c r="M56" s="79" t="s">
        <v>2149</v>
      </c>
      <c r="N56" s="80" t="s">
        <v>2275</v>
      </c>
      <c r="O56" s="42" t="s">
        <v>2276</v>
      </c>
      <c r="P56" s="172"/>
      <c r="Q56" s="376"/>
      <c r="R56" s="376"/>
      <c r="S56" s="376"/>
      <c r="AD56" s="88"/>
      <c r="AE56" s="88"/>
      <c r="AF56" s="88"/>
      <c r="AG56" s="88"/>
      <c r="AH56" s="88"/>
      <c r="AJ56" s="88"/>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239"/>
    </row>
    <row r="57" spans="1:70" ht="18.75" customHeight="1" x14ac:dyDescent="0.3">
      <c r="A57" s="379"/>
      <c r="B57" s="1703" t="s">
        <v>1365</v>
      </c>
      <c r="C57" s="1704"/>
      <c r="D57" s="1705"/>
      <c r="F57" s="376"/>
      <c r="G57" s="376"/>
      <c r="H57" s="172"/>
      <c r="I57" s="172"/>
      <c r="J57" s="172"/>
      <c r="K57" s="172"/>
      <c r="L57" s="44">
        <v>256</v>
      </c>
      <c r="M57" s="79" t="s">
        <v>2149</v>
      </c>
      <c r="N57" s="80" t="s">
        <v>2277</v>
      </c>
      <c r="O57" s="42" t="s">
        <v>2278</v>
      </c>
      <c r="P57" s="172"/>
      <c r="Q57" s="376"/>
      <c r="R57" s="376"/>
      <c r="S57" s="376"/>
      <c r="AD57" s="88"/>
      <c r="AE57" s="88"/>
      <c r="AF57" s="88"/>
      <c r="AG57" s="88"/>
      <c r="AH57" s="88"/>
      <c r="AJ57" s="88"/>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239"/>
    </row>
    <row r="58" spans="1:70" ht="18.75" customHeight="1" x14ac:dyDescent="0.25">
      <c r="A58" s="379"/>
      <c r="B58" s="1700" t="s">
        <v>1356</v>
      </c>
      <c r="C58" s="531" t="s">
        <v>1354</v>
      </c>
      <c r="D58" s="1159"/>
      <c r="F58" s="376"/>
      <c r="G58" s="376"/>
      <c r="H58" s="172"/>
      <c r="I58" s="172"/>
      <c r="J58" s="172"/>
      <c r="K58" s="172"/>
      <c r="L58" s="44">
        <v>345</v>
      </c>
      <c r="M58" s="79" t="s">
        <v>2149</v>
      </c>
      <c r="N58" s="80" t="s">
        <v>54</v>
      </c>
      <c r="O58" s="42" t="s">
        <v>2279</v>
      </c>
      <c r="P58" s="172"/>
      <c r="Q58" s="376"/>
      <c r="R58" s="376"/>
      <c r="S58" s="376"/>
      <c r="AD58" s="88"/>
      <c r="AE58" s="88"/>
      <c r="AF58" s="88"/>
      <c r="AG58" s="88"/>
      <c r="AH58" s="88"/>
      <c r="AJ58" s="88"/>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239"/>
    </row>
    <row r="59" spans="1:70" ht="18.75" customHeight="1" x14ac:dyDescent="0.25">
      <c r="A59" s="379"/>
      <c r="B59" s="1701"/>
      <c r="C59" s="531" t="s">
        <v>1359</v>
      </c>
      <c r="D59" s="1159"/>
      <c r="F59" s="376"/>
      <c r="G59" s="376"/>
      <c r="H59" s="172"/>
      <c r="I59" s="172"/>
      <c r="J59" s="172"/>
      <c r="K59" s="172"/>
      <c r="L59" s="44">
        <v>346</v>
      </c>
      <c r="M59" s="79" t="s">
        <v>2149</v>
      </c>
      <c r="N59" s="80" t="s">
        <v>58</v>
      </c>
      <c r="O59" s="42" t="s">
        <v>2303</v>
      </c>
      <c r="P59" s="172"/>
      <c r="Q59" s="376"/>
      <c r="R59" s="376"/>
      <c r="S59" s="376"/>
    </row>
    <row r="60" spans="1:70" ht="18.75" customHeight="1" x14ac:dyDescent="0.25">
      <c r="A60" s="379"/>
      <c r="B60" s="1701"/>
      <c r="C60" s="271" t="s">
        <v>1355</v>
      </c>
      <c r="D60" s="1159"/>
      <c r="F60" s="376"/>
      <c r="G60" s="376"/>
      <c r="H60" s="172"/>
      <c r="I60" s="172"/>
      <c r="J60" s="172"/>
      <c r="K60" s="172"/>
      <c r="L60" s="44">
        <v>456</v>
      </c>
      <c r="M60" s="79" t="s">
        <v>2149</v>
      </c>
      <c r="N60" s="80" t="s">
        <v>61</v>
      </c>
      <c r="O60" s="42" t="s">
        <v>2332</v>
      </c>
      <c r="P60" s="172"/>
      <c r="Q60" s="376"/>
      <c r="R60" s="376"/>
      <c r="S60" s="376"/>
    </row>
    <row r="61" spans="1:70" ht="18.75" customHeight="1" x14ac:dyDescent="0.25">
      <c r="A61" s="379"/>
      <c r="B61" s="1701"/>
      <c r="C61" s="531" t="s">
        <v>1368</v>
      </c>
      <c r="D61" s="1159"/>
      <c r="F61" s="379"/>
      <c r="G61" s="379"/>
      <c r="H61" s="172"/>
      <c r="I61" s="172"/>
      <c r="J61" s="172"/>
      <c r="K61" s="172"/>
      <c r="L61" s="44">
        <v>1234</v>
      </c>
      <c r="M61" s="79" t="s">
        <v>2149</v>
      </c>
      <c r="N61" s="80" t="s">
        <v>2351</v>
      </c>
      <c r="O61" s="42" t="s">
        <v>2352</v>
      </c>
      <c r="P61" s="172"/>
      <c r="Q61" s="379"/>
      <c r="R61" s="379"/>
      <c r="S61" s="379"/>
    </row>
    <row r="62" spans="1:70" ht="18.75" customHeight="1" x14ac:dyDescent="0.25">
      <c r="A62" s="379"/>
      <c r="B62" s="1701"/>
      <c r="C62" s="531" t="s">
        <v>1364</v>
      </c>
      <c r="D62" s="1159"/>
      <c r="F62" s="379"/>
      <c r="G62" s="379"/>
      <c r="H62" s="172"/>
      <c r="I62" s="172"/>
      <c r="J62" s="172"/>
      <c r="K62" s="172"/>
      <c r="L62" s="44">
        <v>1235</v>
      </c>
      <c r="M62" s="79" t="s">
        <v>2149</v>
      </c>
      <c r="N62" s="80" t="s">
        <v>67</v>
      </c>
      <c r="O62" s="42" t="s">
        <v>2366</v>
      </c>
      <c r="P62" s="172"/>
      <c r="Q62" s="379"/>
      <c r="R62" s="379"/>
      <c r="S62" s="379"/>
    </row>
    <row r="63" spans="1:70" ht="18.75" customHeight="1" thickBot="1" x14ac:dyDescent="0.3">
      <c r="A63" s="379"/>
      <c r="B63" s="1720"/>
      <c r="C63" s="851" t="s">
        <v>1361</v>
      </c>
      <c r="D63" s="116"/>
      <c r="F63" s="379"/>
      <c r="G63" s="379"/>
      <c r="H63" s="172"/>
      <c r="I63" s="172"/>
      <c r="J63" s="172"/>
      <c r="K63" s="172"/>
      <c r="L63" s="44">
        <v>1236</v>
      </c>
      <c r="M63" s="79" t="s">
        <v>2149</v>
      </c>
      <c r="N63" s="80" t="s">
        <v>68</v>
      </c>
      <c r="O63" s="42" t="s">
        <v>2367</v>
      </c>
      <c r="P63" s="172"/>
      <c r="Q63" s="379"/>
      <c r="R63" s="379"/>
      <c r="S63" s="379"/>
    </row>
    <row r="64" spans="1:70" ht="18.75" customHeight="1" x14ac:dyDescent="0.3">
      <c r="A64" s="379"/>
      <c r="B64" s="1709" t="s">
        <v>2123</v>
      </c>
      <c r="C64" s="848" t="s">
        <v>1367</v>
      </c>
      <c r="D64" s="1159"/>
      <c r="F64" s="378"/>
      <c r="G64" s="378"/>
      <c r="H64" s="172"/>
      <c r="I64" s="172"/>
      <c r="J64" s="172"/>
      <c r="K64" s="172"/>
      <c r="L64" s="44">
        <v>1345</v>
      </c>
      <c r="M64" s="79" t="s">
        <v>2149</v>
      </c>
      <c r="N64" s="80" t="s">
        <v>2388</v>
      </c>
      <c r="O64" s="42" t="s">
        <v>2389</v>
      </c>
      <c r="P64" s="172"/>
      <c r="Q64" s="379"/>
      <c r="R64" s="379"/>
      <c r="S64" s="379"/>
    </row>
    <row r="65" spans="1:36" ht="18.75" customHeight="1" x14ac:dyDescent="0.25">
      <c r="A65" s="379"/>
      <c r="B65" s="1710"/>
      <c r="C65" s="847" t="s">
        <v>1366</v>
      </c>
      <c r="D65" s="1159"/>
      <c r="F65" s="379"/>
      <c r="G65" s="379"/>
      <c r="H65" s="172"/>
      <c r="I65" s="172"/>
      <c r="J65" s="172"/>
      <c r="K65" s="172"/>
      <c r="L65" s="44">
        <v>1346</v>
      </c>
      <c r="M65" s="79" t="s">
        <v>2149</v>
      </c>
      <c r="N65" s="80" t="s">
        <v>78</v>
      </c>
      <c r="O65" s="42" t="s">
        <v>2420</v>
      </c>
      <c r="P65" s="172"/>
      <c r="Q65" s="379"/>
      <c r="R65" s="379"/>
      <c r="S65" s="379"/>
    </row>
    <row r="66" spans="1:36" ht="18.75" customHeight="1" x14ac:dyDescent="0.25">
      <c r="A66" s="363"/>
      <c r="B66" s="1710"/>
      <c r="C66" s="852" t="s">
        <v>1383</v>
      </c>
      <c r="D66" s="1159"/>
      <c r="F66" s="379"/>
      <c r="G66" s="379"/>
      <c r="H66" s="172"/>
      <c r="I66" s="172"/>
      <c r="J66" s="172"/>
      <c r="K66" s="172"/>
      <c r="L66" s="44">
        <v>1356</v>
      </c>
      <c r="M66" s="79" t="s">
        <v>2149</v>
      </c>
      <c r="N66" s="80" t="s">
        <v>84</v>
      </c>
      <c r="O66" s="42" t="s">
        <v>2458</v>
      </c>
      <c r="P66" s="172"/>
      <c r="Q66" s="379"/>
      <c r="R66" s="379"/>
      <c r="S66" s="379"/>
    </row>
    <row r="67" spans="1:36" ht="18.75" customHeight="1" x14ac:dyDescent="0.25">
      <c r="A67" s="363"/>
      <c r="B67" s="1710"/>
      <c r="C67" s="787" t="s">
        <v>1369</v>
      </c>
      <c r="D67" s="1159"/>
      <c r="F67" s="379"/>
      <c r="G67" s="379"/>
      <c r="H67" s="172"/>
      <c r="I67" s="172"/>
      <c r="J67" s="172"/>
      <c r="K67" s="172"/>
      <c r="L67" s="44">
        <v>1456</v>
      </c>
      <c r="M67" s="79" t="s">
        <v>2149</v>
      </c>
      <c r="N67" s="80" t="s">
        <v>2459</v>
      </c>
      <c r="O67" s="42" t="s">
        <v>2460</v>
      </c>
      <c r="P67" s="172"/>
      <c r="Q67" s="379"/>
      <c r="R67" s="379"/>
      <c r="S67" s="379"/>
    </row>
    <row r="68" spans="1:36" ht="18.75" customHeight="1" x14ac:dyDescent="0.25">
      <c r="A68" s="363"/>
      <c r="B68" s="1710"/>
      <c r="C68" s="847" t="s">
        <v>1370</v>
      </c>
      <c r="D68" s="1159"/>
      <c r="F68" s="189"/>
      <c r="G68" s="189"/>
      <c r="H68" s="172"/>
      <c r="I68" s="172"/>
      <c r="J68" s="172"/>
      <c r="K68" s="172"/>
      <c r="L68" s="44">
        <v>2345</v>
      </c>
      <c r="M68" s="79" t="s">
        <v>2198</v>
      </c>
      <c r="N68" s="80" t="s">
        <v>44</v>
      </c>
      <c r="O68" s="42" t="s">
        <v>2199</v>
      </c>
      <c r="P68" s="172"/>
      <c r="Q68" s="379"/>
      <c r="R68" s="379"/>
      <c r="S68" s="379"/>
    </row>
    <row r="69" spans="1:36" ht="18.75" customHeight="1" x14ac:dyDescent="0.25">
      <c r="A69" s="363"/>
      <c r="B69" s="1710"/>
      <c r="C69" s="847" t="s">
        <v>1357</v>
      </c>
      <c r="D69" s="1159"/>
      <c r="F69" s="189"/>
      <c r="G69" s="189"/>
      <c r="H69" s="172"/>
      <c r="I69" s="172"/>
      <c r="J69" s="172"/>
      <c r="K69" s="172"/>
      <c r="L69" s="44">
        <v>2346</v>
      </c>
      <c r="M69" s="79" t="s">
        <v>2198</v>
      </c>
      <c r="N69" s="80" t="s">
        <v>46</v>
      </c>
      <c r="O69" s="42" t="s">
        <v>2204</v>
      </c>
      <c r="P69" s="172"/>
      <c r="Q69" s="379"/>
      <c r="R69" s="379"/>
      <c r="S69" s="379"/>
    </row>
    <row r="70" spans="1:36" ht="18.75" customHeight="1" x14ac:dyDescent="0.25">
      <c r="A70" s="363"/>
      <c r="B70" s="1710"/>
      <c r="C70" s="847" t="s">
        <v>1358</v>
      </c>
      <c r="D70" s="1159"/>
      <c r="F70" s="189"/>
      <c r="G70" s="189"/>
      <c r="H70" s="172"/>
      <c r="I70" s="172"/>
      <c r="J70" s="172"/>
      <c r="K70" s="172"/>
      <c r="L70" s="44">
        <v>2456</v>
      </c>
      <c r="M70" s="79" t="s">
        <v>2198</v>
      </c>
      <c r="N70" s="80" t="s">
        <v>2208</v>
      </c>
      <c r="O70" s="42" t="s">
        <v>2209</v>
      </c>
      <c r="P70" s="172"/>
      <c r="Q70" s="379"/>
      <c r="R70" s="379"/>
      <c r="S70" s="379"/>
    </row>
    <row r="71" spans="1:36" ht="18.75" customHeight="1" x14ac:dyDescent="0.25">
      <c r="A71" s="19"/>
      <c r="B71" s="1710"/>
      <c r="C71" s="847" t="s">
        <v>1360</v>
      </c>
      <c r="D71" s="1159"/>
      <c r="F71" s="368"/>
      <c r="G71" s="368"/>
      <c r="H71" s="172"/>
      <c r="I71" s="172"/>
      <c r="J71" s="172"/>
      <c r="K71" s="172"/>
      <c r="L71" s="44">
        <v>3456</v>
      </c>
      <c r="M71" s="79" t="s">
        <v>2198</v>
      </c>
      <c r="N71" s="80" t="s">
        <v>50</v>
      </c>
      <c r="O71" s="42" t="s">
        <v>2238</v>
      </c>
      <c r="P71" s="172"/>
      <c r="Q71" s="379"/>
      <c r="R71" s="379"/>
      <c r="S71" s="379"/>
    </row>
    <row r="72" spans="1:36" ht="18.75" customHeight="1" thickBot="1" x14ac:dyDescent="0.3">
      <c r="A72" s="19"/>
      <c r="B72" s="1710"/>
      <c r="C72" s="542" t="s">
        <v>1362</v>
      </c>
      <c r="D72" s="65"/>
      <c r="F72" s="376"/>
      <c r="G72" s="376"/>
      <c r="H72" s="172"/>
      <c r="I72" s="172"/>
      <c r="J72" s="172"/>
      <c r="K72" s="172"/>
      <c r="L72" s="44">
        <v>12345</v>
      </c>
      <c r="M72" s="79" t="s">
        <v>2198</v>
      </c>
      <c r="N72" s="80" t="s">
        <v>59</v>
      </c>
      <c r="O72" s="42" t="s">
        <v>2314</v>
      </c>
      <c r="P72" s="172"/>
      <c r="Q72" s="376"/>
      <c r="R72" s="376"/>
      <c r="S72" s="376"/>
      <c r="T72" s="144"/>
      <c r="U72" s="93"/>
      <c r="V72" s="93"/>
      <c r="W72" s="93"/>
      <c r="X72" s="93"/>
      <c r="Y72" s="93"/>
      <c r="Z72" s="93"/>
      <c r="AA72" s="93"/>
      <c r="AB72" s="93"/>
      <c r="AC72" s="93"/>
      <c r="AD72" s="93"/>
      <c r="AE72" s="93"/>
      <c r="AF72" s="93"/>
      <c r="AG72" s="93"/>
      <c r="AH72" s="93"/>
      <c r="AI72" s="93"/>
      <c r="AJ72" s="93"/>
    </row>
    <row r="73" spans="1:36" ht="18.75" customHeight="1" thickBot="1" x14ac:dyDescent="0.3">
      <c r="A73" s="19"/>
      <c r="B73" s="1706" t="s">
        <v>1363</v>
      </c>
      <c r="C73" s="1707"/>
      <c r="D73" s="1708"/>
      <c r="F73" s="375"/>
      <c r="G73" s="375"/>
      <c r="H73" s="172"/>
      <c r="I73" s="172"/>
      <c r="J73" s="172"/>
      <c r="K73" s="172"/>
      <c r="L73" s="44">
        <v>12346</v>
      </c>
      <c r="M73" s="79" t="s">
        <v>2198</v>
      </c>
      <c r="N73" s="80" t="s">
        <v>2315</v>
      </c>
      <c r="O73" s="42" t="s">
        <v>2316</v>
      </c>
      <c r="P73" s="172"/>
      <c r="Q73" s="375"/>
      <c r="R73" s="375"/>
      <c r="S73" s="375"/>
    </row>
    <row r="74" spans="1:36" ht="18.75" customHeight="1" x14ac:dyDescent="0.25">
      <c r="A74" s="19"/>
      <c r="B74" s="1711"/>
      <c r="C74" s="1712"/>
      <c r="D74" s="1713"/>
      <c r="F74" s="375"/>
      <c r="G74" s="375"/>
      <c r="H74" s="172"/>
      <c r="I74" s="172"/>
      <c r="J74" s="172"/>
      <c r="K74" s="172"/>
      <c r="L74" s="44">
        <v>12356</v>
      </c>
      <c r="M74" s="79" t="s">
        <v>2198</v>
      </c>
      <c r="N74" s="80" t="s">
        <v>60</v>
      </c>
      <c r="O74" s="42" t="s">
        <v>2322</v>
      </c>
      <c r="P74" s="172"/>
      <c r="Q74" s="375"/>
      <c r="R74" s="375"/>
      <c r="S74" s="375"/>
    </row>
    <row r="75" spans="1:36" ht="18.75" customHeight="1" x14ac:dyDescent="0.25">
      <c r="A75" s="19"/>
      <c r="B75" s="1714"/>
      <c r="C75" s="1715"/>
      <c r="D75" s="1716"/>
      <c r="E75" s="375"/>
      <c r="F75" s="375"/>
      <c r="G75" s="375"/>
      <c r="H75" s="172"/>
      <c r="I75" s="172"/>
      <c r="J75" s="172"/>
      <c r="K75" s="172"/>
      <c r="L75" s="44">
        <v>12456</v>
      </c>
      <c r="M75" s="79" t="s">
        <v>2198</v>
      </c>
      <c r="N75" s="80" t="s">
        <v>62</v>
      </c>
      <c r="O75" s="42" t="s">
        <v>2333</v>
      </c>
      <c r="P75" s="172"/>
      <c r="Q75" s="375"/>
      <c r="R75" s="375"/>
      <c r="S75" s="375"/>
    </row>
    <row r="76" spans="1:36" ht="18.75" customHeight="1" x14ac:dyDescent="0.25">
      <c r="A76" s="19"/>
      <c r="B76" s="1714"/>
      <c r="C76" s="1715"/>
      <c r="D76" s="1716"/>
      <c r="E76" s="366"/>
      <c r="F76" s="366"/>
      <c r="G76" s="366"/>
      <c r="H76" s="172"/>
      <c r="I76" s="172"/>
      <c r="J76" s="172"/>
      <c r="K76" s="172"/>
      <c r="L76" s="44">
        <v>13456</v>
      </c>
      <c r="M76" s="79" t="s">
        <v>2198</v>
      </c>
      <c r="N76" s="80" t="s">
        <v>63</v>
      </c>
      <c r="O76" s="42" t="s">
        <v>2334</v>
      </c>
      <c r="P76" s="172"/>
      <c r="Q76" s="379"/>
      <c r="R76" s="379"/>
      <c r="S76" s="379"/>
    </row>
    <row r="77" spans="1:36" ht="18.75" customHeight="1" x14ac:dyDescent="0.25">
      <c r="A77" s="19"/>
      <c r="B77" s="1714"/>
      <c r="C77" s="1715"/>
      <c r="D77" s="1716"/>
      <c r="E77" s="366"/>
      <c r="F77" s="366"/>
      <c r="G77" s="366"/>
      <c r="H77" s="172"/>
      <c r="I77" s="172"/>
      <c r="J77" s="172"/>
      <c r="K77" s="172"/>
      <c r="L77" s="44">
        <v>23456</v>
      </c>
      <c r="M77" s="79" t="s">
        <v>2198</v>
      </c>
      <c r="N77" s="80" t="s">
        <v>69</v>
      </c>
      <c r="O77" s="42" t="s">
        <v>2381</v>
      </c>
      <c r="P77" s="172"/>
      <c r="Q77" s="379"/>
      <c r="R77" s="379"/>
      <c r="S77" s="379"/>
    </row>
    <row r="78" spans="1:36" ht="18.75" customHeight="1" x14ac:dyDescent="0.25">
      <c r="A78" s="404"/>
      <c r="B78" s="1714"/>
      <c r="C78" s="1715"/>
      <c r="D78" s="1716"/>
      <c r="E78" s="372"/>
      <c r="F78" s="366"/>
      <c r="G78" s="366"/>
      <c r="H78" s="172"/>
      <c r="I78" s="172"/>
      <c r="J78" s="172"/>
      <c r="K78" s="172"/>
      <c r="L78" s="44">
        <v>123456</v>
      </c>
      <c r="M78" s="79" t="s">
        <v>2198</v>
      </c>
      <c r="N78" s="80" t="s">
        <v>2382</v>
      </c>
      <c r="O78" s="42" t="s">
        <v>2383</v>
      </c>
      <c r="P78" s="172"/>
      <c r="Q78" s="379"/>
      <c r="R78" s="379"/>
      <c r="S78" s="379"/>
    </row>
    <row r="79" spans="1:36" ht="18.75" customHeight="1" x14ac:dyDescent="0.25">
      <c r="A79" s="379"/>
      <c r="B79" s="1714"/>
      <c r="C79" s="1715"/>
      <c r="D79" s="1716"/>
      <c r="E79" s="379"/>
      <c r="F79" s="379"/>
      <c r="G79" s="379"/>
      <c r="H79" s="172"/>
      <c r="I79" s="172"/>
      <c r="J79" s="172"/>
      <c r="K79" s="172"/>
      <c r="L79" s="6"/>
      <c r="M79" s="79" t="s">
        <v>2198</v>
      </c>
      <c r="N79" s="80" t="s">
        <v>70</v>
      </c>
      <c r="O79" s="42" t="s">
        <v>2384</v>
      </c>
      <c r="P79" s="172"/>
      <c r="Q79" s="379"/>
      <c r="R79" s="379"/>
      <c r="S79" s="379"/>
    </row>
    <row r="80" spans="1:36" ht="18.75" customHeight="1" x14ac:dyDescent="0.25">
      <c r="A80" s="379"/>
      <c r="B80" s="1714"/>
      <c r="C80" s="1715"/>
      <c r="D80" s="1716"/>
      <c r="E80" s="379"/>
      <c r="F80" s="379"/>
      <c r="G80" s="379"/>
      <c r="H80" s="172"/>
      <c r="I80" s="172"/>
      <c r="J80" s="172"/>
      <c r="K80" s="172"/>
      <c r="L80" s="6"/>
      <c r="M80" s="79" t="s">
        <v>2198</v>
      </c>
      <c r="N80" s="80" t="s">
        <v>2410</v>
      </c>
      <c r="O80" s="42" t="s">
        <v>2411</v>
      </c>
      <c r="P80" s="172"/>
      <c r="Q80" s="379"/>
      <c r="R80" s="379"/>
      <c r="S80" s="379"/>
    </row>
    <row r="81" spans="1:19" ht="18.75" customHeight="1" thickBot="1" x14ac:dyDescent="0.3">
      <c r="A81" s="379"/>
      <c r="B81" s="1717"/>
      <c r="C81" s="1718"/>
      <c r="D81" s="1719"/>
      <c r="E81" s="377"/>
      <c r="F81" s="379"/>
      <c r="G81" s="379"/>
      <c r="H81" s="172"/>
      <c r="I81" s="172"/>
      <c r="J81" s="172"/>
      <c r="K81" s="172"/>
      <c r="L81" s="6"/>
      <c r="M81" s="79" t="s">
        <v>2198</v>
      </c>
      <c r="N81" s="80" t="s">
        <v>77</v>
      </c>
      <c r="O81" s="42" t="s">
        <v>2416</v>
      </c>
      <c r="P81" s="172"/>
      <c r="Q81" s="379"/>
      <c r="R81" s="379"/>
      <c r="S81" s="379"/>
    </row>
    <row r="82" spans="1:19" ht="18.75" customHeight="1" x14ac:dyDescent="0.25">
      <c r="A82" s="379"/>
      <c r="B82" s="193" t="s">
        <v>2114</v>
      </c>
      <c r="C82" s="6"/>
      <c r="D82" s="6"/>
      <c r="E82" s="405"/>
      <c r="F82" s="379"/>
      <c r="G82" s="379"/>
      <c r="H82" s="172"/>
      <c r="I82" s="172"/>
      <c r="J82" s="172"/>
      <c r="K82" s="172"/>
      <c r="L82" s="6"/>
      <c r="M82" s="79" t="s">
        <v>2147</v>
      </c>
      <c r="N82" s="80" t="s">
        <v>36</v>
      </c>
      <c r="O82" s="42" t="s">
        <v>2148</v>
      </c>
      <c r="P82" s="172"/>
      <c r="Q82" s="379"/>
      <c r="R82" s="379"/>
      <c r="S82" s="379"/>
    </row>
    <row r="83" spans="1:19" ht="18.75" customHeight="1" x14ac:dyDescent="0.3">
      <c r="A83" s="379"/>
      <c r="B83" s="193" t="s">
        <v>1345</v>
      </c>
      <c r="C83" s="6"/>
      <c r="D83" s="6"/>
      <c r="E83" s="400"/>
      <c r="F83" s="406"/>
      <c r="G83" s="406"/>
      <c r="H83" s="172"/>
      <c r="I83" s="172"/>
      <c r="J83" s="172"/>
      <c r="K83" s="172"/>
      <c r="L83" s="6"/>
      <c r="M83" s="79" t="s">
        <v>2147</v>
      </c>
      <c r="N83" s="81" t="s">
        <v>38</v>
      </c>
      <c r="O83" s="81" t="s">
        <v>2151</v>
      </c>
      <c r="P83" s="172"/>
      <c r="Q83" s="406"/>
      <c r="R83" s="406"/>
      <c r="S83" s="406"/>
    </row>
    <row r="84" spans="1:19" ht="15" customHeight="1" x14ac:dyDescent="0.3">
      <c r="A84" s="379"/>
      <c r="E84" s="400"/>
      <c r="F84" s="406"/>
      <c r="G84" s="406"/>
      <c r="H84" s="172"/>
      <c r="I84" s="172"/>
      <c r="J84" s="172"/>
      <c r="K84" s="172"/>
      <c r="L84" s="6"/>
      <c r="M84" s="79" t="s">
        <v>2147</v>
      </c>
      <c r="N84" s="80" t="s">
        <v>2195</v>
      </c>
      <c r="O84" s="42" t="s">
        <v>2196</v>
      </c>
      <c r="P84" s="172"/>
      <c r="Q84" s="406"/>
      <c r="R84" s="406"/>
      <c r="S84" s="406"/>
    </row>
    <row r="85" spans="1:19" ht="15" customHeight="1" x14ac:dyDescent="0.25">
      <c r="A85" s="379"/>
      <c r="B85" s="379"/>
      <c r="C85" s="379"/>
      <c r="D85" s="379"/>
      <c r="E85" s="407"/>
      <c r="F85" s="407"/>
      <c r="G85" s="407"/>
      <c r="H85" s="172"/>
      <c r="I85" s="172"/>
      <c r="J85" s="172"/>
      <c r="K85" s="172"/>
      <c r="L85" s="6"/>
      <c r="M85" s="79" t="s">
        <v>2147</v>
      </c>
      <c r="N85" s="80" t="s">
        <v>45</v>
      </c>
      <c r="O85" s="42" t="s">
        <v>2203</v>
      </c>
      <c r="P85" s="172"/>
      <c r="Q85" s="379"/>
      <c r="R85" s="379"/>
      <c r="S85" s="379"/>
    </row>
    <row r="86" spans="1:19" x14ac:dyDescent="0.25">
      <c r="A86" s="379"/>
      <c r="B86" s="379"/>
      <c r="C86" s="379"/>
      <c r="D86" s="379"/>
      <c r="E86" s="375"/>
      <c r="F86" s="376"/>
      <c r="G86" s="376"/>
      <c r="H86" s="172"/>
      <c r="I86" s="172"/>
      <c r="J86" s="172"/>
      <c r="K86" s="172"/>
      <c r="L86" s="6"/>
      <c r="M86" s="79" t="s">
        <v>2147</v>
      </c>
      <c r="N86" s="80" t="s">
        <v>48</v>
      </c>
      <c r="O86" s="42" t="s">
        <v>2223</v>
      </c>
      <c r="P86" s="172"/>
      <c r="Q86" s="379"/>
      <c r="R86" s="379"/>
      <c r="S86" s="379"/>
    </row>
    <row r="87" spans="1:19" x14ac:dyDescent="0.25">
      <c r="A87" s="379"/>
      <c r="B87" s="379"/>
      <c r="C87" s="379"/>
      <c r="D87" s="379"/>
      <c r="E87" s="375"/>
      <c r="F87" s="376"/>
      <c r="G87" s="376"/>
      <c r="H87" s="172"/>
      <c r="I87" s="172"/>
      <c r="J87" s="172"/>
      <c r="K87" s="172"/>
      <c r="L87" s="6"/>
      <c r="M87" s="79" t="s">
        <v>2147</v>
      </c>
      <c r="N87" s="80" t="s">
        <v>55</v>
      </c>
      <c r="O87" s="42" t="s">
        <v>2287</v>
      </c>
      <c r="P87" s="172"/>
      <c r="Q87" s="379"/>
      <c r="R87" s="379"/>
      <c r="S87" s="379"/>
    </row>
    <row r="88" spans="1:19" x14ac:dyDescent="0.25">
      <c r="A88" s="379"/>
      <c r="B88" s="379"/>
      <c r="C88" s="379"/>
      <c r="D88" s="379"/>
      <c r="E88" s="375"/>
      <c r="F88" s="376"/>
      <c r="G88" s="376"/>
      <c r="H88" s="172"/>
      <c r="I88" s="172"/>
      <c r="J88" s="172"/>
      <c r="K88" s="172"/>
      <c r="L88" s="6"/>
      <c r="M88" s="79" t="s">
        <v>2147</v>
      </c>
      <c r="N88" s="80" t="s">
        <v>56</v>
      </c>
      <c r="O88" s="42" t="s">
        <v>2288</v>
      </c>
      <c r="P88" s="172"/>
      <c r="Q88" s="379"/>
      <c r="R88" s="379"/>
      <c r="S88" s="379"/>
    </row>
    <row r="89" spans="1:19" x14ac:dyDescent="0.25">
      <c r="A89" s="379"/>
      <c r="B89" s="379"/>
      <c r="C89" s="379"/>
      <c r="D89" s="379"/>
      <c r="E89" s="375"/>
      <c r="F89" s="376"/>
      <c r="G89" s="376"/>
      <c r="H89" s="172"/>
      <c r="I89" s="172"/>
      <c r="J89" s="172"/>
      <c r="K89" s="172"/>
      <c r="L89" s="6"/>
      <c r="M89" s="79" t="s">
        <v>2147</v>
      </c>
      <c r="N89" s="82" t="s">
        <v>2297</v>
      </c>
      <c r="O89" s="43" t="s">
        <v>2298</v>
      </c>
      <c r="P89" s="172"/>
      <c r="Q89" s="379"/>
      <c r="R89" s="379"/>
      <c r="S89" s="379"/>
    </row>
    <row r="90" spans="1:19" x14ac:dyDescent="0.25">
      <c r="A90" s="379"/>
      <c r="B90" s="379"/>
      <c r="C90" s="379"/>
      <c r="D90" s="379"/>
      <c r="E90" s="375"/>
      <c r="F90" s="376"/>
      <c r="G90" s="376"/>
      <c r="H90" s="172"/>
      <c r="I90" s="172"/>
      <c r="J90" s="172"/>
      <c r="K90" s="172"/>
      <c r="L90" s="6"/>
      <c r="M90" s="79" t="s">
        <v>2147</v>
      </c>
      <c r="N90" s="80" t="s">
        <v>57</v>
      </c>
      <c r="O90" s="42" t="s">
        <v>2299</v>
      </c>
      <c r="P90" s="172"/>
      <c r="Q90" s="379"/>
      <c r="R90" s="379"/>
      <c r="S90" s="379"/>
    </row>
    <row r="91" spans="1:19" x14ac:dyDescent="0.25">
      <c r="A91" s="379"/>
      <c r="B91" s="379"/>
      <c r="C91" s="379"/>
      <c r="D91" s="379"/>
      <c r="E91" s="375"/>
      <c r="F91" s="376"/>
      <c r="G91" s="376"/>
      <c r="H91" s="172"/>
      <c r="I91" s="172"/>
      <c r="J91" s="172"/>
      <c r="K91" s="172"/>
      <c r="L91" s="6"/>
      <c r="M91" s="79" t="s">
        <v>2147</v>
      </c>
      <c r="N91" s="80" t="s">
        <v>2326</v>
      </c>
      <c r="O91" s="42" t="s">
        <v>2327</v>
      </c>
      <c r="P91" s="172"/>
      <c r="Q91" s="379"/>
      <c r="R91" s="379"/>
      <c r="S91" s="379"/>
    </row>
    <row r="92" spans="1:19" x14ac:dyDescent="0.25">
      <c r="A92" s="379"/>
      <c r="B92" s="379"/>
      <c r="C92" s="379"/>
      <c r="D92" s="379"/>
      <c r="E92" s="375"/>
      <c r="F92" s="376"/>
      <c r="G92" s="376"/>
      <c r="H92" s="172"/>
      <c r="I92" s="172"/>
      <c r="J92" s="172"/>
      <c r="K92" s="172"/>
      <c r="L92" s="6"/>
      <c r="M92" s="79" t="s">
        <v>2147</v>
      </c>
      <c r="N92" s="80" t="s">
        <v>65</v>
      </c>
      <c r="O92" s="42" t="s">
        <v>2358</v>
      </c>
      <c r="P92" s="172"/>
      <c r="Q92" s="379"/>
      <c r="R92" s="379"/>
      <c r="S92" s="379"/>
    </row>
    <row r="93" spans="1:19" x14ac:dyDescent="0.25">
      <c r="A93" s="379"/>
      <c r="B93" s="379"/>
      <c r="C93" s="379"/>
      <c r="D93" s="379"/>
      <c r="E93" s="375"/>
      <c r="F93" s="376"/>
      <c r="G93" s="376"/>
      <c r="H93" s="172"/>
      <c r="I93" s="172"/>
      <c r="J93" s="172"/>
      <c r="K93" s="172"/>
      <c r="L93" s="6"/>
      <c r="M93" s="79" t="s">
        <v>2147</v>
      </c>
      <c r="N93" s="80" t="s">
        <v>71</v>
      </c>
      <c r="O93" s="42" t="s">
        <v>2394</v>
      </c>
      <c r="P93" s="172"/>
      <c r="Q93" s="379"/>
      <c r="R93" s="379"/>
      <c r="S93" s="379"/>
    </row>
    <row r="94" spans="1:19" x14ac:dyDescent="0.25">
      <c r="A94" s="379"/>
      <c r="B94" s="379"/>
      <c r="C94" s="379"/>
      <c r="D94" s="379"/>
      <c r="E94" s="375"/>
      <c r="F94" s="376"/>
      <c r="G94" s="376"/>
      <c r="H94" s="172"/>
      <c r="I94" s="172"/>
      <c r="J94" s="172"/>
      <c r="K94" s="172"/>
      <c r="L94" s="6"/>
      <c r="M94" s="79" t="s">
        <v>2147</v>
      </c>
      <c r="N94" s="80" t="s">
        <v>72</v>
      </c>
      <c r="O94" s="42" t="s">
        <v>2396</v>
      </c>
      <c r="P94" s="172"/>
      <c r="Q94" s="379"/>
      <c r="R94" s="379"/>
      <c r="S94" s="379"/>
    </row>
    <row r="95" spans="1:19" x14ac:dyDescent="0.25">
      <c r="A95" s="379"/>
      <c r="B95" s="379"/>
      <c r="C95" s="379"/>
      <c r="D95" s="379"/>
      <c r="E95" s="375"/>
      <c r="F95" s="376"/>
      <c r="G95" s="376"/>
      <c r="H95" s="172"/>
      <c r="I95" s="172"/>
      <c r="J95" s="172"/>
      <c r="K95" s="172"/>
      <c r="L95" s="6"/>
      <c r="M95" s="79" t="s">
        <v>2147</v>
      </c>
      <c r="N95" s="80" t="s">
        <v>76</v>
      </c>
      <c r="O95" s="42" t="s">
        <v>2413</v>
      </c>
      <c r="P95" s="172"/>
      <c r="Q95" s="379"/>
      <c r="R95" s="379"/>
      <c r="S95" s="379"/>
    </row>
    <row r="96" spans="1:19" x14ac:dyDescent="0.25">
      <c r="A96" s="379"/>
      <c r="B96" s="379"/>
      <c r="C96" s="379"/>
      <c r="D96" s="379"/>
      <c r="E96" s="375"/>
      <c r="F96" s="376"/>
      <c r="G96" s="376"/>
      <c r="H96" s="172"/>
      <c r="I96" s="172"/>
      <c r="J96" s="172"/>
      <c r="K96" s="172"/>
      <c r="L96" s="6"/>
      <c r="M96" s="79" t="s">
        <v>2147</v>
      </c>
      <c r="N96" s="80" t="s">
        <v>79</v>
      </c>
      <c r="O96" s="42" t="s">
        <v>2425</v>
      </c>
      <c r="P96" s="172"/>
      <c r="Q96" s="379"/>
      <c r="R96" s="379"/>
      <c r="S96" s="379"/>
    </row>
    <row r="97" spans="1:19" x14ac:dyDescent="0.25">
      <c r="A97" s="379"/>
      <c r="B97" s="379"/>
      <c r="C97" s="379"/>
      <c r="D97" s="379"/>
      <c r="E97" s="375"/>
      <c r="F97" s="376"/>
      <c r="G97" s="376"/>
      <c r="H97" s="172"/>
      <c r="I97" s="172"/>
      <c r="J97" s="172"/>
      <c r="K97" s="172"/>
      <c r="L97" s="6"/>
      <c r="M97" s="79" t="s">
        <v>2147</v>
      </c>
      <c r="N97" s="80" t="s">
        <v>81</v>
      </c>
      <c r="O97" s="42" t="s">
        <v>2439</v>
      </c>
      <c r="P97" s="172"/>
      <c r="Q97" s="379"/>
      <c r="R97" s="379"/>
      <c r="S97" s="379"/>
    </row>
    <row r="98" spans="1:19" x14ac:dyDescent="0.25">
      <c r="A98" s="379"/>
      <c r="B98" s="379"/>
      <c r="C98" s="379"/>
      <c r="D98" s="379"/>
      <c r="E98" s="375"/>
      <c r="F98" s="376"/>
      <c r="G98" s="376"/>
      <c r="H98" s="172"/>
      <c r="I98" s="172"/>
      <c r="J98" s="172"/>
      <c r="K98" s="172"/>
      <c r="L98" s="6"/>
      <c r="M98" s="79" t="s">
        <v>2147</v>
      </c>
      <c r="N98" s="80" t="s">
        <v>2449</v>
      </c>
      <c r="O98" s="42" t="s">
        <v>2450</v>
      </c>
      <c r="P98" s="172"/>
      <c r="Q98" s="379"/>
      <c r="R98" s="379"/>
      <c r="S98" s="379"/>
    </row>
    <row r="99" spans="1:19" x14ac:dyDescent="0.25">
      <c r="A99" s="379"/>
      <c r="B99" s="379"/>
      <c r="C99" s="379"/>
      <c r="D99" s="379"/>
      <c r="E99" s="375"/>
      <c r="F99" s="376"/>
      <c r="G99" s="376"/>
      <c r="H99" s="172"/>
      <c r="I99" s="172"/>
      <c r="J99" s="172"/>
      <c r="K99" s="172"/>
      <c r="L99" s="6"/>
      <c r="M99" s="79" t="s">
        <v>2147</v>
      </c>
      <c r="N99" s="80" t="s">
        <v>82</v>
      </c>
      <c r="O99" s="42" t="s">
        <v>2451</v>
      </c>
      <c r="P99" s="172"/>
      <c r="Q99" s="379"/>
      <c r="R99" s="379"/>
      <c r="S99" s="379"/>
    </row>
    <row r="100" spans="1:19" x14ac:dyDescent="0.25">
      <c r="A100" s="379"/>
      <c r="B100" s="379"/>
      <c r="C100" s="379"/>
      <c r="D100" s="379"/>
      <c r="E100" s="375"/>
      <c r="F100" s="376"/>
      <c r="G100" s="376"/>
      <c r="H100" s="172"/>
      <c r="I100" s="172"/>
      <c r="J100" s="172"/>
      <c r="K100" s="172"/>
      <c r="L100" s="6"/>
      <c r="M100" s="79" t="s">
        <v>2183</v>
      </c>
      <c r="N100" s="80" t="s">
        <v>88</v>
      </c>
      <c r="O100" s="42" t="s">
        <v>2184</v>
      </c>
      <c r="P100" s="172"/>
      <c r="Q100" s="379"/>
      <c r="R100" s="379"/>
      <c r="S100" s="379"/>
    </row>
    <row r="101" spans="1:19" x14ac:dyDescent="0.25">
      <c r="A101" s="379"/>
      <c r="B101" s="379"/>
      <c r="C101" s="379"/>
      <c r="D101" s="379"/>
      <c r="E101" s="375"/>
      <c r="F101" s="376"/>
      <c r="G101" s="376"/>
      <c r="H101" s="172"/>
      <c r="I101" s="172"/>
      <c r="J101" s="172"/>
      <c r="K101" s="172"/>
      <c r="L101" s="6"/>
      <c r="M101" s="79" t="s">
        <v>2183</v>
      </c>
      <c r="N101" s="80" t="s">
        <v>91</v>
      </c>
      <c r="O101" s="42" t="s">
        <v>2197</v>
      </c>
      <c r="P101" s="172"/>
      <c r="Q101" s="379"/>
      <c r="R101" s="379"/>
      <c r="S101" s="379"/>
    </row>
    <row r="102" spans="1:19" x14ac:dyDescent="0.25">
      <c r="H102" s="172"/>
      <c r="I102" s="172"/>
      <c r="J102" s="172"/>
      <c r="K102" s="172"/>
      <c r="L102" s="6"/>
      <c r="M102" s="79" t="s">
        <v>2183</v>
      </c>
      <c r="N102" s="80" t="s">
        <v>2211</v>
      </c>
      <c r="O102" s="42" t="s">
        <v>2212</v>
      </c>
      <c r="P102" s="172"/>
    </row>
    <row r="103" spans="1:19" x14ac:dyDescent="0.25">
      <c r="H103" s="172"/>
      <c r="I103" s="172"/>
      <c r="J103" s="172"/>
      <c r="K103" s="172"/>
      <c r="L103" s="6"/>
      <c r="M103" s="79" t="s">
        <v>2183</v>
      </c>
      <c r="N103" s="80" t="s">
        <v>2213</v>
      </c>
      <c r="O103" s="42" t="s">
        <v>2214</v>
      </c>
      <c r="P103" s="172"/>
    </row>
    <row r="104" spans="1:19" x14ac:dyDescent="0.25">
      <c r="H104" s="172"/>
      <c r="I104" s="172"/>
      <c r="J104" s="172"/>
      <c r="K104" s="172"/>
      <c r="L104" s="6"/>
      <c r="M104" s="79" t="s">
        <v>2183</v>
      </c>
      <c r="N104" s="80" t="s">
        <v>2228</v>
      </c>
      <c r="O104" s="42" t="s">
        <v>2229</v>
      </c>
      <c r="P104" s="172"/>
    </row>
    <row r="105" spans="1:19" x14ac:dyDescent="0.25">
      <c r="H105" s="172"/>
      <c r="I105" s="172"/>
      <c r="J105" s="172"/>
      <c r="K105" s="172"/>
      <c r="L105" s="6"/>
      <c r="M105" s="79" t="s">
        <v>2183</v>
      </c>
      <c r="N105" s="80" t="s">
        <v>2301</v>
      </c>
      <c r="O105" s="42" t="s">
        <v>2302</v>
      </c>
      <c r="P105" s="172"/>
    </row>
    <row r="106" spans="1:19" x14ac:dyDescent="0.25">
      <c r="H106" s="172"/>
      <c r="I106" s="172"/>
      <c r="J106" s="172"/>
      <c r="K106" s="172"/>
      <c r="L106" s="6"/>
      <c r="M106" s="79" t="s">
        <v>2183</v>
      </c>
      <c r="N106" s="80" t="s">
        <v>2304</v>
      </c>
      <c r="O106" s="42" t="s">
        <v>2305</v>
      </c>
      <c r="P106" s="172"/>
    </row>
    <row r="107" spans="1:19" x14ac:dyDescent="0.25">
      <c r="H107" s="172"/>
      <c r="I107" s="172"/>
      <c r="J107" s="172"/>
      <c r="K107" s="172"/>
      <c r="L107" s="6"/>
      <c r="M107" s="79" t="s">
        <v>2183</v>
      </c>
      <c r="N107" s="80" t="s">
        <v>2320</v>
      </c>
      <c r="O107" s="42" t="s">
        <v>2321</v>
      </c>
      <c r="P107" s="172"/>
    </row>
    <row r="108" spans="1:19" x14ac:dyDescent="0.25">
      <c r="H108" s="172"/>
      <c r="I108" s="172"/>
      <c r="J108" s="172"/>
      <c r="K108" s="172"/>
      <c r="L108" s="6"/>
      <c r="M108" s="79" t="s">
        <v>2183</v>
      </c>
      <c r="N108" s="80" t="s">
        <v>106</v>
      </c>
      <c r="O108" s="42" t="s">
        <v>2335</v>
      </c>
      <c r="P108" s="172"/>
    </row>
    <row r="109" spans="1:19" x14ac:dyDescent="0.25">
      <c r="H109" s="172"/>
      <c r="I109" s="172"/>
      <c r="J109" s="172"/>
      <c r="K109" s="172"/>
      <c r="L109" s="6"/>
      <c r="M109" s="79" t="s">
        <v>2183</v>
      </c>
      <c r="N109" s="80" t="s">
        <v>2336</v>
      </c>
      <c r="O109" s="42" t="s">
        <v>2337</v>
      </c>
      <c r="P109" s="172"/>
    </row>
    <row r="110" spans="1:19" x14ac:dyDescent="0.25">
      <c r="H110" s="172"/>
      <c r="I110" s="172"/>
      <c r="J110" s="172"/>
      <c r="K110" s="172"/>
      <c r="L110" s="6"/>
      <c r="M110" s="79" t="s">
        <v>2183</v>
      </c>
      <c r="N110" s="80" t="s">
        <v>110</v>
      </c>
      <c r="O110" s="42" t="s">
        <v>2368</v>
      </c>
      <c r="P110" s="172"/>
    </row>
    <row r="111" spans="1:19" x14ac:dyDescent="0.25">
      <c r="H111" s="172"/>
      <c r="I111" s="172"/>
      <c r="J111" s="172"/>
      <c r="K111" s="172"/>
      <c r="L111" s="6"/>
      <c r="M111" s="79" t="s">
        <v>2183</v>
      </c>
      <c r="N111" s="80" t="s">
        <v>111</v>
      </c>
      <c r="O111" s="42" t="s">
        <v>2369</v>
      </c>
      <c r="P111" s="172"/>
    </row>
    <row r="112" spans="1:19" x14ac:dyDescent="0.25">
      <c r="H112" s="172"/>
      <c r="I112" s="172"/>
      <c r="J112" s="172"/>
      <c r="K112" s="172"/>
      <c r="L112" s="6"/>
      <c r="M112" s="79" t="s">
        <v>2183</v>
      </c>
      <c r="N112" s="80" t="s">
        <v>2370</v>
      </c>
      <c r="O112" s="42" t="s">
        <v>2371</v>
      </c>
      <c r="P112" s="172"/>
    </row>
    <row r="113" spans="8:16" x14ac:dyDescent="0.25">
      <c r="H113" s="172"/>
      <c r="I113" s="172"/>
      <c r="J113" s="172"/>
      <c r="K113" s="172"/>
      <c r="L113" s="6"/>
      <c r="M113" s="79" t="s">
        <v>2183</v>
      </c>
      <c r="N113" s="80" t="s">
        <v>2397</v>
      </c>
      <c r="O113" s="42" t="s">
        <v>2398</v>
      </c>
      <c r="P113" s="172"/>
    </row>
    <row r="114" spans="8:16" x14ac:dyDescent="0.25">
      <c r="H114" s="172"/>
      <c r="I114" s="172"/>
      <c r="J114" s="172"/>
      <c r="K114" s="172"/>
      <c r="L114" s="6"/>
      <c r="M114" s="79" t="s">
        <v>2183</v>
      </c>
      <c r="N114" s="80" t="s">
        <v>117</v>
      </c>
      <c r="O114" s="42" t="s">
        <v>2419</v>
      </c>
      <c r="P114" s="172"/>
    </row>
    <row r="115" spans="8:16" x14ac:dyDescent="0.25">
      <c r="H115" s="172"/>
      <c r="I115" s="172"/>
      <c r="J115" s="172"/>
      <c r="K115" s="172"/>
      <c r="L115" s="6"/>
      <c r="M115" s="79" t="s">
        <v>2183</v>
      </c>
      <c r="N115" s="80" t="s">
        <v>93</v>
      </c>
      <c r="O115" s="42" t="s">
        <v>2433</v>
      </c>
      <c r="P115" s="172"/>
    </row>
    <row r="116" spans="8:16" x14ac:dyDescent="0.25">
      <c r="H116" s="172"/>
      <c r="I116" s="172"/>
      <c r="J116" s="172"/>
      <c r="K116" s="172"/>
      <c r="L116" s="6"/>
      <c r="M116" s="79" t="s">
        <v>2183</v>
      </c>
      <c r="N116" s="80" t="s">
        <v>124</v>
      </c>
      <c r="O116" s="42" t="s">
        <v>2436</v>
      </c>
      <c r="P116" s="172"/>
    </row>
    <row r="117" spans="8:16" x14ac:dyDescent="0.25">
      <c r="H117" s="172"/>
      <c r="I117" s="172"/>
      <c r="J117" s="172"/>
      <c r="K117" s="172"/>
      <c r="L117" s="6"/>
      <c r="M117" s="79" t="s">
        <v>2168</v>
      </c>
      <c r="N117" s="80" t="s">
        <v>2169</v>
      </c>
      <c r="O117" s="42" t="s">
        <v>2170</v>
      </c>
      <c r="P117" s="172"/>
    </row>
    <row r="118" spans="8:16" x14ac:dyDescent="0.25">
      <c r="H118" s="172"/>
      <c r="I118" s="172"/>
      <c r="J118" s="172"/>
      <c r="K118" s="172"/>
      <c r="L118" s="6"/>
      <c r="M118" s="79" t="s">
        <v>2168</v>
      </c>
      <c r="N118" s="80" t="s">
        <v>2171</v>
      </c>
      <c r="O118" s="42" t="s">
        <v>2172</v>
      </c>
      <c r="P118" s="172"/>
    </row>
    <row r="119" spans="8:16" x14ac:dyDescent="0.25">
      <c r="H119" s="172"/>
      <c r="I119" s="172"/>
      <c r="J119" s="172"/>
      <c r="K119" s="172"/>
      <c r="L119" s="6"/>
      <c r="M119" s="79" t="s">
        <v>2168</v>
      </c>
      <c r="N119" s="80" t="s">
        <v>87</v>
      </c>
      <c r="O119" s="42" t="s">
        <v>2173</v>
      </c>
      <c r="P119" s="172"/>
    </row>
    <row r="120" spans="8:16" x14ac:dyDescent="0.25">
      <c r="H120" s="172"/>
      <c r="I120" s="172"/>
      <c r="J120" s="172"/>
      <c r="K120" s="172"/>
      <c r="L120" s="6"/>
      <c r="M120" s="79" t="s">
        <v>2168</v>
      </c>
      <c r="N120" s="80" t="s">
        <v>2205</v>
      </c>
      <c r="O120" s="42" t="s">
        <v>2206</v>
      </c>
      <c r="P120" s="172"/>
    </row>
    <row r="121" spans="8:16" x14ac:dyDescent="0.25">
      <c r="H121" s="172"/>
      <c r="I121" s="172"/>
      <c r="J121" s="172"/>
      <c r="K121" s="172"/>
      <c r="L121" s="6"/>
      <c r="M121" s="79" t="s">
        <v>2168</v>
      </c>
      <c r="N121" s="80" t="s">
        <v>2220</v>
      </c>
      <c r="O121" s="42" t="s">
        <v>2221</v>
      </c>
      <c r="P121" s="172"/>
    </row>
    <row r="122" spans="8:16" x14ac:dyDescent="0.25">
      <c r="H122" s="172"/>
      <c r="I122" s="172"/>
      <c r="J122" s="172"/>
      <c r="K122" s="172"/>
      <c r="L122" s="6"/>
      <c r="M122" s="79" t="s">
        <v>2168</v>
      </c>
      <c r="N122" s="80" t="s">
        <v>95</v>
      </c>
      <c r="O122" s="42" t="s">
        <v>2239</v>
      </c>
      <c r="P122" s="172"/>
    </row>
    <row r="123" spans="8:16" x14ac:dyDescent="0.25">
      <c r="H123" s="172"/>
      <c r="I123" s="172"/>
      <c r="J123" s="172"/>
      <c r="K123" s="172"/>
      <c r="L123" s="6"/>
      <c r="M123" s="79" t="s">
        <v>2168</v>
      </c>
      <c r="N123" s="80" t="s">
        <v>96</v>
      </c>
      <c r="O123" s="42" t="s">
        <v>2250</v>
      </c>
      <c r="P123" s="172"/>
    </row>
    <row r="124" spans="8:16" x14ac:dyDescent="0.25">
      <c r="H124" s="172"/>
      <c r="I124" s="172"/>
      <c r="J124" s="172"/>
      <c r="K124" s="172"/>
      <c r="L124" s="6"/>
      <c r="M124" s="79" t="s">
        <v>2168</v>
      </c>
      <c r="N124" s="80" t="s">
        <v>109</v>
      </c>
      <c r="O124" s="42" t="s">
        <v>2365</v>
      </c>
      <c r="P124" s="172"/>
    </row>
    <row r="125" spans="8:16" x14ac:dyDescent="0.25">
      <c r="H125" s="172"/>
      <c r="I125" s="172"/>
      <c r="J125" s="172"/>
      <c r="K125" s="172"/>
      <c r="L125" s="6"/>
      <c r="M125" s="79" t="s">
        <v>2168</v>
      </c>
      <c r="N125" s="80" t="s">
        <v>112</v>
      </c>
      <c r="O125" s="42" t="s">
        <v>2385</v>
      </c>
      <c r="P125" s="172"/>
    </row>
    <row r="126" spans="8:16" x14ac:dyDescent="0.25">
      <c r="H126" s="172"/>
      <c r="I126" s="172"/>
      <c r="J126" s="172"/>
      <c r="K126" s="172"/>
      <c r="L126" s="6"/>
      <c r="M126" s="79" t="s">
        <v>2168</v>
      </c>
      <c r="N126" s="80" t="s">
        <v>114</v>
      </c>
      <c r="O126" s="42" t="s">
        <v>2414</v>
      </c>
      <c r="P126" s="172"/>
    </row>
    <row r="127" spans="8:16" x14ac:dyDescent="0.25">
      <c r="H127" s="172"/>
      <c r="I127" s="172"/>
      <c r="J127" s="172"/>
      <c r="K127" s="172"/>
      <c r="L127" s="6"/>
      <c r="M127" s="79" t="s">
        <v>2168</v>
      </c>
      <c r="N127" s="80" t="s">
        <v>118</v>
      </c>
      <c r="O127" s="42" t="s">
        <v>2423</v>
      </c>
      <c r="P127" s="172"/>
    </row>
    <row r="128" spans="8:16" x14ac:dyDescent="0.25">
      <c r="H128" s="172"/>
      <c r="I128" s="172"/>
      <c r="J128" s="172"/>
      <c r="K128" s="172"/>
      <c r="L128" s="6"/>
      <c r="M128" s="79" t="s">
        <v>2168</v>
      </c>
      <c r="N128" s="80" t="s">
        <v>119</v>
      </c>
      <c r="O128" s="42" t="s">
        <v>2424</v>
      </c>
      <c r="P128" s="172"/>
    </row>
    <row r="129" spans="8:16" x14ac:dyDescent="0.25">
      <c r="H129" s="172"/>
      <c r="I129" s="172"/>
      <c r="J129" s="172"/>
      <c r="K129" s="172"/>
      <c r="L129" s="6"/>
      <c r="M129" s="79" t="s">
        <v>2168</v>
      </c>
      <c r="N129" s="80" t="s">
        <v>121</v>
      </c>
      <c r="O129" s="42" t="s">
        <v>2430</v>
      </c>
      <c r="P129" s="172"/>
    </row>
    <row r="130" spans="8:16" x14ac:dyDescent="0.25">
      <c r="H130" s="172"/>
      <c r="I130" s="172"/>
      <c r="J130" s="172"/>
      <c r="K130" s="172"/>
      <c r="L130" s="6"/>
      <c r="M130" s="79" t="s">
        <v>2168</v>
      </c>
      <c r="N130" s="80" t="s">
        <v>122</v>
      </c>
      <c r="O130" s="42" t="s">
        <v>2432</v>
      </c>
      <c r="P130" s="172"/>
    </row>
    <row r="131" spans="8:16" x14ac:dyDescent="0.25">
      <c r="H131" s="172"/>
      <c r="I131" s="172"/>
      <c r="J131" s="172"/>
      <c r="K131" s="172"/>
      <c r="L131" s="6"/>
      <c r="M131" s="79" t="s">
        <v>2168</v>
      </c>
      <c r="N131" s="80" t="s">
        <v>125</v>
      </c>
      <c r="O131" s="42" t="s">
        <v>2438</v>
      </c>
      <c r="P131" s="172"/>
    </row>
    <row r="132" spans="8:16" x14ac:dyDescent="0.25">
      <c r="H132" s="172"/>
      <c r="I132" s="172"/>
      <c r="J132" s="172"/>
      <c r="K132" s="172"/>
      <c r="L132" s="6"/>
      <c r="M132" s="79" t="s">
        <v>2168</v>
      </c>
      <c r="N132" s="80" t="s">
        <v>2443</v>
      </c>
      <c r="O132" s="42" t="s">
        <v>2444</v>
      </c>
      <c r="P132" s="172"/>
    </row>
    <row r="133" spans="8:16" x14ac:dyDescent="0.25">
      <c r="H133" s="172"/>
      <c r="I133" s="172"/>
      <c r="J133" s="172"/>
      <c r="K133" s="172"/>
      <c r="L133" s="6"/>
      <c r="M133" s="79" t="s">
        <v>2168</v>
      </c>
      <c r="N133" s="80" t="s">
        <v>128</v>
      </c>
      <c r="O133" s="42" t="s">
        <v>2452</v>
      </c>
      <c r="P133" s="172"/>
    </row>
    <row r="134" spans="8:16" x14ac:dyDescent="0.25">
      <c r="H134" s="172"/>
      <c r="I134" s="172"/>
      <c r="J134" s="172"/>
      <c r="K134" s="172"/>
      <c r="L134" s="6"/>
      <c r="M134" s="79" t="s">
        <v>2168</v>
      </c>
      <c r="N134" s="80" t="s">
        <v>2453</v>
      </c>
      <c r="O134" s="42" t="s">
        <v>2454</v>
      </c>
      <c r="P134" s="172"/>
    </row>
    <row r="135" spans="8:16" x14ac:dyDescent="0.25">
      <c r="H135" s="172"/>
      <c r="I135" s="172"/>
      <c r="J135" s="172"/>
      <c r="K135" s="172"/>
      <c r="L135" s="6"/>
      <c r="M135" s="79" t="s">
        <v>2168</v>
      </c>
      <c r="N135" s="80" t="s">
        <v>129</v>
      </c>
      <c r="O135" s="42" t="s">
        <v>2456</v>
      </c>
      <c r="P135" s="172"/>
    </row>
    <row r="136" spans="8:16" x14ac:dyDescent="0.25">
      <c r="H136" s="172"/>
      <c r="I136" s="172"/>
      <c r="J136" s="172"/>
      <c r="K136" s="172"/>
      <c r="L136" s="6"/>
      <c r="M136" s="79" t="s">
        <v>2268</v>
      </c>
      <c r="N136" s="80" t="s">
        <v>100</v>
      </c>
      <c r="O136" s="42" t="s">
        <v>2269</v>
      </c>
      <c r="P136" s="172"/>
    </row>
    <row r="137" spans="8:16" x14ac:dyDescent="0.25">
      <c r="H137" s="172"/>
      <c r="I137" s="172"/>
      <c r="J137" s="172"/>
      <c r="K137" s="172"/>
      <c r="L137" s="6"/>
      <c r="M137" s="79" t="s">
        <v>2268</v>
      </c>
      <c r="N137" s="80" t="s">
        <v>2280</v>
      </c>
      <c r="O137" s="42" t="s">
        <v>2281</v>
      </c>
      <c r="P137" s="172"/>
    </row>
    <row r="138" spans="8:16" x14ac:dyDescent="0.25">
      <c r="H138" s="172"/>
      <c r="I138" s="172"/>
      <c r="J138" s="172"/>
      <c r="K138" s="172"/>
      <c r="L138" s="6"/>
      <c r="M138" s="79" t="s">
        <v>2268</v>
      </c>
      <c r="N138" s="80" t="s">
        <v>2283</v>
      </c>
      <c r="O138" s="42" t="s">
        <v>2284</v>
      </c>
      <c r="P138" s="172"/>
    </row>
    <row r="139" spans="8:16" x14ac:dyDescent="0.25">
      <c r="H139" s="172"/>
      <c r="I139" s="172"/>
      <c r="J139" s="172"/>
      <c r="K139" s="172"/>
      <c r="L139" s="6"/>
      <c r="M139" s="79" t="s">
        <v>2268</v>
      </c>
      <c r="N139" s="80" t="s">
        <v>2285</v>
      </c>
      <c r="O139" s="42" t="s">
        <v>2286</v>
      </c>
      <c r="P139" s="172"/>
    </row>
    <row r="140" spans="8:16" x14ac:dyDescent="0.25">
      <c r="H140" s="172"/>
      <c r="I140" s="172"/>
      <c r="J140" s="172"/>
      <c r="K140" s="172"/>
      <c r="L140" s="6"/>
      <c r="M140" s="79" t="s">
        <v>2268</v>
      </c>
      <c r="N140" s="80" t="s">
        <v>105</v>
      </c>
      <c r="O140" s="42" t="s">
        <v>2328</v>
      </c>
      <c r="P140" s="172"/>
    </row>
    <row r="141" spans="8:16" x14ac:dyDescent="0.25">
      <c r="H141" s="172"/>
      <c r="I141" s="172"/>
      <c r="J141" s="172"/>
      <c r="K141" s="172"/>
      <c r="L141" s="6"/>
      <c r="M141" s="79" t="s">
        <v>2268</v>
      </c>
      <c r="N141" s="80" t="s">
        <v>2329</v>
      </c>
      <c r="O141" s="42" t="s">
        <v>2330</v>
      </c>
      <c r="P141" s="172"/>
    </row>
    <row r="142" spans="8:16" x14ac:dyDescent="0.25">
      <c r="H142" s="172"/>
      <c r="I142" s="172"/>
      <c r="J142" s="172"/>
      <c r="K142" s="172"/>
      <c r="L142" s="6"/>
      <c r="M142" s="79" t="s">
        <v>2268</v>
      </c>
      <c r="N142" s="80" t="s">
        <v>120</v>
      </c>
      <c r="O142" s="42" t="s">
        <v>2427</v>
      </c>
      <c r="P142" s="172"/>
    </row>
    <row r="143" spans="8:16" x14ac:dyDescent="0.25">
      <c r="H143" s="172"/>
      <c r="I143" s="172"/>
      <c r="J143" s="172"/>
      <c r="K143" s="172"/>
      <c r="L143" s="6"/>
      <c r="M143" s="79" t="s">
        <v>2268</v>
      </c>
      <c r="N143" s="80" t="s">
        <v>123</v>
      </c>
      <c r="O143" s="42" t="s">
        <v>2434</v>
      </c>
      <c r="P143" s="172"/>
    </row>
    <row r="144" spans="8:16" x14ac:dyDescent="0.25">
      <c r="H144" s="172"/>
      <c r="I144" s="172"/>
      <c r="J144" s="172"/>
      <c r="K144" s="172"/>
      <c r="L144" s="6"/>
      <c r="M144" s="79" t="s">
        <v>2162</v>
      </c>
      <c r="N144" s="80" t="s">
        <v>85</v>
      </c>
      <c r="O144" s="42" t="s">
        <v>2163</v>
      </c>
      <c r="P144" s="172"/>
    </row>
    <row r="145" spans="8:16" x14ac:dyDescent="0.25">
      <c r="H145" s="172"/>
      <c r="I145" s="172"/>
      <c r="J145" s="172"/>
      <c r="K145" s="172"/>
      <c r="L145" s="6"/>
      <c r="M145" s="79" t="s">
        <v>2162</v>
      </c>
      <c r="N145" s="80" t="s">
        <v>86</v>
      </c>
      <c r="O145" s="42" t="s">
        <v>2164</v>
      </c>
      <c r="P145" s="172"/>
    </row>
    <row r="146" spans="8:16" x14ac:dyDescent="0.25">
      <c r="H146" s="172"/>
      <c r="I146" s="172"/>
      <c r="J146" s="172"/>
      <c r="K146" s="172"/>
      <c r="L146" s="6"/>
      <c r="M146" s="79" t="s">
        <v>2162</v>
      </c>
      <c r="N146" s="80" t="s">
        <v>89</v>
      </c>
      <c r="O146" s="42" t="s">
        <v>2186</v>
      </c>
      <c r="P146" s="172"/>
    </row>
    <row r="147" spans="8:16" x14ac:dyDescent="0.25">
      <c r="H147" s="172"/>
      <c r="I147" s="172"/>
      <c r="J147" s="172"/>
      <c r="K147" s="172"/>
      <c r="L147" s="6"/>
      <c r="M147" s="79" t="s">
        <v>2162</v>
      </c>
      <c r="N147" s="80" t="s">
        <v>90</v>
      </c>
      <c r="O147" s="42" t="s">
        <v>2187</v>
      </c>
      <c r="P147" s="172"/>
    </row>
    <row r="148" spans="8:16" x14ac:dyDescent="0.25">
      <c r="H148" s="172"/>
      <c r="I148" s="172"/>
      <c r="J148" s="172"/>
      <c r="K148" s="172"/>
      <c r="L148" s="6"/>
      <c r="M148" s="79" t="s">
        <v>2162</v>
      </c>
      <c r="N148" s="80" t="s">
        <v>2188</v>
      </c>
      <c r="O148" s="42" t="s">
        <v>2189</v>
      </c>
      <c r="P148" s="172"/>
    </row>
    <row r="149" spans="8:16" x14ac:dyDescent="0.25">
      <c r="H149" s="172"/>
      <c r="I149" s="172"/>
      <c r="J149" s="172"/>
      <c r="K149" s="172"/>
      <c r="L149" s="6"/>
      <c r="M149" s="79" t="s">
        <v>2162</v>
      </c>
      <c r="N149" s="80" t="s">
        <v>94</v>
      </c>
      <c r="O149" s="42" t="s">
        <v>2222</v>
      </c>
      <c r="P149" s="172"/>
    </row>
    <row r="150" spans="8:16" x14ac:dyDescent="0.25">
      <c r="H150" s="172"/>
      <c r="I150" s="172"/>
      <c r="J150" s="172"/>
      <c r="K150" s="172"/>
      <c r="L150" s="6"/>
      <c r="M150" s="79" t="s">
        <v>2162</v>
      </c>
      <c r="N150" s="80" t="s">
        <v>2230</v>
      </c>
      <c r="O150" s="42" t="s">
        <v>2231</v>
      </c>
      <c r="P150" s="172"/>
    </row>
    <row r="151" spans="8:16" x14ac:dyDescent="0.25">
      <c r="H151" s="172"/>
      <c r="I151" s="172"/>
      <c r="J151" s="172"/>
      <c r="K151" s="172"/>
      <c r="L151" s="6"/>
      <c r="M151" s="79" t="s">
        <v>2162</v>
      </c>
      <c r="N151" s="80" t="s">
        <v>92</v>
      </c>
      <c r="O151" s="42" t="s">
        <v>2232</v>
      </c>
      <c r="P151" s="172"/>
    </row>
    <row r="152" spans="8:16" x14ac:dyDescent="0.25">
      <c r="H152" s="172"/>
      <c r="I152" s="172"/>
      <c r="J152" s="172"/>
      <c r="K152" s="172"/>
      <c r="L152" s="6"/>
      <c r="M152" s="79" t="s">
        <v>2162</v>
      </c>
      <c r="N152" s="80" t="s">
        <v>2235</v>
      </c>
      <c r="O152" s="42" t="s">
        <v>2236</v>
      </c>
      <c r="P152" s="172"/>
    </row>
    <row r="153" spans="8:16" x14ac:dyDescent="0.25">
      <c r="H153" s="172"/>
      <c r="I153" s="172"/>
      <c r="J153" s="172"/>
      <c r="K153" s="172"/>
      <c r="L153" s="6"/>
      <c r="M153" s="79" t="s">
        <v>2162</v>
      </c>
      <c r="N153" s="80" t="s">
        <v>97</v>
      </c>
      <c r="O153" s="42" t="s">
        <v>2251</v>
      </c>
      <c r="P153" s="172"/>
    </row>
    <row r="154" spans="8:16" x14ac:dyDescent="0.25">
      <c r="H154" s="172"/>
      <c r="I154" s="172"/>
      <c r="J154" s="172"/>
      <c r="K154" s="172"/>
      <c r="L154" s="6"/>
      <c r="M154" s="79" t="s">
        <v>2162</v>
      </c>
      <c r="N154" s="80" t="s">
        <v>2252</v>
      </c>
      <c r="O154" s="42" t="s">
        <v>2253</v>
      </c>
      <c r="P154" s="172"/>
    </row>
    <row r="155" spans="8:16" x14ac:dyDescent="0.25">
      <c r="H155" s="172"/>
      <c r="I155" s="172"/>
      <c r="J155" s="172"/>
      <c r="K155" s="172"/>
      <c r="L155" s="6"/>
      <c r="M155" s="79" t="s">
        <v>2162</v>
      </c>
      <c r="N155" s="80" t="s">
        <v>98</v>
      </c>
      <c r="O155" s="42" t="s">
        <v>2261</v>
      </c>
      <c r="P155" s="172"/>
    </row>
    <row r="156" spans="8:16" x14ac:dyDescent="0.25">
      <c r="H156" s="172"/>
      <c r="I156" s="172"/>
      <c r="J156" s="172"/>
      <c r="K156" s="172"/>
      <c r="L156" s="6"/>
      <c r="M156" s="79" t="s">
        <v>2162</v>
      </c>
      <c r="N156" s="82" t="s">
        <v>99</v>
      </c>
      <c r="O156" s="43" t="s">
        <v>2263</v>
      </c>
      <c r="P156" s="172"/>
    </row>
    <row r="157" spans="8:16" x14ac:dyDescent="0.25">
      <c r="H157" s="172"/>
      <c r="I157" s="172"/>
      <c r="J157" s="172"/>
      <c r="K157" s="172"/>
      <c r="L157" s="6"/>
      <c r="M157" s="79" t="s">
        <v>2162</v>
      </c>
      <c r="N157" s="80" t="s">
        <v>101</v>
      </c>
      <c r="O157" s="42" t="s">
        <v>2292</v>
      </c>
      <c r="P157" s="172"/>
    </row>
    <row r="158" spans="8:16" x14ac:dyDescent="0.25">
      <c r="H158" s="172"/>
      <c r="I158" s="172"/>
      <c r="J158" s="172"/>
      <c r="K158" s="172"/>
      <c r="L158" s="6"/>
      <c r="M158" s="79" t="s">
        <v>2162</v>
      </c>
      <c r="N158" s="80" t="s">
        <v>102</v>
      </c>
      <c r="O158" s="42" t="s">
        <v>2300</v>
      </c>
      <c r="P158" s="172"/>
    </row>
    <row r="159" spans="8:16" x14ac:dyDescent="0.25">
      <c r="H159" s="172"/>
      <c r="I159" s="172"/>
      <c r="J159" s="172"/>
      <c r="K159" s="172"/>
      <c r="L159" s="6"/>
      <c r="M159" s="79" t="s">
        <v>2162</v>
      </c>
      <c r="N159" s="80" t="s">
        <v>103</v>
      </c>
      <c r="O159" s="42" t="s">
        <v>2306</v>
      </c>
      <c r="P159" s="172"/>
    </row>
    <row r="160" spans="8:16" x14ac:dyDescent="0.25">
      <c r="H160" s="172"/>
      <c r="I160" s="172"/>
      <c r="J160" s="172"/>
      <c r="K160" s="172"/>
      <c r="L160" s="6"/>
      <c r="M160" s="79" t="s">
        <v>2162</v>
      </c>
      <c r="N160" s="80" t="s">
        <v>104</v>
      </c>
      <c r="O160" s="42" t="s">
        <v>2308</v>
      </c>
      <c r="P160" s="172"/>
    </row>
    <row r="161" spans="8:16" x14ac:dyDescent="0.25">
      <c r="H161" s="172"/>
      <c r="I161" s="172"/>
      <c r="J161" s="172"/>
      <c r="K161" s="172"/>
      <c r="L161" s="6"/>
      <c r="M161" s="79" t="s">
        <v>2162</v>
      </c>
      <c r="N161" s="80" t="s">
        <v>2309</v>
      </c>
      <c r="O161" s="42" t="s">
        <v>2310</v>
      </c>
      <c r="P161" s="172"/>
    </row>
    <row r="162" spans="8:16" x14ac:dyDescent="0.25">
      <c r="H162" s="172"/>
      <c r="I162" s="172"/>
      <c r="J162" s="172"/>
      <c r="K162" s="172"/>
      <c r="L162" s="6"/>
      <c r="M162" s="79" t="s">
        <v>2162</v>
      </c>
      <c r="N162" s="80" t="s">
        <v>2311</v>
      </c>
      <c r="O162" s="42" t="s">
        <v>2312</v>
      </c>
      <c r="P162" s="172"/>
    </row>
    <row r="163" spans="8:16" x14ac:dyDescent="0.25">
      <c r="H163" s="172"/>
      <c r="I163" s="172"/>
      <c r="J163" s="172"/>
      <c r="K163" s="172"/>
      <c r="L163" s="6"/>
      <c r="M163" s="79" t="s">
        <v>2162</v>
      </c>
      <c r="N163" s="80" t="s">
        <v>108</v>
      </c>
      <c r="O163" s="42" t="s">
        <v>2325</v>
      </c>
      <c r="P163" s="172"/>
    </row>
    <row r="164" spans="8:16" x14ac:dyDescent="0.25">
      <c r="H164" s="172"/>
      <c r="I164" s="172"/>
      <c r="J164" s="172"/>
      <c r="K164" s="172"/>
      <c r="L164" s="6"/>
      <c r="M164" s="79" t="s">
        <v>2162</v>
      </c>
      <c r="N164" s="80" t="s">
        <v>107</v>
      </c>
      <c r="O164" s="42" t="s">
        <v>2360</v>
      </c>
      <c r="P164" s="172"/>
    </row>
    <row r="165" spans="8:16" x14ac:dyDescent="0.25">
      <c r="H165" s="172"/>
      <c r="I165" s="172"/>
      <c r="J165" s="172"/>
      <c r="K165" s="172"/>
      <c r="L165" s="6"/>
      <c r="M165" s="79" t="s">
        <v>2162</v>
      </c>
      <c r="N165" s="80" t="s">
        <v>113</v>
      </c>
      <c r="O165" s="42" t="s">
        <v>2392</v>
      </c>
      <c r="P165" s="172"/>
    </row>
    <row r="166" spans="8:16" x14ac:dyDescent="0.25">
      <c r="H166" s="172"/>
      <c r="I166" s="172"/>
      <c r="J166" s="172"/>
      <c r="K166" s="172"/>
      <c r="L166" s="6"/>
      <c r="M166" s="79" t="s">
        <v>2162</v>
      </c>
      <c r="N166" s="80" t="s">
        <v>115</v>
      </c>
      <c r="O166" s="42" t="s">
        <v>2417</v>
      </c>
      <c r="P166" s="172"/>
    </row>
    <row r="167" spans="8:16" x14ac:dyDescent="0.25">
      <c r="H167" s="172"/>
      <c r="I167" s="172"/>
      <c r="J167" s="172"/>
      <c r="K167" s="172"/>
      <c r="L167" s="6"/>
      <c r="M167" s="79" t="s">
        <v>2162</v>
      </c>
      <c r="N167" s="80" t="s">
        <v>116</v>
      </c>
      <c r="O167" s="42" t="s">
        <v>2418</v>
      </c>
      <c r="P167" s="172"/>
    </row>
    <row r="168" spans="8:16" x14ac:dyDescent="0.25">
      <c r="H168" s="172"/>
      <c r="I168" s="172"/>
      <c r="J168" s="172"/>
      <c r="K168" s="172"/>
      <c r="L168" s="6"/>
      <c r="M168" s="79" t="s">
        <v>2162</v>
      </c>
      <c r="N168" s="80" t="s">
        <v>126</v>
      </c>
      <c r="O168" s="42" t="s">
        <v>2440</v>
      </c>
      <c r="P168" s="172"/>
    </row>
    <row r="169" spans="8:16" x14ac:dyDescent="0.25">
      <c r="H169" s="172"/>
      <c r="I169" s="172"/>
      <c r="J169" s="172"/>
      <c r="K169" s="172"/>
      <c r="L169" s="6"/>
      <c r="M169" s="79" t="s">
        <v>2162</v>
      </c>
      <c r="N169" s="80" t="s">
        <v>127</v>
      </c>
      <c r="O169" s="42" t="s">
        <v>2445</v>
      </c>
      <c r="P169" s="172"/>
    </row>
    <row r="170" spans="8:16" x14ac:dyDescent="0.25">
      <c r="H170" s="172"/>
      <c r="I170" s="172"/>
      <c r="J170" s="172"/>
      <c r="K170" s="172"/>
      <c r="L170" s="6"/>
      <c r="M170" s="79" t="s">
        <v>2176</v>
      </c>
      <c r="N170" s="80" t="s">
        <v>41</v>
      </c>
      <c r="O170" s="42" t="s">
        <v>2177</v>
      </c>
      <c r="P170" s="172"/>
    </row>
    <row r="171" spans="8:16" x14ac:dyDescent="0.25">
      <c r="H171" s="172"/>
      <c r="I171" s="172"/>
      <c r="J171" s="172"/>
      <c r="K171" s="172"/>
      <c r="L171" s="6"/>
      <c r="M171" s="79" t="s">
        <v>2176</v>
      </c>
      <c r="N171" s="80" t="s">
        <v>2179</v>
      </c>
      <c r="O171" s="42" t="s">
        <v>2180</v>
      </c>
      <c r="P171" s="172"/>
    </row>
    <row r="172" spans="8:16" x14ac:dyDescent="0.25">
      <c r="H172" s="172"/>
      <c r="I172" s="172"/>
      <c r="J172" s="172"/>
      <c r="K172" s="172"/>
      <c r="L172" s="6"/>
      <c r="M172" s="79" t="s">
        <v>2176</v>
      </c>
      <c r="N172" s="80" t="s">
        <v>2245</v>
      </c>
      <c r="O172" s="42" t="s">
        <v>2246</v>
      </c>
      <c r="P172" s="172"/>
    </row>
    <row r="173" spans="8:16" x14ac:dyDescent="0.25">
      <c r="H173" s="172"/>
      <c r="I173" s="172"/>
      <c r="J173" s="172"/>
      <c r="K173" s="172"/>
      <c r="L173" s="6"/>
      <c r="M173" s="79" t="s">
        <v>2176</v>
      </c>
      <c r="N173" s="80" t="s">
        <v>2294</v>
      </c>
      <c r="O173" s="42" t="s">
        <v>2295</v>
      </c>
      <c r="P173" s="172"/>
    </row>
    <row r="174" spans="8:16" x14ac:dyDescent="0.25">
      <c r="H174" s="172"/>
      <c r="I174" s="172"/>
      <c r="J174" s="172"/>
      <c r="K174" s="172"/>
      <c r="L174" s="6"/>
      <c r="M174" s="79" t="s">
        <v>2176</v>
      </c>
      <c r="N174" s="80" t="s">
        <v>2323</v>
      </c>
      <c r="O174" s="42" t="s">
        <v>2324</v>
      </c>
      <c r="P174" s="172"/>
    </row>
    <row r="175" spans="8:16" x14ac:dyDescent="0.25">
      <c r="H175" s="172"/>
      <c r="I175" s="172"/>
      <c r="J175" s="172"/>
      <c r="K175" s="172"/>
      <c r="M175" s="79" t="s">
        <v>2176</v>
      </c>
      <c r="N175" s="80" t="s">
        <v>64</v>
      </c>
      <c r="O175" s="42" t="s">
        <v>2343</v>
      </c>
      <c r="P175" s="172"/>
    </row>
    <row r="176" spans="8:16" x14ac:dyDescent="0.25">
      <c r="H176" s="172"/>
      <c r="I176" s="172"/>
      <c r="J176" s="172"/>
      <c r="K176" s="172"/>
      <c r="M176" s="79" t="s">
        <v>2176</v>
      </c>
      <c r="N176" s="80" t="s">
        <v>2344</v>
      </c>
      <c r="O176" s="42" t="s">
        <v>2345</v>
      </c>
      <c r="P176" s="172"/>
    </row>
    <row r="177" spans="8:16" x14ac:dyDescent="0.25">
      <c r="H177" s="172"/>
      <c r="I177" s="172"/>
      <c r="J177" s="172"/>
      <c r="K177" s="172"/>
      <c r="M177" s="79" t="s">
        <v>2176</v>
      </c>
      <c r="N177" s="80" t="s">
        <v>66</v>
      </c>
      <c r="O177" s="42" t="s">
        <v>2363</v>
      </c>
      <c r="P177" s="172"/>
    </row>
    <row r="178" spans="8:16" x14ac:dyDescent="0.25">
      <c r="H178" s="172"/>
      <c r="I178" s="172"/>
      <c r="J178" s="172"/>
      <c r="K178" s="172"/>
      <c r="M178" s="79" t="s">
        <v>2176</v>
      </c>
      <c r="N178" s="80" t="s">
        <v>73</v>
      </c>
      <c r="O178" s="42" t="s">
        <v>2399</v>
      </c>
      <c r="P178" s="172"/>
    </row>
    <row r="179" spans="8:16" x14ac:dyDescent="0.25">
      <c r="H179" s="172"/>
      <c r="I179" s="172"/>
      <c r="J179" s="172"/>
      <c r="K179" s="172"/>
      <c r="M179" s="79" t="s">
        <v>2176</v>
      </c>
      <c r="N179" s="80" t="s">
        <v>74</v>
      </c>
      <c r="O179" s="42" t="s">
        <v>2406</v>
      </c>
      <c r="P179" s="172"/>
    </row>
    <row r="180" spans="8:16" x14ac:dyDescent="0.25">
      <c r="H180" s="172"/>
      <c r="I180" s="172"/>
      <c r="J180" s="172"/>
      <c r="K180" s="172"/>
      <c r="M180" s="79" t="s">
        <v>2176</v>
      </c>
      <c r="N180" s="80" t="s">
        <v>75</v>
      </c>
      <c r="O180" s="42" t="s">
        <v>2412</v>
      </c>
      <c r="P180" s="172"/>
    </row>
    <row r="181" spans="8:16" x14ac:dyDescent="0.25">
      <c r="H181" s="172"/>
      <c r="I181" s="172"/>
      <c r="J181" s="172"/>
      <c r="K181" s="172"/>
      <c r="M181" s="79" t="s">
        <v>2176</v>
      </c>
      <c r="N181" s="80" t="s">
        <v>83</v>
      </c>
      <c r="O181" s="42" t="s">
        <v>2455</v>
      </c>
      <c r="P181" s="172"/>
    </row>
    <row r="182" spans="8:16" x14ac:dyDescent="0.25">
      <c r="H182" s="172"/>
      <c r="I182" s="172"/>
      <c r="J182" s="172"/>
      <c r="K182" s="172"/>
      <c r="M182" s="79" t="s">
        <v>2174</v>
      </c>
      <c r="N182" s="80" t="s">
        <v>40</v>
      </c>
      <c r="O182" s="42" t="s">
        <v>2175</v>
      </c>
      <c r="P182" s="172"/>
    </row>
    <row r="183" spans="8:16" x14ac:dyDescent="0.25">
      <c r="H183" s="172"/>
      <c r="I183" s="172"/>
      <c r="J183" s="172"/>
      <c r="K183" s="172"/>
      <c r="M183" s="79" t="s">
        <v>2174</v>
      </c>
      <c r="N183" s="80" t="s">
        <v>49</v>
      </c>
      <c r="O183" s="42" t="s">
        <v>2225</v>
      </c>
      <c r="P183" s="172"/>
    </row>
    <row r="184" spans="8:16" x14ac:dyDescent="0.25">
      <c r="H184" s="172"/>
      <c r="I184" s="172"/>
      <c r="J184" s="172"/>
      <c r="K184" s="172"/>
      <c r="M184" s="79" t="s">
        <v>2174</v>
      </c>
      <c r="N184" s="80" t="s">
        <v>2272</v>
      </c>
      <c r="O184" s="42" t="s">
        <v>2273</v>
      </c>
      <c r="P184" s="172"/>
    </row>
    <row r="185" spans="8:16" x14ac:dyDescent="0.25">
      <c r="H185" s="172"/>
      <c r="I185" s="172"/>
      <c r="J185" s="172"/>
      <c r="K185" s="172"/>
      <c r="M185" s="79" t="s">
        <v>2174</v>
      </c>
      <c r="N185" s="80" t="s">
        <v>53</v>
      </c>
      <c r="O185" s="42" t="s">
        <v>2274</v>
      </c>
      <c r="P185" s="172"/>
    </row>
    <row r="186" spans="8:16" x14ac:dyDescent="0.25">
      <c r="H186" s="172"/>
      <c r="I186" s="172"/>
      <c r="J186" s="172"/>
      <c r="K186" s="172"/>
      <c r="M186" s="79" t="s">
        <v>2174</v>
      </c>
      <c r="N186" s="80" t="s">
        <v>80</v>
      </c>
      <c r="O186" s="42" t="s">
        <v>2435</v>
      </c>
      <c r="P186" s="172"/>
    </row>
    <row r="187" spans="8:16" x14ac:dyDescent="0.25">
      <c r="H187" s="172"/>
      <c r="I187" s="172"/>
      <c r="J187" s="172"/>
      <c r="K187" s="172"/>
      <c r="M187" s="79" t="s">
        <v>2200</v>
      </c>
      <c r="N187" s="80" t="s">
        <v>2201</v>
      </c>
      <c r="O187" s="42" t="s">
        <v>2202</v>
      </c>
      <c r="P187" s="172"/>
    </row>
    <row r="188" spans="8:16" x14ac:dyDescent="0.25">
      <c r="H188" s="172"/>
      <c r="I188" s="172"/>
      <c r="J188" s="172"/>
      <c r="K188" s="172"/>
      <c r="M188" s="79" t="s">
        <v>2200</v>
      </c>
      <c r="N188" s="80" t="s">
        <v>2215</v>
      </c>
      <c r="O188" s="42" t="s">
        <v>2216</v>
      </c>
      <c r="P188" s="172"/>
    </row>
    <row r="189" spans="8:16" x14ac:dyDescent="0.25">
      <c r="H189" s="172"/>
      <c r="I189" s="172"/>
      <c r="J189" s="172"/>
      <c r="K189" s="172"/>
      <c r="M189" s="79" t="s">
        <v>2200</v>
      </c>
      <c r="N189" s="80" t="s">
        <v>158</v>
      </c>
      <c r="O189" s="42" t="s">
        <v>2218</v>
      </c>
      <c r="P189" s="172"/>
    </row>
    <row r="190" spans="8:16" x14ac:dyDescent="0.25">
      <c r="H190" s="172"/>
      <c r="I190" s="172"/>
      <c r="J190" s="172"/>
      <c r="K190" s="172"/>
      <c r="M190" s="79" t="s">
        <v>2200</v>
      </c>
      <c r="N190" s="80" t="s">
        <v>159</v>
      </c>
      <c r="O190" s="42" t="s">
        <v>2219</v>
      </c>
      <c r="P190" s="172"/>
    </row>
    <row r="191" spans="8:16" x14ac:dyDescent="0.25">
      <c r="H191" s="172"/>
      <c r="I191" s="172"/>
      <c r="J191" s="172"/>
      <c r="K191" s="172"/>
      <c r="M191" s="79" t="s">
        <v>2200</v>
      </c>
      <c r="N191" s="80" t="s">
        <v>170</v>
      </c>
      <c r="O191" s="42" t="s">
        <v>2331</v>
      </c>
      <c r="P191" s="172"/>
    </row>
    <row r="192" spans="8:16" x14ac:dyDescent="0.25">
      <c r="H192" s="172"/>
      <c r="I192" s="172"/>
      <c r="J192" s="172"/>
      <c r="K192" s="172"/>
      <c r="M192" s="79" t="s">
        <v>2200</v>
      </c>
      <c r="N192" s="80" t="s">
        <v>173</v>
      </c>
      <c r="O192" s="42" t="s">
        <v>2346</v>
      </c>
      <c r="P192" s="172"/>
    </row>
    <row r="193" spans="8:16" x14ac:dyDescent="0.25">
      <c r="H193" s="172"/>
      <c r="I193" s="172"/>
      <c r="J193" s="172"/>
      <c r="K193" s="172"/>
      <c r="M193" s="79" t="s">
        <v>2200</v>
      </c>
      <c r="N193" s="80" t="s">
        <v>177</v>
      </c>
      <c r="O193" s="42" t="s">
        <v>2355</v>
      </c>
      <c r="P193" s="172"/>
    </row>
    <row r="194" spans="8:16" x14ac:dyDescent="0.25">
      <c r="H194" s="172"/>
      <c r="I194" s="172"/>
      <c r="J194" s="172"/>
      <c r="K194" s="172"/>
      <c r="M194" s="79" t="s">
        <v>2200</v>
      </c>
      <c r="N194" s="80" t="s">
        <v>178</v>
      </c>
      <c r="O194" s="42" t="s">
        <v>2356</v>
      </c>
      <c r="P194" s="172"/>
    </row>
    <row r="195" spans="8:16" x14ac:dyDescent="0.25">
      <c r="H195" s="172"/>
      <c r="I195" s="172"/>
      <c r="J195" s="172"/>
      <c r="K195" s="172"/>
      <c r="M195" s="79" t="s">
        <v>2200</v>
      </c>
      <c r="N195" s="80" t="s">
        <v>2374</v>
      </c>
      <c r="O195" s="42" t="s">
        <v>2375</v>
      </c>
      <c r="P195" s="172"/>
    </row>
    <row r="196" spans="8:16" x14ac:dyDescent="0.25">
      <c r="H196" s="172"/>
      <c r="I196" s="172"/>
      <c r="J196" s="172"/>
      <c r="K196" s="172"/>
      <c r="M196" s="79" t="s">
        <v>2200</v>
      </c>
      <c r="N196" s="80" t="s">
        <v>2390</v>
      </c>
      <c r="O196" s="42" t="s">
        <v>2391</v>
      </c>
      <c r="P196" s="172"/>
    </row>
    <row r="197" spans="8:16" x14ac:dyDescent="0.25">
      <c r="H197" s="172"/>
      <c r="I197" s="172"/>
      <c r="J197" s="172"/>
      <c r="K197" s="172"/>
      <c r="M197" s="79" t="s">
        <v>2200</v>
      </c>
      <c r="N197" s="80" t="s">
        <v>186</v>
      </c>
      <c r="O197" s="42" t="s">
        <v>2407</v>
      </c>
      <c r="P197" s="172"/>
    </row>
    <row r="198" spans="8:16" x14ac:dyDescent="0.25">
      <c r="H198" s="172"/>
      <c r="I198" s="172"/>
      <c r="J198" s="172"/>
      <c r="K198" s="172"/>
      <c r="M198" s="79" t="s">
        <v>2200</v>
      </c>
      <c r="N198" s="80" t="s">
        <v>187</v>
      </c>
      <c r="O198" s="42" t="s">
        <v>2421</v>
      </c>
      <c r="P198" s="172"/>
    </row>
    <row r="199" spans="8:16" x14ac:dyDescent="0.25">
      <c r="H199" s="172"/>
      <c r="I199" s="172"/>
      <c r="J199" s="172"/>
      <c r="K199" s="172"/>
      <c r="M199" s="79" t="s">
        <v>2200</v>
      </c>
      <c r="N199" s="80" t="s">
        <v>182</v>
      </c>
      <c r="O199" s="42" t="s">
        <v>2426</v>
      </c>
      <c r="P199" s="172"/>
    </row>
    <row r="200" spans="8:16" x14ac:dyDescent="0.25">
      <c r="H200" s="172"/>
      <c r="I200" s="172"/>
      <c r="J200" s="172"/>
      <c r="K200" s="172"/>
      <c r="M200" s="79" t="s">
        <v>2200</v>
      </c>
      <c r="N200" s="80" t="s">
        <v>172</v>
      </c>
      <c r="O200" s="42" t="s">
        <v>2437</v>
      </c>
      <c r="P200" s="172"/>
    </row>
    <row r="201" spans="8:16" x14ac:dyDescent="0.25">
      <c r="H201" s="172"/>
      <c r="I201" s="172"/>
      <c r="J201" s="172"/>
      <c r="K201" s="172"/>
      <c r="M201" s="79" t="s">
        <v>2200</v>
      </c>
      <c r="N201" s="80" t="s">
        <v>192</v>
      </c>
      <c r="O201" s="42" t="s">
        <v>2457</v>
      </c>
      <c r="P201" s="172"/>
    </row>
    <row r="202" spans="8:16" x14ac:dyDescent="0.25">
      <c r="H202" s="172"/>
      <c r="I202" s="172"/>
      <c r="J202" s="172"/>
      <c r="K202" s="172"/>
      <c r="M202" s="79" t="s">
        <v>2144</v>
      </c>
      <c r="N202" s="80" t="s">
        <v>2145</v>
      </c>
      <c r="O202" s="42" t="s">
        <v>2146</v>
      </c>
      <c r="P202" s="172"/>
    </row>
    <row r="203" spans="8:16" x14ac:dyDescent="0.25">
      <c r="H203" s="172"/>
      <c r="I203" s="172"/>
      <c r="J203" s="172"/>
      <c r="K203" s="172"/>
      <c r="M203" s="79" t="s">
        <v>2144</v>
      </c>
      <c r="N203" s="80" t="s">
        <v>2154</v>
      </c>
      <c r="O203" s="42" t="s">
        <v>2155</v>
      </c>
      <c r="P203" s="172"/>
    </row>
    <row r="204" spans="8:16" x14ac:dyDescent="0.25">
      <c r="H204" s="172"/>
      <c r="I204" s="172"/>
      <c r="J204" s="172"/>
      <c r="K204" s="172"/>
      <c r="M204" s="79" t="s">
        <v>2144</v>
      </c>
      <c r="N204" s="80" t="s">
        <v>2240</v>
      </c>
      <c r="O204" s="43" t="s">
        <v>2241</v>
      </c>
      <c r="P204" s="172"/>
    </row>
    <row r="205" spans="8:16" x14ac:dyDescent="0.25">
      <c r="H205" s="172"/>
      <c r="I205" s="172"/>
      <c r="J205" s="172"/>
      <c r="K205" s="172"/>
      <c r="M205" s="79" t="s">
        <v>2144</v>
      </c>
      <c r="N205" s="80" t="s">
        <v>163</v>
      </c>
      <c r="O205" s="42" t="s">
        <v>2242</v>
      </c>
      <c r="P205" s="172"/>
    </row>
    <row r="206" spans="8:16" x14ac:dyDescent="0.25">
      <c r="H206" s="172"/>
      <c r="I206" s="172"/>
      <c r="J206" s="172"/>
      <c r="K206" s="172"/>
      <c r="M206" s="79" t="s">
        <v>2144</v>
      </c>
      <c r="N206" s="80" t="s">
        <v>164</v>
      </c>
      <c r="O206" s="42" t="s">
        <v>2244</v>
      </c>
      <c r="P206" s="172"/>
    </row>
    <row r="207" spans="8:16" x14ac:dyDescent="0.25">
      <c r="H207" s="172"/>
      <c r="I207" s="172"/>
      <c r="J207" s="172"/>
      <c r="K207" s="172"/>
      <c r="M207" s="79" t="s">
        <v>2144</v>
      </c>
      <c r="N207" s="80" t="s">
        <v>169</v>
      </c>
      <c r="O207" s="42" t="s">
        <v>2313</v>
      </c>
      <c r="P207" s="172"/>
    </row>
    <row r="208" spans="8:16" x14ac:dyDescent="0.25">
      <c r="H208" s="172"/>
      <c r="I208" s="172"/>
      <c r="J208" s="172"/>
      <c r="K208" s="172"/>
      <c r="M208" s="79" t="s">
        <v>2144</v>
      </c>
      <c r="N208" s="80" t="s">
        <v>180</v>
      </c>
      <c r="O208" s="42" t="s">
        <v>2362</v>
      </c>
      <c r="P208" s="172"/>
    </row>
    <row r="209" spans="8:16" x14ac:dyDescent="0.25">
      <c r="H209" s="172"/>
      <c r="I209" s="172"/>
      <c r="J209" s="172"/>
      <c r="K209" s="172"/>
      <c r="M209" s="79" t="s">
        <v>2144</v>
      </c>
      <c r="N209" s="80" t="s">
        <v>181</v>
      </c>
      <c r="O209" s="42" t="s">
        <v>2364</v>
      </c>
      <c r="P209" s="172"/>
    </row>
    <row r="210" spans="8:16" x14ac:dyDescent="0.25">
      <c r="H210" s="172"/>
      <c r="I210" s="172"/>
      <c r="J210" s="172"/>
      <c r="K210" s="172"/>
      <c r="M210" s="79" t="s">
        <v>2144</v>
      </c>
      <c r="N210" s="80" t="s">
        <v>189</v>
      </c>
      <c r="O210" s="42" t="s">
        <v>2431</v>
      </c>
      <c r="P210" s="172"/>
    </row>
    <row r="211" spans="8:16" x14ac:dyDescent="0.25">
      <c r="H211" s="172"/>
      <c r="I211" s="172"/>
      <c r="J211" s="172"/>
      <c r="K211" s="172"/>
      <c r="M211" s="79" t="s">
        <v>2144</v>
      </c>
      <c r="N211" s="80" t="s">
        <v>191</v>
      </c>
      <c r="O211" s="42" t="s">
        <v>2447</v>
      </c>
      <c r="P211" s="172"/>
    </row>
    <row r="212" spans="8:16" x14ac:dyDescent="0.25">
      <c r="H212" s="172"/>
      <c r="I212" s="172"/>
      <c r="J212" s="172"/>
      <c r="K212" s="172"/>
      <c r="M212" s="79" t="s">
        <v>2165</v>
      </c>
      <c r="N212" s="80" t="s">
        <v>2166</v>
      </c>
      <c r="O212" s="42" t="s">
        <v>2167</v>
      </c>
      <c r="P212" s="172"/>
    </row>
    <row r="213" spans="8:16" x14ac:dyDescent="0.25">
      <c r="H213" s="172"/>
      <c r="I213" s="172"/>
      <c r="J213" s="172"/>
      <c r="K213" s="172"/>
      <c r="M213" s="79" t="s">
        <v>2165</v>
      </c>
      <c r="N213" s="80" t="s">
        <v>156</v>
      </c>
      <c r="O213" s="42" t="s">
        <v>2182</v>
      </c>
      <c r="P213" s="172"/>
    </row>
    <row r="214" spans="8:16" x14ac:dyDescent="0.25">
      <c r="H214" s="172"/>
      <c r="I214" s="172"/>
      <c r="J214" s="172"/>
      <c r="K214" s="172"/>
      <c r="M214" s="79" t="s">
        <v>2165</v>
      </c>
      <c r="N214" s="80" t="s">
        <v>162</v>
      </c>
      <c r="O214" s="43" t="s">
        <v>2237</v>
      </c>
      <c r="P214" s="172"/>
    </row>
    <row r="215" spans="8:16" x14ac:dyDescent="0.25">
      <c r="H215" s="172"/>
      <c r="I215" s="172"/>
      <c r="J215" s="172"/>
      <c r="K215" s="172"/>
      <c r="M215" s="79" t="s">
        <v>2165</v>
      </c>
      <c r="N215" s="80" t="s">
        <v>165</v>
      </c>
      <c r="O215" s="42" t="s">
        <v>2248</v>
      </c>
      <c r="P215" s="172"/>
    </row>
    <row r="216" spans="8:16" x14ac:dyDescent="0.25">
      <c r="H216" s="172"/>
      <c r="I216" s="172"/>
      <c r="J216" s="172"/>
      <c r="K216" s="172"/>
      <c r="M216" s="79" t="s">
        <v>2165</v>
      </c>
      <c r="N216" s="80" t="s">
        <v>166</v>
      </c>
      <c r="O216" s="42" t="s">
        <v>2262</v>
      </c>
      <c r="P216" s="172"/>
    </row>
    <row r="217" spans="8:16" x14ac:dyDescent="0.25">
      <c r="H217" s="172"/>
      <c r="I217" s="172"/>
      <c r="J217" s="172"/>
      <c r="K217" s="172"/>
      <c r="M217" s="79" t="s">
        <v>2165</v>
      </c>
      <c r="N217" s="80" t="s">
        <v>2338</v>
      </c>
      <c r="O217" s="42" t="s">
        <v>2339</v>
      </c>
      <c r="P217" s="172"/>
    </row>
    <row r="218" spans="8:16" x14ac:dyDescent="0.25">
      <c r="H218" s="172"/>
      <c r="I218" s="172"/>
      <c r="J218" s="172"/>
      <c r="K218" s="172"/>
      <c r="M218" s="79" t="s">
        <v>2165</v>
      </c>
      <c r="N218" s="80" t="s">
        <v>171</v>
      </c>
      <c r="O218" s="42" t="s">
        <v>2340</v>
      </c>
      <c r="P218" s="172"/>
    </row>
    <row r="219" spans="8:16" x14ac:dyDescent="0.25">
      <c r="H219" s="172"/>
      <c r="I219" s="172"/>
      <c r="J219" s="172"/>
      <c r="K219" s="172"/>
      <c r="M219" s="79" t="s">
        <v>2165</v>
      </c>
      <c r="N219" s="80" t="s">
        <v>174</v>
      </c>
      <c r="O219" s="42" t="s">
        <v>2347</v>
      </c>
      <c r="P219" s="172"/>
    </row>
    <row r="220" spans="8:16" x14ac:dyDescent="0.25">
      <c r="H220" s="172"/>
      <c r="I220" s="172"/>
      <c r="J220" s="172"/>
      <c r="K220" s="172"/>
      <c r="M220" s="79" t="s">
        <v>2165</v>
      </c>
      <c r="N220" s="80" t="s">
        <v>176</v>
      </c>
      <c r="O220" s="42" t="s">
        <v>2353</v>
      </c>
      <c r="P220" s="172"/>
    </row>
    <row r="221" spans="8:16" x14ac:dyDescent="0.25">
      <c r="H221" s="172"/>
      <c r="I221" s="172"/>
      <c r="J221" s="172"/>
      <c r="K221" s="172"/>
      <c r="M221" s="79" t="s">
        <v>2165</v>
      </c>
      <c r="N221" s="80" t="s">
        <v>2372</v>
      </c>
      <c r="O221" s="42" t="s">
        <v>2373</v>
      </c>
      <c r="P221" s="172"/>
    </row>
    <row r="222" spans="8:16" x14ac:dyDescent="0.25">
      <c r="H222" s="172"/>
      <c r="I222" s="172"/>
      <c r="J222" s="172"/>
      <c r="K222" s="172"/>
      <c r="M222" s="79" t="s">
        <v>2165</v>
      </c>
      <c r="N222" s="80" t="s">
        <v>2376</v>
      </c>
      <c r="O222" s="42" t="s">
        <v>2377</v>
      </c>
      <c r="P222" s="172"/>
    </row>
    <row r="223" spans="8:16" x14ac:dyDescent="0.25">
      <c r="H223" s="172"/>
      <c r="I223" s="172"/>
      <c r="J223" s="172"/>
      <c r="K223" s="172"/>
      <c r="M223" s="79" t="s">
        <v>2165</v>
      </c>
      <c r="N223" s="80" t="s">
        <v>183</v>
      </c>
      <c r="O223" s="42" t="s">
        <v>2393</v>
      </c>
      <c r="P223" s="172"/>
    </row>
    <row r="224" spans="8:16" x14ac:dyDescent="0.25">
      <c r="H224" s="172"/>
      <c r="I224" s="172"/>
      <c r="J224" s="172"/>
      <c r="K224" s="172"/>
      <c r="M224" s="79" t="s">
        <v>2165</v>
      </c>
      <c r="N224" s="80" t="s">
        <v>188</v>
      </c>
      <c r="O224" s="42" t="s">
        <v>2429</v>
      </c>
      <c r="P224" s="172"/>
    </row>
    <row r="225" spans="8:16" x14ac:dyDescent="0.25">
      <c r="H225" s="172"/>
      <c r="I225" s="172"/>
      <c r="J225" s="172"/>
      <c r="K225" s="172"/>
      <c r="M225" s="79" t="s">
        <v>2152</v>
      </c>
      <c r="N225" s="80" t="s">
        <v>154</v>
      </c>
      <c r="O225" s="42" t="s">
        <v>2153</v>
      </c>
      <c r="P225" s="172"/>
    </row>
    <row r="226" spans="8:16" x14ac:dyDescent="0.25">
      <c r="H226" s="172"/>
      <c r="I226" s="172"/>
      <c r="J226" s="172"/>
      <c r="K226" s="172"/>
      <c r="M226" s="79" t="s">
        <v>2152</v>
      </c>
      <c r="N226" s="80" t="s">
        <v>155</v>
      </c>
      <c r="O226" s="42" t="s">
        <v>2181</v>
      </c>
      <c r="P226" s="172"/>
    </row>
    <row r="227" spans="8:16" x14ac:dyDescent="0.25">
      <c r="H227" s="172"/>
      <c r="I227" s="172"/>
      <c r="J227" s="172"/>
      <c r="K227" s="172"/>
      <c r="M227" s="79" t="s">
        <v>2152</v>
      </c>
      <c r="N227" s="80" t="s">
        <v>157</v>
      </c>
      <c r="O227" s="42" t="s">
        <v>2210</v>
      </c>
      <c r="P227" s="172"/>
    </row>
    <row r="228" spans="8:16" x14ac:dyDescent="0.25">
      <c r="H228" s="172"/>
      <c r="I228" s="172"/>
      <c r="J228" s="172"/>
      <c r="K228" s="172"/>
      <c r="M228" s="79" t="s">
        <v>2152</v>
      </c>
      <c r="N228" s="80" t="s">
        <v>160</v>
      </c>
      <c r="O228" s="42" t="s">
        <v>2224</v>
      </c>
      <c r="P228" s="172"/>
    </row>
    <row r="229" spans="8:16" x14ac:dyDescent="0.25">
      <c r="H229" s="172"/>
      <c r="I229" s="172"/>
      <c r="J229" s="172"/>
      <c r="K229" s="172"/>
      <c r="M229" s="79" t="s">
        <v>2152</v>
      </c>
      <c r="N229" s="80" t="s">
        <v>161</v>
      </c>
      <c r="O229" s="42" t="s">
        <v>2233</v>
      </c>
      <c r="P229" s="172"/>
    </row>
    <row r="230" spans="8:16" x14ac:dyDescent="0.25">
      <c r="H230" s="172"/>
      <c r="I230" s="172"/>
      <c r="J230" s="172"/>
      <c r="K230" s="172"/>
      <c r="M230" s="79" t="s">
        <v>2152</v>
      </c>
      <c r="N230" s="80" t="s">
        <v>2264</v>
      </c>
      <c r="O230" s="42" t="s">
        <v>2265</v>
      </c>
      <c r="P230" s="172"/>
    </row>
    <row r="231" spans="8:16" x14ac:dyDescent="0.25">
      <c r="H231" s="172"/>
      <c r="I231" s="172"/>
      <c r="J231" s="172"/>
      <c r="K231" s="172"/>
      <c r="M231" s="79" t="s">
        <v>2152</v>
      </c>
      <c r="N231" s="80" t="s">
        <v>2266</v>
      </c>
      <c r="O231" s="42" t="s">
        <v>2267</v>
      </c>
      <c r="P231" s="172"/>
    </row>
    <row r="232" spans="8:16" x14ac:dyDescent="0.25">
      <c r="H232" s="172"/>
      <c r="I232" s="172"/>
      <c r="J232" s="172"/>
      <c r="K232" s="172"/>
      <c r="M232" s="79" t="s">
        <v>2152</v>
      </c>
      <c r="N232" s="80" t="s">
        <v>167</v>
      </c>
      <c r="O232" s="42" t="s">
        <v>2293</v>
      </c>
      <c r="P232" s="172"/>
    </row>
    <row r="233" spans="8:16" x14ac:dyDescent="0.25">
      <c r="H233" s="172"/>
      <c r="I233" s="172"/>
      <c r="J233" s="172"/>
      <c r="K233" s="172"/>
      <c r="M233" s="79" t="s">
        <v>2152</v>
      </c>
      <c r="N233" s="80" t="s">
        <v>168</v>
      </c>
      <c r="O233" s="43" t="s">
        <v>2296</v>
      </c>
      <c r="P233" s="172"/>
    </row>
    <row r="234" spans="8:16" x14ac:dyDescent="0.25">
      <c r="H234" s="172"/>
      <c r="I234" s="172"/>
      <c r="J234" s="172"/>
      <c r="K234" s="172"/>
      <c r="M234" s="79" t="s">
        <v>2152</v>
      </c>
      <c r="N234" s="80" t="s">
        <v>175</v>
      </c>
      <c r="O234" s="42" t="s">
        <v>2350</v>
      </c>
      <c r="P234" s="172"/>
    </row>
    <row r="235" spans="8:16" x14ac:dyDescent="0.25">
      <c r="H235" s="172"/>
      <c r="I235" s="172"/>
      <c r="J235" s="172"/>
      <c r="K235" s="172"/>
      <c r="M235" s="79" t="s">
        <v>2152</v>
      </c>
      <c r="N235" s="80" t="s">
        <v>179</v>
      </c>
      <c r="O235" s="42" t="s">
        <v>2361</v>
      </c>
      <c r="P235" s="172"/>
    </row>
    <row r="236" spans="8:16" x14ac:dyDescent="0.25">
      <c r="H236" s="172"/>
      <c r="I236" s="172"/>
      <c r="J236" s="172"/>
      <c r="K236" s="172"/>
      <c r="M236" s="79" t="s">
        <v>2152</v>
      </c>
      <c r="N236" s="80" t="s">
        <v>2378</v>
      </c>
      <c r="O236" s="42" t="s">
        <v>2379</v>
      </c>
      <c r="P236" s="172"/>
    </row>
    <row r="237" spans="8:16" x14ac:dyDescent="0.25">
      <c r="H237" s="172"/>
      <c r="I237" s="172"/>
      <c r="J237" s="172"/>
      <c r="K237" s="172"/>
      <c r="M237" s="79" t="s">
        <v>2152</v>
      </c>
      <c r="N237" s="80" t="s">
        <v>2400</v>
      </c>
      <c r="O237" s="42" t="s">
        <v>2401</v>
      </c>
      <c r="P237" s="172"/>
    </row>
    <row r="238" spans="8:16" x14ac:dyDescent="0.25">
      <c r="H238" s="172"/>
      <c r="I238" s="172"/>
      <c r="J238" s="172"/>
      <c r="K238" s="172"/>
      <c r="M238" s="79" t="s">
        <v>2152</v>
      </c>
      <c r="N238" s="80" t="s">
        <v>184</v>
      </c>
      <c r="O238" s="42" t="s">
        <v>2402</v>
      </c>
      <c r="P238" s="172"/>
    </row>
    <row r="239" spans="8:16" x14ac:dyDescent="0.25">
      <c r="H239" s="172"/>
      <c r="I239" s="172"/>
      <c r="J239" s="172"/>
      <c r="K239" s="172"/>
      <c r="M239" s="79" t="s">
        <v>2152</v>
      </c>
      <c r="N239" s="80" t="s">
        <v>185</v>
      </c>
      <c r="O239" s="42" t="s">
        <v>2403</v>
      </c>
      <c r="P239" s="172"/>
    </row>
    <row r="240" spans="8:16" x14ac:dyDescent="0.25">
      <c r="H240" s="172"/>
      <c r="I240" s="172"/>
      <c r="J240" s="172"/>
      <c r="K240" s="172"/>
      <c r="M240" s="79" t="s">
        <v>2152</v>
      </c>
      <c r="N240" s="80" t="s">
        <v>2404</v>
      </c>
      <c r="O240" s="42" t="s">
        <v>2405</v>
      </c>
      <c r="P240" s="172"/>
    </row>
    <row r="241" spans="8:16" x14ac:dyDescent="0.25">
      <c r="H241" s="172"/>
      <c r="I241" s="172"/>
      <c r="J241" s="172"/>
      <c r="K241" s="172"/>
      <c r="M241" s="79" t="s">
        <v>2152</v>
      </c>
      <c r="N241" s="80" t="s">
        <v>190</v>
      </c>
      <c r="O241" s="42" t="s">
        <v>2446</v>
      </c>
      <c r="P241" s="172"/>
    </row>
    <row r="242" spans="8:16" x14ac:dyDescent="0.25">
      <c r="H242" s="172"/>
      <c r="I242" s="172"/>
      <c r="J242" s="172"/>
      <c r="K242" s="172"/>
      <c r="M242" s="79" t="s">
        <v>33</v>
      </c>
      <c r="N242" s="80" t="s">
        <v>193</v>
      </c>
      <c r="O242" s="42" t="s">
        <v>194</v>
      </c>
      <c r="P242" s="172"/>
    </row>
    <row r="243" spans="8:16" x14ac:dyDescent="0.25">
      <c r="H243" s="172"/>
      <c r="I243" s="172"/>
      <c r="J243" s="172"/>
      <c r="K243" s="172"/>
      <c r="M243" s="79" t="s">
        <v>33</v>
      </c>
      <c r="N243" s="80" t="s">
        <v>195</v>
      </c>
      <c r="O243" s="42" t="s">
        <v>196</v>
      </c>
      <c r="P243" s="172"/>
    </row>
    <row r="244" spans="8:16" x14ac:dyDescent="0.25">
      <c r="H244" s="172"/>
      <c r="I244" s="172"/>
      <c r="J244" s="172"/>
      <c r="K244" s="172"/>
      <c r="M244" s="79" t="s">
        <v>33</v>
      </c>
      <c r="N244" s="80" t="s">
        <v>197</v>
      </c>
      <c r="O244" s="42" t="s">
        <v>198</v>
      </c>
      <c r="P244" s="172"/>
    </row>
    <row r="245" spans="8:16" x14ac:dyDescent="0.25">
      <c r="H245" s="172"/>
      <c r="I245" s="172"/>
      <c r="J245" s="172"/>
      <c r="K245" s="172"/>
      <c r="M245" s="79" t="s">
        <v>33</v>
      </c>
      <c r="N245" s="1505" t="s">
        <v>2463</v>
      </c>
      <c r="O245" s="43" t="s">
        <v>2464</v>
      </c>
      <c r="P245" s="172"/>
    </row>
    <row r="246" spans="8:16" x14ac:dyDescent="0.25">
      <c r="H246" s="172"/>
      <c r="I246" s="172"/>
      <c r="J246" s="172"/>
      <c r="K246" s="172"/>
      <c r="M246" s="79" t="s">
        <v>33</v>
      </c>
      <c r="N246" s="82" t="s">
        <v>199</v>
      </c>
      <c r="O246" s="43" t="s">
        <v>200</v>
      </c>
      <c r="P246" s="172"/>
    </row>
    <row r="247" spans="8:16" x14ac:dyDescent="0.25">
      <c r="H247" s="172"/>
      <c r="I247" s="172"/>
      <c r="J247" s="172"/>
      <c r="K247" s="172"/>
      <c r="M247" s="79" t="s">
        <v>33</v>
      </c>
      <c r="N247" s="82" t="s">
        <v>201</v>
      </c>
      <c r="O247" s="43" t="s">
        <v>2465</v>
      </c>
      <c r="P247" s="172"/>
    </row>
    <row r="248" spans="8:16" x14ac:dyDescent="0.25">
      <c r="H248" s="172"/>
      <c r="I248" s="172"/>
      <c r="J248" s="172"/>
      <c r="K248" s="172"/>
      <c r="M248" s="79" t="s">
        <v>33</v>
      </c>
      <c r="N248" s="80" t="s">
        <v>202</v>
      </c>
      <c r="O248" s="42" t="s">
        <v>203</v>
      </c>
      <c r="P248" s="172"/>
    </row>
    <row r="249" spans="8:16" x14ac:dyDescent="0.25">
      <c r="H249" s="172"/>
      <c r="I249" s="172"/>
      <c r="J249" s="172"/>
      <c r="K249" s="172"/>
      <c r="M249" s="79" t="s">
        <v>33</v>
      </c>
      <c r="N249" s="80" t="s">
        <v>204</v>
      </c>
      <c r="O249" s="42" t="s">
        <v>205</v>
      </c>
      <c r="P249" s="172"/>
    </row>
    <row r="250" spans="8:16" x14ac:dyDescent="0.25">
      <c r="H250" s="172"/>
      <c r="I250" s="172"/>
      <c r="J250" s="172"/>
      <c r="K250" s="172"/>
      <c r="M250" s="303" t="s">
        <v>33</v>
      </c>
      <c r="N250" s="80" t="s">
        <v>465</v>
      </c>
      <c r="O250" s="43" t="s">
        <v>466</v>
      </c>
      <c r="P250" s="172"/>
    </row>
    <row r="251" spans="8:16" x14ac:dyDescent="0.25">
      <c r="H251" s="172"/>
      <c r="I251" s="172"/>
      <c r="J251" s="172"/>
      <c r="K251" s="172"/>
      <c r="M251" s="79" t="s">
        <v>33</v>
      </c>
      <c r="N251" s="1506" t="s">
        <v>2466</v>
      </c>
      <c r="O251" s="43" t="s">
        <v>2467</v>
      </c>
      <c r="P251" s="172"/>
    </row>
    <row r="252" spans="8:16" x14ac:dyDescent="0.25">
      <c r="H252" s="172"/>
      <c r="I252" s="172"/>
      <c r="J252" s="172"/>
      <c r="K252" s="172"/>
      <c r="M252" s="79" t="s">
        <v>33</v>
      </c>
      <c r="N252" s="80" t="s">
        <v>206</v>
      </c>
      <c r="O252" s="42" t="s">
        <v>207</v>
      </c>
      <c r="P252" s="172"/>
    </row>
    <row r="253" spans="8:16" x14ac:dyDescent="0.25">
      <c r="H253" s="172"/>
      <c r="I253" s="172"/>
      <c r="J253" s="172"/>
      <c r="K253" s="172"/>
      <c r="M253" s="303" t="s">
        <v>33</v>
      </c>
      <c r="N253" s="1506" t="s">
        <v>2468</v>
      </c>
      <c r="O253" s="43" t="s">
        <v>2469</v>
      </c>
      <c r="P253" s="172"/>
    </row>
    <row r="254" spans="8:16" x14ac:dyDescent="0.25">
      <c r="H254" s="172"/>
      <c r="I254" s="172"/>
      <c r="J254" s="172"/>
      <c r="K254" s="172"/>
      <c r="M254" s="79" t="s">
        <v>33</v>
      </c>
      <c r="N254" s="80" t="s">
        <v>208</v>
      </c>
      <c r="O254" s="42" t="s">
        <v>209</v>
      </c>
      <c r="P254" s="172"/>
    </row>
    <row r="255" spans="8:16" x14ac:dyDescent="0.25">
      <c r="H255" s="172"/>
      <c r="I255" s="172"/>
      <c r="J255" s="172"/>
      <c r="K255" s="172"/>
      <c r="M255" s="79" t="s">
        <v>33</v>
      </c>
      <c r="N255" s="80" t="s">
        <v>210</v>
      </c>
      <c r="O255" s="42" t="s">
        <v>211</v>
      </c>
      <c r="P255" s="172"/>
    </row>
    <row r="256" spans="8:16" x14ac:dyDescent="0.25">
      <c r="H256" s="172"/>
      <c r="I256" s="172"/>
      <c r="J256" s="172"/>
      <c r="K256" s="172"/>
      <c r="M256" s="79" t="s">
        <v>33</v>
      </c>
      <c r="N256" s="80" t="s">
        <v>212</v>
      </c>
      <c r="O256" s="42" t="s">
        <v>213</v>
      </c>
      <c r="P256" s="172"/>
    </row>
    <row r="257" spans="8:16" x14ac:dyDescent="0.25">
      <c r="H257" s="172"/>
      <c r="I257" s="172"/>
      <c r="J257" s="172"/>
      <c r="K257" s="172"/>
      <c r="M257" s="79" t="s">
        <v>33</v>
      </c>
      <c r="N257" s="80" t="s">
        <v>214</v>
      </c>
      <c r="O257" s="42" t="s">
        <v>215</v>
      </c>
      <c r="P257" s="172"/>
    </row>
    <row r="258" spans="8:16" x14ac:dyDescent="0.25">
      <c r="H258" s="172"/>
      <c r="I258" s="172"/>
      <c r="J258" s="172"/>
      <c r="K258" s="172"/>
      <c r="M258" s="79" t="s">
        <v>33</v>
      </c>
      <c r="N258" s="80" t="s">
        <v>2470</v>
      </c>
      <c r="O258" s="42" t="s">
        <v>2471</v>
      </c>
      <c r="P258" s="172"/>
    </row>
    <row r="259" spans="8:16" x14ac:dyDescent="0.25">
      <c r="H259" s="172"/>
      <c r="I259" s="172"/>
      <c r="J259" s="172"/>
      <c r="K259" s="172"/>
      <c r="M259" s="304" t="s">
        <v>33</v>
      </c>
      <c r="N259" s="305" t="s">
        <v>216</v>
      </c>
      <c r="O259" s="304" t="s">
        <v>217</v>
      </c>
      <c r="P259" s="172"/>
    </row>
    <row r="260" spans="8:16" x14ac:dyDescent="0.25">
      <c r="H260" s="172"/>
      <c r="I260" s="172"/>
      <c r="J260" s="172"/>
      <c r="K260" s="172"/>
      <c r="L260" s="6" t="s">
        <v>470</v>
      </c>
      <c r="M260" s="79" t="s">
        <v>2143</v>
      </c>
      <c r="N260" s="80" t="s">
        <v>615</v>
      </c>
      <c r="O260" s="42" t="s">
        <v>471</v>
      </c>
      <c r="P260" s="172"/>
    </row>
    <row r="261" spans="8:16" x14ac:dyDescent="0.25">
      <c r="H261" s="172"/>
      <c r="I261" s="172"/>
      <c r="J261" s="172"/>
      <c r="K261" s="172"/>
      <c r="M261" s="79" t="s">
        <v>2143</v>
      </c>
      <c r="N261" s="317" t="s">
        <v>616</v>
      </c>
      <c r="O261" s="79" t="s">
        <v>2461</v>
      </c>
      <c r="P261" s="172"/>
    </row>
    <row r="262" spans="8:16" x14ac:dyDescent="0.25">
      <c r="H262" s="172"/>
      <c r="I262" s="172"/>
      <c r="J262" s="172"/>
      <c r="K262" s="172"/>
      <c r="M262" s="79" t="s">
        <v>2143</v>
      </c>
      <c r="N262" s="317" t="s">
        <v>617</v>
      </c>
      <c r="O262" s="79" t="s">
        <v>472</v>
      </c>
      <c r="P262" s="172"/>
    </row>
    <row r="263" spans="8:16" x14ac:dyDescent="0.25">
      <c r="H263" s="172"/>
      <c r="I263" s="172"/>
      <c r="J263" s="172"/>
      <c r="K263" s="172"/>
      <c r="L263" s="6"/>
      <c r="M263" s="79" t="s">
        <v>2143</v>
      </c>
      <c r="N263" s="317" t="s">
        <v>618</v>
      </c>
      <c r="O263" s="79" t="s">
        <v>473</v>
      </c>
      <c r="P263" s="172"/>
    </row>
    <row r="264" spans="8:16" x14ac:dyDescent="0.25">
      <c r="H264" s="172"/>
      <c r="I264" s="172"/>
      <c r="J264" s="172"/>
      <c r="K264" s="172"/>
      <c r="L264" s="6"/>
      <c r="M264" s="79" t="s">
        <v>2143</v>
      </c>
      <c r="N264" s="317" t="s">
        <v>619</v>
      </c>
      <c r="O264" s="79" t="s">
        <v>2462</v>
      </c>
      <c r="P264" s="172"/>
    </row>
    <row r="265" spans="8:16" x14ac:dyDescent="0.25">
      <c r="H265" s="172"/>
      <c r="I265" s="172"/>
      <c r="J265" s="172"/>
      <c r="K265" s="172"/>
      <c r="L265" s="6"/>
      <c r="M265" s="79" t="s">
        <v>2143</v>
      </c>
      <c r="N265" s="317" t="s">
        <v>620</v>
      </c>
      <c r="O265" s="79" t="s">
        <v>474</v>
      </c>
      <c r="P265" s="172"/>
    </row>
    <row r="266" spans="8:16" x14ac:dyDescent="0.25">
      <c r="H266" s="172"/>
      <c r="I266" s="172"/>
      <c r="J266" s="172"/>
      <c r="K266" s="172"/>
      <c r="L266" s="6"/>
      <c r="M266" s="79" t="s">
        <v>2143</v>
      </c>
      <c r="N266" s="317" t="s">
        <v>621</v>
      </c>
      <c r="O266" s="79" t="s">
        <v>475</v>
      </c>
      <c r="P266" s="172"/>
    </row>
    <row r="267" spans="8:16" x14ac:dyDescent="0.25">
      <c r="H267" s="172"/>
      <c r="I267" s="172"/>
      <c r="J267" s="172"/>
      <c r="K267" s="172"/>
      <c r="L267" s="6"/>
      <c r="M267" s="79" t="s">
        <v>2143</v>
      </c>
      <c r="N267" s="80" t="s">
        <v>2348</v>
      </c>
      <c r="O267" s="42" t="s">
        <v>2349</v>
      </c>
      <c r="P267" s="172"/>
    </row>
    <row r="268" spans="8:16" x14ac:dyDescent="0.25">
      <c r="H268" s="172"/>
      <c r="I268" s="172"/>
      <c r="J268" s="172"/>
      <c r="K268" s="172"/>
      <c r="M268" s="79" t="s">
        <v>2143</v>
      </c>
      <c r="N268" s="317" t="s">
        <v>614</v>
      </c>
      <c r="O268" s="79" t="s">
        <v>476</v>
      </c>
      <c r="P268" s="172"/>
    </row>
    <row r="269" spans="8:16" x14ac:dyDescent="0.25">
      <c r="H269" s="172"/>
      <c r="I269" s="172"/>
      <c r="J269" s="172"/>
      <c r="K269" s="172"/>
      <c r="L269" s="6"/>
      <c r="M269" s="79" t="s">
        <v>2143</v>
      </c>
      <c r="N269" s="317" t="s">
        <v>613</v>
      </c>
      <c r="O269" s="79" t="s">
        <v>477</v>
      </c>
      <c r="P269" s="172"/>
    </row>
    <row r="270" spans="8:16" x14ac:dyDescent="0.25">
      <c r="H270" s="172"/>
      <c r="I270" s="172"/>
      <c r="J270" s="172"/>
      <c r="K270" s="172"/>
      <c r="M270" s="79" t="s">
        <v>2143</v>
      </c>
      <c r="N270" s="317" t="s">
        <v>2491</v>
      </c>
      <c r="O270" s="79" t="s">
        <v>478</v>
      </c>
      <c r="P270" s="172"/>
    </row>
    <row r="271" spans="8:16" x14ac:dyDescent="0.25">
      <c r="H271" s="172"/>
      <c r="I271" s="172"/>
      <c r="J271" s="172"/>
      <c r="K271" s="172"/>
      <c r="M271" s="79" t="s">
        <v>2143</v>
      </c>
      <c r="N271" s="317" t="s">
        <v>2492</v>
      </c>
      <c r="O271" s="79" t="s">
        <v>478</v>
      </c>
      <c r="P271" s="172"/>
    </row>
    <row r="272" spans="8:16" x14ac:dyDescent="0.25">
      <c r="H272" s="172"/>
      <c r="I272" s="172"/>
      <c r="J272" s="172"/>
      <c r="K272" s="172"/>
      <c r="M272" s="304" t="s">
        <v>2143</v>
      </c>
      <c r="N272" s="305" t="s">
        <v>2493</v>
      </c>
      <c r="O272" s="304" t="s">
        <v>478</v>
      </c>
      <c r="P272" s="172"/>
    </row>
    <row r="273" spans="8:16" x14ac:dyDescent="0.25">
      <c r="H273" s="172"/>
      <c r="I273" s="172"/>
      <c r="J273" s="172"/>
      <c r="K273" s="172"/>
      <c r="M273" s="41" t="s">
        <v>480</v>
      </c>
      <c r="N273" t="s">
        <v>2472</v>
      </c>
      <c r="O273" s="41" t="s">
        <v>2473</v>
      </c>
      <c r="P273" s="172"/>
    </row>
    <row r="274" spans="8:16" x14ac:dyDescent="0.25">
      <c r="H274" s="172"/>
      <c r="I274" s="172"/>
      <c r="J274" s="172"/>
      <c r="K274" s="172"/>
      <c r="M274" s="79" t="s">
        <v>480</v>
      </c>
      <c r="N274" t="s">
        <v>484</v>
      </c>
      <c r="O274" s="79" t="s">
        <v>2474</v>
      </c>
      <c r="P274" s="172"/>
    </row>
    <row r="275" spans="8:16" x14ac:dyDescent="0.25">
      <c r="L275" s="6"/>
      <c r="M275" s="79" t="s">
        <v>480</v>
      </c>
      <c r="N275" t="s">
        <v>485</v>
      </c>
      <c r="O275" s="79" t="s">
        <v>2475</v>
      </c>
      <c r="P275" s="172"/>
    </row>
    <row r="276" spans="8:16" x14ac:dyDescent="0.25">
      <c r="H276" s="172"/>
      <c r="I276" s="172"/>
      <c r="L276" s="6"/>
      <c r="M276" s="79" t="s">
        <v>480</v>
      </c>
      <c r="N276" t="s">
        <v>486</v>
      </c>
      <c r="O276" s="79" t="s">
        <v>2476</v>
      </c>
      <c r="P276" s="172"/>
    </row>
    <row r="277" spans="8:16" x14ac:dyDescent="0.25">
      <c r="H277" s="172"/>
      <c r="I277" s="172"/>
      <c r="L277" s="6"/>
      <c r="M277" s="79" t="s">
        <v>480</v>
      </c>
      <c r="N277" t="s">
        <v>487</v>
      </c>
      <c r="O277" s="79" t="s">
        <v>2477</v>
      </c>
      <c r="P277" s="172"/>
    </row>
    <row r="278" spans="8:16" x14ac:dyDescent="0.25">
      <c r="H278" s="172"/>
      <c r="I278" s="172"/>
      <c r="L278" s="6"/>
      <c r="M278" s="79" t="s">
        <v>480</v>
      </c>
      <c r="N278" t="s">
        <v>488</v>
      </c>
      <c r="O278" s="79" t="s">
        <v>2478</v>
      </c>
      <c r="P278" s="172"/>
    </row>
    <row r="279" spans="8:16" x14ac:dyDescent="0.25">
      <c r="H279" s="172"/>
      <c r="I279" s="172"/>
      <c r="L279" s="6"/>
      <c r="M279" s="79" t="s">
        <v>480</v>
      </c>
      <c r="N279" t="s">
        <v>489</v>
      </c>
      <c r="O279" s="79" t="s">
        <v>2479</v>
      </c>
      <c r="P279" s="172"/>
    </row>
    <row r="280" spans="8:16" x14ac:dyDescent="0.25">
      <c r="H280" s="172"/>
      <c r="I280" s="172"/>
      <c r="L280" s="6"/>
      <c r="M280" s="79" t="s">
        <v>480</v>
      </c>
      <c r="N280" t="s">
        <v>490</v>
      </c>
      <c r="O280" s="79" t="s">
        <v>2480</v>
      </c>
      <c r="P280" s="172"/>
    </row>
    <row r="281" spans="8:16" x14ac:dyDescent="0.25">
      <c r="H281" s="172"/>
      <c r="I281" s="172"/>
      <c r="L281" s="6"/>
      <c r="M281" s="79" t="s">
        <v>480</v>
      </c>
      <c r="N281" t="s">
        <v>491</v>
      </c>
      <c r="O281" s="79" t="s">
        <v>2481</v>
      </c>
      <c r="P281" s="172"/>
    </row>
    <row r="282" spans="8:16" x14ac:dyDescent="0.25">
      <c r="H282" s="172"/>
      <c r="I282" s="172"/>
      <c r="L282" s="6"/>
      <c r="M282" s="79" t="s">
        <v>480</v>
      </c>
      <c r="N282" t="s">
        <v>492</v>
      </c>
      <c r="O282" s="79" t="s">
        <v>2482</v>
      </c>
      <c r="P282" s="172"/>
    </row>
    <row r="283" spans="8:16" x14ac:dyDescent="0.25">
      <c r="H283" s="172"/>
      <c r="I283" s="172"/>
      <c r="L283" s="6"/>
      <c r="M283" s="79" t="s">
        <v>480</v>
      </c>
      <c r="N283" t="s">
        <v>493</v>
      </c>
      <c r="O283" s="79" t="s">
        <v>2483</v>
      </c>
      <c r="P283" s="172"/>
    </row>
    <row r="284" spans="8:16" x14ac:dyDescent="0.25">
      <c r="H284" s="172"/>
      <c r="I284" s="172"/>
      <c r="L284" s="6"/>
      <c r="M284" s="79" t="s">
        <v>480</v>
      </c>
      <c r="N284" t="s">
        <v>494</v>
      </c>
      <c r="O284" s="79" t="s">
        <v>2484</v>
      </c>
      <c r="P284" s="172"/>
    </row>
    <row r="285" spans="8:16" x14ac:dyDescent="0.25">
      <c r="H285" s="172"/>
      <c r="I285" s="172"/>
      <c r="L285" s="6"/>
      <c r="M285" s="79" t="s">
        <v>480</v>
      </c>
      <c r="N285" t="s">
        <v>495</v>
      </c>
      <c r="O285" s="79" t="s">
        <v>2485</v>
      </c>
      <c r="P285" s="172"/>
    </row>
    <row r="286" spans="8:16" x14ac:dyDescent="0.25">
      <c r="H286" s="172"/>
      <c r="I286" s="172"/>
      <c r="L286" s="6"/>
      <c r="M286" s="79" t="s">
        <v>480</v>
      </c>
      <c r="N286" t="s">
        <v>496</v>
      </c>
      <c r="O286" s="79" t="s">
        <v>2486</v>
      </c>
      <c r="P286" s="172"/>
    </row>
    <row r="287" spans="8:16" x14ac:dyDescent="0.25">
      <c r="H287" s="172"/>
      <c r="I287" s="172"/>
      <c r="L287" s="6"/>
      <c r="M287" s="79" t="s">
        <v>480</v>
      </c>
      <c r="N287" s="317" t="s">
        <v>2494</v>
      </c>
      <c r="O287" s="318" t="s">
        <v>482</v>
      </c>
      <c r="P287" s="172"/>
    </row>
    <row r="288" spans="8:16" x14ac:dyDescent="0.25">
      <c r="H288" s="172"/>
      <c r="I288" s="172"/>
      <c r="L288" s="6"/>
      <c r="M288" s="79" t="s">
        <v>480</v>
      </c>
      <c r="N288" s="317" t="s">
        <v>2495</v>
      </c>
      <c r="O288" s="319" t="s">
        <v>483</v>
      </c>
      <c r="P288" s="172"/>
    </row>
    <row r="289" spans="8:16" x14ac:dyDescent="0.25">
      <c r="H289" s="172"/>
      <c r="I289" s="172"/>
      <c r="J289" s="172"/>
      <c r="K289" s="172"/>
      <c r="L289" s="6"/>
      <c r="M289" s="79" t="s">
        <v>480</v>
      </c>
      <c r="N289" s="317" t="s">
        <v>2496</v>
      </c>
      <c r="O289" s="79" t="s">
        <v>481</v>
      </c>
      <c r="P289" s="172"/>
    </row>
    <row r="290" spans="8:16" x14ac:dyDescent="0.25">
      <c r="H290" s="172"/>
      <c r="I290" s="172"/>
      <c r="J290" s="172"/>
      <c r="K290" s="172"/>
      <c r="L290" s="6"/>
      <c r="M290" s="79" t="s">
        <v>480</v>
      </c>
      <c r="N290" s="317" t="s">
        <v>2497</v>
      </c>
      <c r="O290" s="79" t="s">
        <v>481</v>
      </c>
      <c r="P290" s="172"/>
    </row>
    <row r="291" spans="8:16" x14ac:dyDescent="0.25">
      <c r="H291" s="172"/>
      <c r="I291" s="172"/>
      <c r="J291" s="172"/>
      <c r="K291" s="172"/>
      <c r="L291" s="6"/>
      <c r="M291" s="320" t="s">
        <v>480</v>
      </c>
      <c r="N291" s="321" t="s">
        <v>2498</v>
      </c>
      <c r="O291" s="320" t="s">
        <v>481</v>
      </c>
      <c r="P291" s="172"/>
    </row>
    <row r="292" spans="8:16" x14ac:dyDescent="0.25">
      <c r="L292" s="6"/>
      <c r="M292" s="41" t="s">
        <v>512</v>
      </c>
      <c r="N292" s="322" t="s">
        <v>508</v>
      </c>
      <c r="O292" s="324" t="s">
        <v>509</v>
      </c>
    </row>
    <row r="293" spans="8:16" x14ac:dyDescent="0.25">
      <c r="L293" s="6"/>
      <c r="M293" s="79" t="s">
        <v>512</v>
      </c>
      <c r="N293" s="323" t="s">
        <v>511</v>
      </c>
      <c r="O293" s="79" t="s">
        <v>510</v>
      </c>
    </row>
    <row r="294" spans="8:16" x14ac:dyDescent="0.25">
      <c r="L294" s="6"/>
      <c r="M294" s="79" t="s">
        <v>512</v>
      </c>
      <c r="N294" t="s">
        <v>513</v>
      </c>
      <c r="O294" s="79" t="s">
        <v>514</v>
      </c>
    </row>
    <row r="295" spans="8:16" x14ac:dyDescent="0.25">
      <c r="L295" s="6"/>
      <c r="M295" s="79" t="s">
        <v>626</v>
      </c>
      <c r="N295" s="317" t="s">
        <v>2487</v>
      </c>
      <c r="O295" s="318" t="s">
        <v>627</v>
      </c>
    </row>
    <row r="296" spans="8:16" x14ac:dyDescent="0.25">
      <c r="L296" s="6"/>
      <c r="M296" s="79" t="s">
        <v>622</v>
      </c>
      <c r="N296" s="317" t="s">
        <v>2488</v>
      </c>
      <c r="O296" s="319" t="s">
        <v>624</v>
      </c>
    </row>
    <row r="297" spans="8:16" x14ac:dyDescent="0.25">
      <c r="L297" s="6"/>
      <c r="M297" s="79" t="s">
        <v>622</v>
      </c>
      <c r="N297" s="317" t="s">
        <v>2489</v>
      </c>
      <c r="O297" s="79" t="s">
        <v>623</v>
      </c>
    </row>
    <row r="298" spans="8:16" x14ac:dyDescent="0.25">
      <c r="L298" s="6"/>
      <c r="M298" s="79" t="s">
        <v>622</v>
      </c>
      <c r="N298" s="317" t="s">
        <v>2490</v>
      </c>
      <c r="O298" s="79" t="s">
        <v>625</v>
      </c>
    </row>
    <row r="299" spans="8:16" x14ac:dyDescent="0.25">
      <c r="L299" s="329"/>
      <c r="M299" s="325" t="s">
        <v>502</v>
      </c>
      <c r="N299" s="326" t="s">
        <v>503</v>
      </c>
      <c r="O299" s="325" t="s">
        <v>497</v>
      </c>
    </row>
    <row r="300" spans="8:16" x14ac:dyDescent="0.25">
      <c r="L300" s="329"/>
      <c r="M300" s="327" t="s">
        <v>502</v>
      </c>
      <c r="N300" s="328" t="s">
        <v>504</v>
      </c>
      <c r="O300" s="327" t="s">
        <v>498</v>
      </c>
    </row>
    <row r="301" spans="8:16" x14ac:dyDescent="0.25">
      <c r="L301" s="6"/>
      <c r="M301" s="327" t="s">
        <v>502</v>
      </c>
      <c r="N301" s="328" t="s">
        <v>505</v>
      </c>
      <c r="O301" s="327" t="s">
        <v>499</v>
      </c>
    </row>
    <row r="302" spans="8:16" x14ac:dyDescent="0.25">
      <c r="L302" s="6"/>
      <c r="M302" s="327" t="s">
        <v>502</v>
      </c>
      <c r="N302" s="328" t="s">
        <v>506</v>
      </c>
      <c r="O302" s="327" t="s">
        <v>500</v>
      </c>
    </row>
    <row r="303" spans="8:16" x14ac:dyDescent="0.25">
      <c r="L303" s="6"/>
      <c r="M303" s="327" t="s">
        <v>502</v>
      </c>
      <c r="N303" s="328" t="s">
        <v>507</v>
      </c>
      <c r="O303" s="327" t="s">
        <v>501</v>
      </c>
    </row>
    <row r="304" spans="8:16" x14ac:dyDescent="0.25">
      <c r="K304" s="334" t="s">
        <v>1267</v>
      </c>
      <c r="L304" s="330" t="s">
        <v>564</v>
      </c>
      <c r="M304" s="79" t="s">
        <v>502</v>
      </c>
      <c r="N304" s="317" t="s">
        <v>515</v>
      </c>
      <c r="O304" s="79" t="s">
        <v>520</v>
      </c>
    </row>
    <row r="305" spans="12:15" x14ac:dyDescent="0.25">
      <c r="L305" s="319" t="s">
        <v>565</v>
      </c>
      <c r="M305" s="79" t="s">
        <v>502</v>
      </c>
      <c r="N305" s="317" t="s">
        <v>515</v>
      </c>
      <c r="O305" s="79" t="s">
        <v>521</v>
      </c>
    </row>
    <row r="306" spans="12:15" x14ac:dyDescent="0.25">
      <c r="L306" s="319" t="s">
        <v>566</v>
      </c>
      <c r="M306" s="79" t="s">
        <v>502</v>
      </c>
      <c r="N306" s="317" t="s">
        <v>515</v>
      </c>
      <c r="O306" s="79" t="s">
        <v>522</v>
      </c>
    </row>
    <row r="307" spans="12:15" x14ac:dyDescent="0.25">
      <c r="L307" s="319" t="s">
        <v>567</v>
      </c>
      <c r="M307" s="79" t="s">
        <v>502</v>
      </c>
      <c r="N307" s="317" t="s">
        <v>515</v>
      </c>
      <c r="O307" s="79" t="s">
        <v>523</v>
      </c>
    </row>
    <row r="308" spans="12:15" x14ac:dyDescent="0.25">
      <c r="L308" s="319" t="s">
        <v>568</v>
      </c>
      <c r="M308" s="79" t="s">
        <v>502</v>
      </c>
      <c r="N308" s="317" t="s">
        <v>515</v>
      </c>
      <c r="O308" s="79" t="s">
        <v>524</v>
      </c>
    </row>
    <row r="309" spans="12:15" x14ac:dyDescent="0.25">
      <c r="L309" s="319" t="s">
        <v>569</v>
      </c>
      <c r="M309" s="79" t="s">
        <v>502</v>
      </c>
      <c r="N309" s="317" t="s">
        <v>515</v>
      </c>
      <c r="O309" s="79" t="s">
        <v>525</v>
      </c>
    </row>
    <row r="310" spans="12:15" x14ac:dyDescent="0.25">
      <c r="L310" s="319" t="s">
        <v>570</v>
      </c>
      <c r="M310" s="79" t="s">
        <v>502</v>
      </c>
      <c r="N310" s="317" t="s">
        <v>515</v>
      </c>
      <c r="O310" s="79" t="s">
        <v>526</v>
      </c>
    </row>
    <row r="311" spans="12:15" x14ac:dyDescent="0.25">
      <c r="L311" s="319" t="s">
        <v>571</v>
      </c>
      <c r="M311" s="79" t="s">
        <v>502</v>
      </c>
      <c r="N311" s="317" t="s">
        <v>515</v>
      </c>
      <c r="O311" s="79" t="s">
        <v>527</v>
      </c>
    </row>
    <row r="312" spans="12:15" x14ac:dyDescent="0.25">
      <c r="L312" s="319" t="s">
        <v>572</v>
      </c>
      <c r="M312" s="79" t="s">
        <v>502</v>
      </c>
      <c r="N312" s="317" t="s">
        <v>516</v>
      </c>
      <c r="O312" s="79" t="s">
        <v>528</v>
      </c>
    </row>
    <row r="313" spans="12:15" x14ac:dyDescent="0.25">
      <c r="L313" s="319" t="s">
        <v>573</v>
      </c>
      <c r="M313" s="79" t="s">
        <v>502</v>
      </c>
      <c r="N313" s="317" t="s">
        <v>516</v>
      </c>
      <c r="O313" s="79" t="s">
        <v>529</v>
      </c>
    </row>
    <row r="314" spans="12:15" x14ac:dyDescent="0.25">
      <c r="L314" s="319" t="s">
        <v>574</v>
      </c>
      <c r="M314" s="79" t="s">
        <v>502</v>
      </c>
      <c r="N314" s="317" t="s">
        <v>516</v>
      </c>
      <c r="O314" s="79" t="s">
        <v>530</v>
      </c>
    </row>
    <row r="315" spans="12:15" x14ac:dyDescent="0.25">
      <c r="L315" s="319" t="s">
        <v>575</v>
      </c>
      <c r="M315" s="79" t="s">
        <v>502</v>
      </c>
      <c r="N315" s="317" t="s">
        <v>517</v>
      </c>
      <c r="O315" s="79" t="s">
        <v>531</v>
      </c>
    </row>
    <row r="316" spans="12:15" x14ac:dyDescent="0.25">
      <c r="L316" s="319" t="s">
        <v>576</v>
      </c>
      <c r="M316" s="79" t="s">
        <v>502</v>
      </c>
      <c r="N316" s="317" t="s">
        <v>517</v>
      </c>
      <c r="O316" s="79" t="s">
        <v>532</v>
      </c>
    </row>
    <row r="317" spans="12:15" x14ac:dyDescent="0.25">
      <c r="L317" s="319" t="s">
        <v>577</v>
      </c>
      <c r="M317" s="79" t="s">
        <v>502</v>
      </c>
      <c r="N317" s="317" t="s">
        <v>517</v>
      </c>
      <c r="O317" s="79" t="s">
        <v>533</v>
      </c>
    </row>
    <row r="318" spans="12:15" x14ac:dyDescent="0.25">
      <c r="L318" s="319" t="s">
        <v>578</v>
      </c>
      <c r="M318" s="79" t="s">
        <v>502</v>
      </c>
      <c r="N318" s="317" t="s">
        <v>517</v>
      </c>
      <c r="O318" s="79" t="s">
        <v>534</v>
      </c>
    </row>
    <row r="319" spans="12:15" x14ac:dyDescent="0.25">
      <c r="L319" s="319" t="s">
        <v>579</v>
      </c>
      <c r="M319" s="79" t="s">
        <v>502</v>
      </c>
      <c r="N319" s="317" t="s">
        <v>518</v>
      </c>
      <c r="O319" s="79" t="s">
        <v>535</v>
      </c>
    </row>
    <row r="320" spans="12:15" x14ac:dyDescent="0.25">
      <c r="L320" s="319" t="s">
        <v>580</v>
      </c>
      <c r="M320" s="79" t="s">
        <v>502</v>
      </c>
      <c r="N320" s="317" t="s">
        <v>518</v>
      </c>
      <c r="O320" s="79" t="s">
        <v>536</v>
      </c>
    </row>
    <row r="321" spans="12:15" x14ac:dyDescent="0.25">
      <c r="L321" s="319" t="s">
        <v>581</v>
      </c>
      <c r="M321" s="79" t="s">
        <v>502</v>
      </c>
      <c r="N321" s="317" t="s">
        <v>518</v>
      </c>
      <c r="O321" s="79" t="s">
        <v>537</v>
      </c>
    </row>
    <row r="322" spans="12:15" x14ac:dyDescent="0.25">
      <c r="L322" s="319" t="s">
        <v>582</v>
      </c>
      <c r="M322" s="79" t="s">
        <v>502</v>
      </c>
      <c r="N322" s="317" t="s">
        <v>519</v>
      </c>
      <c r="O322" s="79" t="s">
        <v>538</v>
      </c>
    </row>
    <row r="323" spans="12:15" x14ac:dyDescent="0.25">
      <c r="L323" s="319" t="s">
        <v>583</v>
      </c>
      <c r="M323" s="79" t="s">
        <v>502</v>
      </c>
      <c r="N323" s="317" t="s">
        <v>515</v>
      </c>
      <c r="O323" s="79" t="s">
        <v>539</v>
      </c>
    </row>
    <row r="324" spans="12:15" x14ac:dyDescent="0.25">
      <c r="L324" s="319" t="s">
        <v>584</v>
      </c>
      <c r="M324" s="79" t="s">
        <v>502</v>
      </c>
      <c r="N324" s="317" t="s">
        <v>515</v>
      </c>
      <c r="O324" s="79" t="s">
        <v>540</v>
      </c>
    </row>
    <row r="325" spans="12:15" x14ac:dyDescent="0.25">
      <c r="L325" s="319" t="s">
        <v>585</v>
      </c>
      <c r="M325" s="79" t="s">
        <v>502</v>
      </c>
      <c r="N325" s="317" t="s">
        <v>515</v>
      </c>
      <c r="O325" s="79" t="s">
        <v>541</v>
      </c>
    </row>
    <row r="326" spans="12:15" x14ac:dyDescent="0.25">
      <c r="L326" s="319" t="s">
        <v>586</v>
      </c>
      <c r="M326" s="79" t="s">
        <v>502</v>
      </c>
      <c r="N326" s="317" t="s">
        <v>515</v>
      </c>
      <c r="O326" s="79" t="s">
        <v>542</v>
      </c>
    </row>
    <row r="327" spans="12:15" x14ac:dyDescent="0.25">
      <c r="L327" s="319" t="s">
        <v>587</v>
      </c>
      <c r="M327" s="79" t="s">
        <v>502</v>
      </c>
      <c r="N327" s="317" t="s">
        <v>515</v>
      </c>
      <c r="O327" s="79" t="s">
        <v>543</v>
      </c>
    </row>
    <row r="328" spans="12:15" x14ac:dyDescent="0.25">
      <c r="L328" s="319" t="s">
        <v>588</v>
      </c>
      <c r="M328" s="79" t="s">
        <v>502</v>
      </c>
      <c r="N328" s="317" t="s">
        <v>515</v>
      </c>
      <c r="O328" s="79" t="s">
        <v>544</v>
      </c>
    </row>
    <row r="329" spans="12:15" x14ac:dyDescent="0.25">
      <c r="L329" s="319" t="s">
        <v>589</v>
      </c>
      <c r="M329" s="79" t="s">
        <v>502</v>
      </c>
      <c r="N329" s="317" t="s">
        <v>516</v>
      </c>
      <c r="O329" s="79" t="s">
        <v>545</v>
      </c>
    </row>
    <row r="330" spans="12:15" x14ac:dyDescent="0.25">
      <c r="L330" s="319" t="s">
        <v>590</v>
      </c>
      <c r="M330" s="79" t="s">
        <v>502</v>
      </c>
      <c r="N330" s="317" t="s">
        <v>516</v>
      </c>
      <c r="O330" s="79" t="s">
        <v>546</v>
      </c>
    </row>
    <row r="331" spans="12:15" x14ac:dyDescent="0.25">
      <c r="L331" s="319" t="s">
        <v>591</v>
      </c>
      <c r="M331" s="79" t="s">
        <v>502</v>
      </c>
      <c r="N331" s="317" t="s">
        <v>516</v>
      </c>
      <c r="O331" s="79" t="s">
        <v>547</v>
      </c>
    </row>
    <row r="332" spans="12:15" x14ac:dyDescent="0.25">
      <c r="L332" s="319" t="s">
        <v>592</v>
      </c>
      <c r="M332" s="79" t="s">
        <v>502</v>
      </c>
      <c r="N332" s="317" t="s">
        <v>516</v>
      </c>
      <c r="O332" s="79" t="s">
        <v>548</v>
      </c>
    </row>
    <row r="333" spans="12:15" x14ac:dyDescent="0.25">
      <c r="L333" s="319" t="s">
        <v>593</v>
      </c>
      <c r="M333" s="79" t="s">
        <v>502</v>
      </c>
      <c r="N333" s="317" t="s">
        <v>517</v>
      </c>
      <c r="O333" s="79" t="s">
        <v>549</v>
      </c>
    </row>
    <row r="334" spans="12:15" x14ac:dyDescent="0.25">
      <c r="L334" s="319" t="s">
        <v>594</v>
      </c>
      <c r="M334" s="79" t="s">
        <v>502</v>
      </c>
      <c r="N334" s="317" t="s">
        <v>517</v>
      </c>
      <c r="O334" s="79" t="s">
        <v>550</v>
      </c>
    </row>
    <row r="335" spans="12:15" x14ac:dyDescent="0.25">
      <c r="L335" s="319" t="s">
        <v>595</v>
      </c>
      <c r="M335" s="79" t="s">
        <v>502</v>
      </c>
      <c r="N335" s="317" t="s">
        <v>517</v>
      </c>
      <c r="O335" s="79" t="s">
        <v>551</v>
      </c>
    </row>
    <row r="336" spans="12:15" x14ac:dyDescent="0.25">
      <c r="L336" s="319" t="s">
        <v>596</v>
      </c>
      <c r="M336" s="79" t="s">
        <v>502</v>
      </c>
      <c r="N336" s="317" t="s">
        <v>518</v>
      </c>
      <c r="O336" s="79" t="s">
        <v>552</v>
      </c>
    </row>
    <row r="337" spans="12:15" x14ac:dyDescent="0.25">
      <c r="L337" s="319" t="s">
        <v>597</v>
      </c>
      <c r="M337" s="79" t="s">
        <v>502</v>
      </c>
      <c r="N337" s="317" t="s">
        <v>518</v>
      </c>
      <c r="O337" s="79" t="s">
        <v>553</v>
      </c>
    </row>
    <row r="338" spans="12:15" x14ac:dyDescent="0.25">
      <c r="L338" s="319" t="s">
        <v>598</v>
      </c>
      <c r="M338" s="79" t="s">
        <v>502</v>
      </c>
      <c r="N338" s="317" t="s">
        <v>515</v>
      </c>
      <c r="O338" s="79" t="s">
        <v>554</v>
      </c>
    </row>
    <row r="339" spans="12:15" x14ac:dyDescent="0.25">
      <c r="L339" s="319" t="s">
        <v>599</v>
      </c>
      <c r="M339" s="79" t="s">
        <v>502</v>
      </c>
      <c r="N339" s="317" t="s">
        <v>516</v>
      </c>
      <c r="O339" s="79" t="s">
        <v>555</v>
      </c>
    </row>
    <row r="340" spans="12:15" x14ac:dyDescent="0.25">
      <c r="L340" s="319" t="s">
        <v>600</v>
      </c>
      <c r="M340" s="79" t="s">
        <v>502</v>
      </c>
      <c r="N340" s="317" t="s">
        <v>517</v>
      </c>
      <c r="O340" s="79" t="s">
        <v>556</v>
      </c>
    </row>
    <row r="341" spans="12:15" x14ac:dyDescent="0.25">
      <c r="L341" s="319" t="s">
        <v>601</v>
      </c>
      <c r="M341" s="79" t="s">
        <v>502</v>
      </c>
      <c r="N341" s="317" t="s">
        <v>518</v>
      </c>
      <c r="O341" s="79" t="s">
        <v>557</v>
      </c>
    </row>
    <row r="342" spans="12:15" x14ac:dyDescent="0.25">
      <c r="L342" s="319" t="s">
        <v>602</v>
      </c>
      <c r="M342" s="79" t="s">
        <v>502</v>
      </c>
      <c r="N342" s="317" t="s">
        <v>519</v>
      </c>
      <c r="O342" s="79" t="s">
        <v>558</v>
      </c>
    </row>
    <row r="343" spans="12:15" x14ac:dyDescent="0.25">
      <c r="L343" s="332" t="s">
        <v>603</v>
      </c>
      <c r="M343" s="333" t="s">
        <v>502</v>
      </c>
      <c r="N343" s="332" t="s">
        <v>519</v>
      </c>
      <c r="O343" s="333" t="s">
        <v>497</v>
      </c>
    </row>
    <row r="344" spans="12:15" x14ac:dyDescent="0.25">
      <c r="L344" s="332" t="s">
        <v>604</v>
      </c>
      <c r="M344" s="333" t="s">
        <v>502</v>
      </c>
      <c r="N344" s="332" t="s">
        <v>519</v>
      </c>
      <c r="O344" s="333" t="s">
        <v>498</v>
      </c>
    </row>
    <row r="345" spans="12:15" x14ac:dyDescent="0.25">
      <c r="L345" s="332" t="s">
        <v>605</v>
      </c>
      <c r="M345" s="333" t="s">
        <v>502</v>
      </c>
      <c r="N345" s="332" t="s">
        <v>519</v>
      </c>
      <c r="O345" s="333" t="s">
        <v>499</v>
      </c>
    </row>
    <row r="346" spans="12:15" x14ac:dyDescent="0.25">
      <c r="L346" s="332" t="s">
        <v>606</v>
      </c>
      <c r="M346" s="333" t="s">
        <v>502</v>
      </c>
      <c r="N346" s="332" t="s">
        <v>519</v>
      </c>
      <c r="O346" s="333" t="s">
        <v>500</v>
      </c>
    </row>
    <row r="347" spans="12:15" x14ac:dyDescent="0.25">
      <c r="L347" s="332" t="s">
        <v>607</v>
      </c>
      <c r="M347" s="333" t="s">
        <v>502</v>
      </c>
      <c r="N347" s="332" t="s">
        <v>519</v>
      </c>
      <c r="O347" s="333" t="s">
        <v>501</v>
      </c>
    </row>
    <row r="348" spans="12:15" x14ac:dyDescent="0.25">
      <c r="L348" s="319" t="s">
        <v>608</v>
      </c>
      <c r="M348" s="79" t="s">
        <v>502</v>
      </c>
      <c r="N348" s="317" t="s">
        <v>519</v>
      </c>
      <c r="O348" s="79" t="s">
        <v>559</v>
      </c>
    </row>
    <row r="349" spans="12:15" x14ac:dyDescent="0.25">
      <c r="L349" s="319" t="s">
        <v>609</v>
      </c>
      <c r="M349" s="79" t="s">
        <v>502</v>
      </c>
      <c r="N349" s="317" t="s">
        <v>519</v>
      </c>
      <c r="O349" s="79" t="s">
        <v>560</v>
      </c>
    </row>
    <row r="350" spans="12:15" x14ac:dyDescent="0.25">
      <c r="L350" s="319" t="s">
        <v>610</v>
      </c>
      <c r="M350" s="79" t="s">
        <v>502</v>
      </c>
      <c r="N350" s="317" t="s">
        <v>519</v>
      </c>
      <c r="O350" s="79" t="s">
        <v>561</v>
      </c>
    </row>
    <row r="351" spans="12:15" x14ac:dyDescent="0.25">
      <c r="L351" s="319" t="s">
        <v>611</v>
      </c>
      <c r="M351" s="79" t="s">
        <v>502</v>
      </c>
      <c r="N351" s="317" t="s">
        <v>519</v>
      </c>
      <c r="O351" s="79" t="s">
        <v>562</v>
      </c>
    </row>
    <row r="352" spans="12:15" x14ac:dyDescent="0.25">
      <c r="L352" s="331" t="s">
        <v>612</v>
      </c>
      <c r="M352" s="79" t="s">
        <v>502</v>
      </c>
      <c r="N352" s="317" t="s">
        <v>519</v>
      </c>
      <c r="O352" s="79" t="s">
        <v>563</v>
      </c>
    </row>
  </sheetData>
  <sortState xmlns:xlrd2="http://schemas.microsoft.com/office/spreadsheetml/2017/richdata2" ref="M13:O244">
    <sortCondition ref="M13:M244"/>
    <sortCondition ref="O13:O244"/>
  </sortState>
  <mergeCells count="20">
    <mergeCell ref="B57:D57"/>
    <mergeCell ref="B73:D73"/>
    <mergeCell ref="B64:B72"/>
    <mergeCell ref="B74:D81"/>
    <mergeCell ref="B58:B63"/>
    <mergeCell ref="K21:K27"/>
    <mergeCell ref="A1:A2"/>
    <mergeCell ref="B54:B56"/>
    <mergeCell ref="B1:C1"/>
    <mergeCell ref="B2:C2"/>
    <mergeCell ref="B29:C29"/>
    <mergeCell ref="B31:C31"/>
    <mergeCell ref="B32:C32"/>
    <mergeCell ref="B33:C33"/>
    <mergeCell ref="B36:D36"/>
    <mergeCell ref="B3:D3"/>
    <mergeCell ref="B34:C34"/>
    <mergeCell ref="B35:C35"/>
    <mergeCell ref="B37:D41"/>
    <mergeCell ref="B48:B53"/>
  </mergeCells>
  <dataValidations count="24">
    <dataValidation showInputMessage="1" showErrorMessage="1" sqref="B12 B20 D12 D20" xr:uid="{00000000-0002-0000-0300-000000000000}"/>
    <dataValidation type="list" allowBlank="1" showInputMessage="1" showErrorMessage="1" sqref="K11" xr:uid="{00000000-0002-0000-0300-000001000000}">
      <formula1>"Q71,Q72,Q74,Q75,Q76,Q77,Q78,Q79,Q83,Q84,Q85,Q86,Q87,Q88,Q99, IHCP,Scot,NI,IoM,SoG,SoJ, BoT, N/A"</formula1>
    </dataValidation>
    <dataValidation type="list" allowBlank="1" showInputMessage="1" showErrorMessage="1" sqref="O6" xr:uid="{00000000-0002-0000-0300-000002000000}">
      <formula1>"Y54, Y55, Y56, Y57, IHCP, N/A"</formula1>
    </dataValidation>
    <dataValidation type="list" allowBlank="1" showInputMessage="1" sqref="D28" xr:uid="{00000000-0002-0000-0300-000004000000}">
      <formula1>"England, Northern Ireland, Isle of Mann, Scotland, Wales, Gibraltar, States of Guernsey  Government, States of Jersey Government, Other British Overseas Territories, Other"</formula1>
    </dataValidation>
    <dataValidation type="list" allowBlank="1" showInputMessage="1" sqref="D47" xr:uid="{00000000-0002-0000-0300-000005000000}">
      <formula1>"No: dose values transferred electronically at all stages, Yes, Yes: all values QA checked, Yes: See comments, Not known"</formula1>
    </dataValidation>
    <dataValidation type="list" allowBlank="1" showInputMessage="1" sqref="D53 D49:D51" xr:uid="{00000000-0002-0000-0300-000006000000}">
      <formula1>"No,Yes,Yes: See comments, Not known"</formula1>
    </dataValidation>
    <dataValidation type="list" allowBlank="1" showInputMessage="1" sqref="D48" xr:uid="{00000000-0002-0000-0300-000007000000}">
      <formula1>"No, Yes for all submitted data, Yes for some data, Yes: See comments, Not known"</formula1>
    </dataValidation>
    <dataValidation type="list" allowBlank="1" showInputMessage="1" sqref="D52" xr:uid="{00000000-0002-0000-0300-000008000000}">
      <formula1>"No, Yes,Yes: See comments, Not known"</formula1>
    </dataValidation>
    <dataValidation type="list" allowBlank="1" showInputMessage="1" sqref="D45" xr:uid="{00000000-0002-0000-0300-00000A000000}">
      <formula1>"Retrospective,Prospective,Both,Not known"</formula1>
    </dataValidation>
    <dataValidation type="list" allowBlank="1" showInputMessage="1" showErrorMessage="1" sqref="O12" xr:uid="{00000000-0002-0000-0300-00000B000000}">
      <formula1>$K$22:$K$194</formula1>
    </dataValidation>
    <dataValidation type="list" allowBlank="1" showInputMessage="1" sqref="D46" xr:uid="{00000000-0002-0000-0300-00000D000000}">
      <formula1>"Yes, Yes: See comments, Possibly, Possibly: See comments, No, Not known"</formula1>
    </dataValidation>
    <dataValidation type="list" allowBlank="1" showInputMessage="1" sqref="D31" xr:uid="{00000000-0002-0000-0300-00000E000000}">
      <formula1>$J$29:$J$46</formula1>
    </dataValidation>
    <dataValidation type="list" allowBlank="1" showInputMessage="1" sqref="D72 D63" xr:uid="{00000000-0002-0000-0300-00000F000000}">
      <formula1>"Yes, No, Not known"</formula1>
    </dataValidation>
    <dataValidation type="list" allowBlank="1" showInputMessage="1" sqref="D61" xr:uid="{00000000-0002-0000-0300-000010000000}">
      <formula1>"No, Not known, Yes: Test and conditions given in Comments Section,  Yes: In some cases, Yes, Other, Other: See comments"</formula1>
    </dataValidation>
    <dataValidation type="list" allowBlank="1" showInputMessage="1" sqref="D67" xr:uid="{00000000-0002-0000-0300-000011000000}">
      <formula1>"No weight restriction used, Not known, 50 to 90 kg, 30 to 110 kg, Group mean weight 65 to 75 kg or 75 to 85 kg, Group median weight 65 to 75 kg or 75 to 85 kg, Other, Other: See comments "</formula1>
    </dataValidation>
    <dataValidation type="list" allowBlank="1" showInputMessage="1" sqref="D68" xr:uid="{00000000-0002-0000-0300-000012000000}">
      <formula1>"No BMI restriction used, Not known, Only BMIs between 18.5 and 25, Only BMIs between 18.5 and 30, Other BMI range, Other BMI range: See comments"</formula1>
    </dataValidation>
    <dataValidation type="list" allowBlank="1" showInputMessage="1" sqref="D58" xr:uid="{00000000-0002-0000-0300-000013000000}">
      <formula1>"No exclusion based on image quality, Not known, Yes: See comments, Yes: In some cases, Yes"</formula1>
    </dataValidation>
    <dataValidation type="list" allowBlank="1" showInputMessage="1" sqref="D59" xr:uid="{00000000-0002-0000-0300-000014000000}">
      <formula1>"No, Not known, Yes: See comments, Yes: In some cases, Yes"</formula1>
    </dataValidation>
    <dataValidation type="list" allowBlank="1" showInputMessage="1" sqref="D60" xr:uid="{00000000-0002-0000-0300-000015000000}">
      <formula1>"No, Not known, Yes: See weight/BMI/physique questions below, Yes: See comments, Yes: In some cases, Yes"</formula1>
    </dataValidation>
    <dataValidation type="list" allowBlank="1" showInputMessage="1" sqref="D62" xr:uid="{00000000-0002-0000-0300-000016000000}">
      <formula1>"No, Not known, Yes,  Yes: In some case, Yes: See comments, Other, Other: See comments"</formula1>
    </dataValidation>
    <dataValidation type="list" allowBlank="1" showInputMessage="1" sqref="D64:D66 D69:D71" xr:uid="{00000000-0002-0000-0300-000017000000}">
      <formula1>"No, Not known, Yes,  Yes: In some cases, Yes: See comments, Other, Other: See comments"</formula1>
    </dataValidation>
    <dataValidation allowBlank="1" showInputMessage="1" sqref="D54 D29" xr:uid="{00000000-0002-0000-0300-000018000000}"/>
    <dataValidation type="list" allowBlank="1" showInputMessage="1" showErrorMessage="1" sqref="K13" xr:uid="{00000000-0002-0000-0300-00001D000000}">
      <formula1>$L$19:$L$78</formula1>
    </dataValidation>
    <dataValidation type="list" allowBlank="1" showInputMessage="1" showErrorMessage="1" sqref="K12" xr:uid="{00000000-0002-0000-0300-00000C000000}">
      <formula1>$N$7:$N$352</formula1>
    </dataValidation>
  </dataValidations>
  <hyperlinks>
    <hyperlink ref="B15" r:id="rId1" xr:uid="{00000000-0004-0000-0300-000000000000}"/>
  </hyperlinks>
  <printOptions headings="1"/>
  <pageMargins left="0.11811023622047245" right="0.11811023622047245" top="0.55118110236220474" bottom="0.55118110236220474" header="0.31496062992125984" footer="0.31496062992125984"/>
  <pageSetup paperSize="8" scale="76" fitToHeight="0" orientation="portrait" r:id="rId2"/>
  <headerFooter>
    <oddHeader>&amp;L&amp;F  &amp;KFF0000&amp;A&amp;R&amp;D  &amp;T</oddHeader>
    <oddFooter>&amp;C&amp;P  of  &amp;N</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99"/>
    <pageSetUpPr fitToPage="1"/>
  </sheetPr>
  <dimension ref="A1:CH299"/>
  <sheetViews>
    <sheetView zoomScale="80" zoomScaleNormal="80" workbookViewId="0">
      <selection sqref="A1:A2"/>
    </sheetView>
  </sheetViews>
  <sheetFormatPr defaultColWidth="9.140625" defaultRowHeight="15" x14ac:dyDescent="0.25"/>
  <cols>
    <col min="1" max="1" width="15.7109375" style="6" customWidth="1"/>
    <col min="2" max="2" width="49.42578125" style="6" customWidth="1"/>
    <col min="3" max="3" width="55.7109375" style="6" customWidth="1"/>
    <col min="4" max="4" width="55.5703125" style="6" customWidth="1"/>
    <col min="5" max="5" width="8.28515625" style="6" customWidth="1"/>
    <col min="6" max="6" width="10.7109375" style="6" customWidth="1"/>
    <col min="7" max="8" width="10.28515625" style="421" customWidth="1"/>
    <col min="9" max="9" width="10.28515625" style="421" hidden="1" customWidth="1"/>
    <col min="10" max="10" width="9.140625" style="6" hidden="1" customWidth="1"/>
    <col min="11" max="11" width="68" style="6" hidden="1" customWidth="1"/>
    <col min="12" max="12" width="14.140625" style="6" hidden="1" customWidth="1"/>
    <col min="13" max="14" width="9.140625" style="6" hidden="1" customWidth="1"/>
    <col min="15" max="15" width="39" style="6" hidden="1" customWidth="1"/>
    <col min="16" max="16" width="9.140625" style="6" hidden="1" customWidth="1"/>
    <col min="17" max="17" width="17.7109375" style="6" hidden="1" customWidth="1"/>
    <col min="18" max="24" width="9.140625" style="6" hidden="1" customWidth="1"/>
    <col min="25" max="25" width="33.28515625" style="91" hidden="1" customWidth="1"/>
    <col min="26" max="26" width="38.85546875" style="91" hidden="1" customWidth="1"/>
    <col min="27" max="27" width="38.28515625" style="91" hidden="1" customWidth="1"/>
    <col min="28" max="28" width="29.28515625" style="93" hidden="1" customWidth="1"/>
    <col min="29" max="29" width="40.28515625" style="91" hidden="1" customWidth="1"/>
    <col min="30" max="30" width="41.5703125" style="91" hidden="1" customWidth="1"/>
    <col min="31" max="31" width="26.28515625" style="91" hidden="1" customWidth="1"/>
    <col min="32" max="32" width="18.85546875" style="91" hidden="1" customWidth="1"/>
    <col min="33" max="33" width="32.28515625" style="187" hidden="1" customWidth="1"/>
    <col min="34" max="35" width="40.7109375" style="91" hidden="1" customWidth="1"/>
    <col min="36" max="36" width="24.5703125" style="93" hidden="1" customWidth="1"/>
    <col min="37" max="37" width="34.7109375" style="93" hidden="1" customWidth="1"/>
    <col min="38" max="38" width="63.7109375" style="93" hidden="1" customWidth="1"/>
    <col min="39" max="39" width="84.7109375" style="93" hidden="1" customWidth="1"/>
    <col min="40" max="40" width="34.7109375" style="93" hidden="1" customWidth="1"/>
    <col min="41" max="41" width="18.42578125" style="92" hidden="1" customWidth="1"/>
    <col min="42" max="42" width="31.85546875" style="145" hidden="1" customWidth="1"/>
    <col min="43" max="43" width="50.85546875" style="145" hidden="1" customWidth="1"/>
    <col min="44" max="44" width="34.28515625" style="93" hidden="1" customWidth="1"/>
    <col min="45" max="45" width="29.7109375" style="93" hidden="1" customWidth="1"/>
    <col min="46" max="46" width="30" style="91" hidden="1" customWidth="1"/>
    <col min="47" max="48" width="20.7109375" style="91" hidden="1" customWidth="1"/>
    <col min="49" max="49" width="15" style="93" hidden="1" customWidth="1"/>
    <col min="50" max="50" width="14.42578125" style="93" hidden="1" customWidth="1"/>
    <col min="51" max="51" width="45.28515625" style="93" hidden="1" customWidth="1"/>
    <col min="52" max="52" width="23" style="93" hidden="1" customWidth="1"/>
    <col min="53" max="53" width="37.42578125" style="107" hidden="1" customWidth="1"/>
    <col min="54" max="54" width="23.140625" style="107" hidden="1" customWidth="1"/>
    <col min="55" max="85" width="40.7109375" style="91" hidden="1" customWidth="1"/>
    <col min="86" max="86" width="54.7109375" style="91" hidden="1" customWidth="1"/>
    <col min="87" max="87" width="9.140625" style="6" customWidth="1"/>
    <col min="88" max="16384" width="9.140625" style="6"/>
  </cols>
  <sheetData>
    <row r="1" spans="1:86" ht="36.950000000000003" customHeight="1" thickBot="1" x14ac:dyDescent="0.5">
      <c r="A1" s="1666" t="s">
        <v>741</v>
      </c>
      <c r="B1" s="1723" t="s">
        <v>1145</v>
      </c>
      <c r="C1" s="1724"/>
      <c r="D1" s="1724"/>
      <c r="E1" s="381"/>
      <c r="F1" s="408"/>
      <c r="G1" s="409"/>
      <c r="H1" s="409"/>
      <c r="I1" s="518" t="s">
        <v>866</v>
      </c>
      <c r="J1" s="171"/>
      <c r="K1" s="172"/>
      <c r="L1" s="172"/>
      <c r="M1" s="172"/>
      <c r="N1" s="172"/>
      <c r="O1" s="518" t="s">
        <v>866</v>
      </c>
      <c r="P1" s="172"/>
      <c r="Q1" s="172"/>
      <c r="R1" s="172"/>
      <c r="S1" s="172"/>
      <c r="T1" s="172"/>
      <c r="U1" s="172"/>
      <c r="Y1" s="601" t="s">
        <v>410</v>
      </c>
      <c r="Z1" s="241"/>
      <c r="AA1" s="228"/>
      <c r="AB1" s="653" t="s">
        <v>368</v>
      </c>
      <c r="AC1" s="602" t="s">
        <v>368</v>
      </c>
      <c r="AD1" s="602"/>
      <c r="AE1" s="603" t="s">
        <v>367</v>
      </c>
      <c r="AF1" s="228"/>
      <c r="AG1" s="602" t="s">
        <v>368</v>
      </c>
      <c r="AH1" s="229"/>
      <c r="AI1" s="602" t="s">
        <v>368</v>
      </c>
      <c r="AJ1" s="228"/>
      <c r="AK1" s="228"/>
      <c r="AL1" s="241" t="s">
        <v>410</v>
      </c>
      <c r="AM1" s="228"/>
      <c r="AN1" s="653" t="s">
        <v>368</v>
      </c>
      <c r="AO1" s="603" t="s">
        <v>367</v>
      </c>
      <c r="AP1" s="231"/>
      <c r="AQ1" s="231"/>
      <c r="AR1" s="653" t="s">
        <v>368</v>
      </c>
      <c r="AS1" s="603" t="s">
        <v>367</v>
      </c>
      <c r="AT1" s="228"/>
      <c r="AU1" s="653" t="s">
        <v>368</v>
      </c>
      <c r="AV1" s="603" t="s">
        <v>367</v>
      </c>
      <c r="AW1" s="230"/>
      <c r="AX1" s="241" t="s">
        <v>410</v>
      </c>
      <c r="AY1" s="230"/>
      <c r="AZ1" s="230"/>
      <c r="BA1" s="232"/>
      <c r="BB1" s="653" t="s">
        <v>368</v>
      </c>
      <c r="BC1" s="603" t="s">
        <v>367</v>
      </c>
      <c r="BD1" s="241" t="s">
        <v>410</v>
      </c>
      <c r="BE1" s="228"/>
      <c r="BF1" s="228"/>
      <c r="BG1" s="653" t="s">
        <v>368</v>
      </c>
      <c r="BH1" s="603" t="s">
        <v>367</v>
      </c>
      <c r="BI1" s="228"/>
      <c r="BJ1" s="241" t="s">
        <v>410</v>
      </c>
      <c r="BK1" s="654"/>
      <c r="BL1" s="338"/>
      <c r="BM1" s="654"/>
      <c r="BN1" s="653" t="s">
        <v>368</v>
      </c>
      <c r="BO1" s="603" t="s">
        <v>367</v>
      </c>
      <c r="BP1" s="228"/>
      <c r="BQ1" s="241" t="s">
        <v>410</v>
      </c>
      <c r="BR1" s="228"/>
      <c r="BS1" s="228"/>
      <c r="BT1" s="653" t="s">
        <v>368</v>
      </c>
      <c r="BU1" s="603" t="s">
        <v>367</v>
      </c>
      <c r="BV1" s="228"/>
      <c r="BW1" s="228"/>
      <c r="BX1" s="241" t="s">
        <v>410</v>
      </c>
      <c r="BY1" s="228"/>
      <c r="BZ1" s="228"/>
      <c r="CA1" s="653" t="s">
        <v>368</v>
      </c>
      <c r="CB1" s="603" t="s">
        <v>367</v>
      </c>
      <c r="CC1" s="228"/>
      <c r="CD1" s="241" t="s">
        <v>410</v>
      </c>
      <c r="CE1" s="228"/>
      <c r="CF1" s="228"/>
      <c r="CG1" s="653" t="s">
        <v>368</v>
      </c>
      <c r="CH1" s="603" t="s">
        <v>367</v>
      </c>
    </row>
    <row r="2" spans="1:86" ht="23.25" customHeight="1" thickBot="1" x14ac:dyDescent="0.5">
      <c r="A2" s="1667"/>
      <c r="B2" s="1724"/>
      <c r="C2" s="1724"/>
      <c r="D2" s="1724"/>
      <c r="E2" s="381"/>
      <c r="F2" s="410"/>
      <c r="G2" s="409"/>
      <c r="H2" s="409"/>
      <c r="I2" s="172"/>
      <c r="J2" s="173" t="s">
        <v>467</v>
      </c>
      <c r="K2" s="172"/>
      <c r="L2" s="172"/>
      <c r="M2" s="172"/>
      <c r="N2" s="172"/>
      <c r="O2" s="173" t="s">
        <v>254</v>
      </c>
      <c r="P2" s="181"/>
      <c r="Q2" s="172"/>
      <c r="R2" s="172"/>
      <c r="S2" s="172"/>
      <c r="T2" s="172"/>
      <c r="U2" s="172"/>
      <c r="Y2" s="600" t="s">
        <v>316</v>
      </c>
      <c r="Z2" s="478"/>
      <c r="AA2" s="479"/>
      <c r="AB2" s="603" t="s">
        <v>367</v>
      </c>
      <c r="AC2" s="603" t="s">
        <v>367</v>
      </c>
      <c r="AD2" s="603"/>
      <c r="AE2" s="479"/>
      <c r="AF2" s="234"/>
      <c r="AG2" s="603" t="s">
        <v>367</v>
      </c>
      <c r="AH2" s="480"/>
      <c r="AI2" s="603" t="s">
        <v>367</v>
      </c>
      <c r="AJ2" s="479"/>
      <c r="AK2" s="479"/>
      <c r="AL2" s="241"/>
      <c r="AM2" s="241"/>
      <c r="AN2" s="481"/>
      <c r="AO2" s="483"/>
      <c r="AP2" s="484"/>
      <c r="AQ2" s="484"/>
      <c r="AR2" s="481"/>
      <c r="AS2" s="647" t="s">
        <v>423</v>
      </c>
      <c r="AT2" s="648"/>
      <c r="AU2" s="648"/>
      <c r="AV2" s="648"/>
      <c r="AW2" s="649"/>
      <c r="AX2" s="650"/>
      <c r="AY2" s="649"/>
      <c r="AZ2" s="649"/>
      <c r="BA2" s="651"/>
      <c r="BB2" s="651"/>
      <c r="BC2" s="648"/>
      <c r="BD2" s="648"/>
      <c r="BE2" s="648"/>
      <c r="BF2" s="648"/>
      <c r="BG2" s="648"/>
      <c r="BH2" s="648"/>
      <c r="BI2" s="648"/>
      <c r="BJ2" s="648"/>
      <c r="BK2" s="648"/>
      <c r="BL2" s="648"/>
      <c r="BM2" s="648"/>
      <c r="BN2" s="648"/>
      <c r="BO2" s="648"/>
      <c r="BP2" s="648"/>
      <c r="BQ2" s="648"/>
      <c r="BR2" s="648"/>
      <c r="BS2" s="648"/>
      <c r="BT2" s="648"/>
      <c r="BU2" s="648"/>
      <c r="BV2" s="648"/>
      <c r="BW2" s="648"/>
      <c r="BX2" s="648"/>
      <c r="BY2" s="648"/>
      <c r="BZ2" s="648"/>
      <c r="CA2" s="648"/>
      <c r="CB2" s="648"/>
      <c r="CC2" s="648"/>
      <c r="CD2" s="648"/>
      <c r="CE2" s="648"/>
      <c r="CF2" s="648"/>
      <c r="CG2" s="652"/>
      <c r="CH2" s="479"/>
    </row>
    <row r="3" spans="1:86" ht="24.75" customHeight="1" thickBot="1" x14ac:dyDescent="0.4">
      <c r="A3" s="273" t="s">
        <v>729</v>
      </c>
      <c r="B3" s="430" t="s">
        <v>379</v>
      </c>
      <c r="C3" s="426" t="s">
        <v>730</v>
      </c>
      <c r="E3" s="381"/>
      <c r="F3" s="374"/>
      <c r="G3" s="409"/>
      <c r="H3" s="409"/>
      <c r="I3" s="172"/>
      <c r="J3" s="172"/>
      <c r="K3" s="172"/>
      <c r="L3" s="172"/>
      <c r="M3" s="172"/>
      <c r="N3" s="172"/>
      <c r="O3" s="181"/>
      <c r="P3" s="181"/>
      <c r="Q3" s="181"/>
      <c r="R3" s="181"/>
      <c r="S3" s="181"/>
      <c r="T3" s="172"/>
      <c r="U3" s="172"/>
      <c r="Y3" s="109" t="s">
        <v>996</v>
      </c>
      <c r="Z3" s="631"/>
      <c r="AA3" s="99"/>
      <c r="AB3" s="101"/>
      <c r="AC3" s="99"/>
      <c r="AD3" s="99"/>
      <c r="AE3" s="99"/>
      <c r="AF3" s="99"/>
      <c r="AG3" s="185"/>
      <c r="AH3" s="99"/>
      <c r="AI3" s="100"/>
      <c r="AJ3" s="110" t="s">
        <v>267</v>
      </c>
      <c r="AK3" s="101"/>
      <c r="AL3" s="101"/>
      <c r="AM3" s="252" t="s">
        <v>420</v>
      </c>
      <c r="AN3" s="101"/>
      <c r="AO3" s="253" t="s">
        <v>1264</v>
      </c>
      <c r="AP3" s="218"/>
      <c r="AQ3" s="218"/>
      <c r="AR3" s="132" t="s">
        <v>224</v>
      </c>
      <c r="AS3" s="1721" t="s">
        <v>999</v>
      </c>
      <c r="AT3" s="645" t="s">
        <v>308</v>
      </c>
      <c r="AU3" s="108"/>
      <c r="AV3" s="108"/>
      <c r="AW3" s="133" t="s">
        <v>264</v>
      </c>
      <c r="AX3" s="106"/>
      <c r="AY3" s="646" t="s">
        <v>1003</v>
      </c>
      <c r="AZ3" s="105"/>
      <c r="BA3" s="1117" t="s">
        <v>1740</v>
      </c>
      <c r="BB3" s="106"/>
      <c r="BC3" s="104"/>
      <c r="BD3" s="645" t="s">
        <v>231</v>
      </c>
      <c r="BE3" s="108"/>
      <c r="BF3" s="108"/>
      <c r="BG3" s="133" t="s">
        <v>264</v>
      </c>
      <c r="BH3" s="106"/>
      <c r="BI3" s="646" t="s">
        <v>1002</v>
      </c>
      <c r="BJ3" s="105"/>
      <c r="BK3" s="1117" t="s">
        <v>1740</v>
      </c>
      <c r="BL3" s="106"/>
      <c r="BM3" s="104"/>
      <c r="BN3" s="645" t="s">
        <v>285</v>
      </c>
      <c r="BO3" s="108"/>
      <c r="BP3" s="108"/>
      <c r="BQ3" s="133" t="s">
        <v>264</v>
      </c>
      <c r="BR3" s="106"/>
      <c r="BS3" s="646" t="s">
        <v>1004</v>
      </c>
      <c r="BT3" s="105"/>
      <c r="BU3" s="1117" t="s">
        <v>1740</v>
      </c>
      <c r="BV3" s="106"/>
      <c r="BW3" s="104"/>
      <c r="BX3" s="645" t="s">
        <v>286</v>
      </c>
      <c r="BY3" s="108"/>
      <c r="BZ3" s="108"/>
      <c r="CA3" s="133" t="s">
        <v>264</v>
      </c>
      <c r="CB3" s="106"/>
      <c r="CC3" s="646" t="s">
        <v>1005</v>
      </c>
      <c r="CD3" s="105"/>
      <c r="CE3" s="1117" t="s">
        <v>1740</v>
      </c>
      <c r="CF3" s="106"/>
      <c r="CG3" s="104"/>
      <c r="CH3" s="255"/>
    </row>
    <row r="4" spans="1:86" ht="18" customHeight="1" thickBot="1" x14ac:dyDescent="0.35">
      <c r="B4" s="714" t="s">
        <v>1123</v>
      </c>
      <c r="C4" s="8" t="s">
        <v>815</v>
      </c>
      <c r="E4" s="381"/>
      <c r="F4" s="374"/>
      <c r="G4" s="409"/>
      <c r="H4" s="409"/>
      <c r="I4" s="172"/>
      <c r="J4" s="172"/>
      <c r="K4" s="172"/>
      <c r="L4" s="172"/>
      <c r="M4" s="172"/>
      <c r="N4" s="172"/>
      <c r="O4" s="516" t="s">
        <v>464</v>
      </c>
      <c r="P4" s="313"/>
      <c r="Q4" s="517" t="s">
        <v>735</v>
      </c>
      <c r="R4" s="313"/>
      <c r="S4" s="314"/>
      <c r="T4" s="172"/>
      <c r="U4" s="172"/>
      <c r="Y4" s="242" t="s">
        <v>268</v>
      </c>
      <c r="Z4" s="247" t="s">
        <v>1551</v>
      </c>
      <c r="AA4" s="243" t="s">
        <v>234</v>
      </c>
      <c r="AB4" s="634" t="s">
        <v>266</v>
      </c>
      <c r="AC4" s="632" t="s">
        <v>269</v>
      </c>
      <c r="AD4" s="633" t="s">
        <v>998</v>
      </c>
      <c r="AE4" s="246" t="s">
        <v>235</v>
      </c>
      <c r="AF4" s="245" t="s">
        <v>236</v>
      </c>
      <c r="AG4" s="635" t="s">
        <v>244</v>
      </c>
      <c r="AH4" s="245" t="s">
        <v>219</v>
      </c>
      <c r="AI4" s="97" t="s">
        <v>284</v>
      </c>
      <c r="AJ4" s="269" t="s">
        <v>237</v>
      </c>
      <c r="AK4" s="269" t="s">
        <v>238</v>
      </c>
      <c r="AL4" s="1457" t="s">
        <v>426</v>
      </c>
      <c r="AM4" s="634" t="s">
        <v>419</v>
      </c>
      <c r="AN4" s="1404" t="s">
        <v>1945</v>
      </c>
      <c r="AO4" s="636" t="s">
        <v>281</v>
      </c>
      <c r="AP4" s="637" t="s">
        <v>294</v>
      </c>
      <c r="AQ4" s="638" t="s">
        <v>283</v>
      </c>
      <c r="AR4" s="639" t="s">
        <v>239</v>
      </c>
      <c r="AS4" s="1722"/>
      <c r="AT4" s="97" t="s">
        <v>240</v>
      </c>
      <c r="AU4" s="259" t="s">
        <v>221</v>
      </c>
      <c r="AV4" s="245" t="s">
        <v>222</v>
      </c>
      <c r="AW4" s="243" t="s">
        <v>241</v>
      </c>
      <c r="AX4" s="263" t="s">
        <v>242</v>
      </c>
      <c r="AY4" s="643" t="s">
        <v>225</v>
      </c>
      <c r="AZ4" s="606" t="s">
        <v>1000</v>
      </c>
      <c r="BA4" s="606" t="s">
        <v>1001</v>
      </c>
      <c r="BB4" s="606" t="s">
        <v>265</v>
      </c>
      <c r="BC4" s="97" t="s">
        <v>2125</v>
      </c>
      <c r="BD4" s="97" t="s">
        <v>240</v>
      </c>
      <c r="BE4" s="259" t="s">
        <v>221</v>
      </c>
      <c r="BF4" s="245" t="s">
        <v>222</v>
      </c>
      <c r="BG4" s="243" t="s">
        <v>241</v>
      </c>
      <c r="BH4" s="263" t="s">
        <v>242</v>
      </c>
      <c r="BI4" s="643" t="s">
        <v>225</v>
      </c>
      <c r="BJ4" s="606" t="s">
        <v>1000</v>
      </c>
      <c r="BK4" s="606" t="s">
        <v>1001</v>
      </c>
      <c r="BL4" s="606" t="s">
        <v>265</v>
      </c>
      <c r="BM4" s="97" t="s">
        <v>2126</v>
      </c>
      <c r="BN4" s="97" t="s">
        <v>240</v>
      </c>
      <c r="BO4" s="259" t="s">
        <v>221</v>
      </c>
      <c r="BP4" s="245" t="s">
        <v>222</v>
      </c>
      <c r="BQ4" s="243" t="s">
        <v>241</v>
      </c>
      <c r="BR4" s="263" t="s">
        <v>242</v>
      </c>
      <c r="BS4" s="643" t="s">
        <v>225</v>
      </c>
      <c r="BT4" s="606" t="s">
        <v>1000</v>
      </c>
      <c r="BU4" s="606" t="s">
        <v>1001</v>
      </c>
      <c r="BV4" s="606" t="s">
        <v>265</v>
      </c>
      <c r="BW4" s="97" t="s">
        <v>2127</v>
      </c>
      <c r="BX4" s="97" t="s">
        <v>240</v>
      </c>
      <c r="BY4" s="259" t="s">
        <v>221</v>
      </c>
      <c r="BZ4" s="245" t="s">
        <v>222</v>
      </c>
      <c r="CA4" s="243" t="s">
        <v>241</v>
      </c>
      <c r="CB4" s="263" t="s">
        <v>242</v>
      </c>
      <c r="CC4" s="643" t="s">
        <v>225</v>
      </c>
      <c r="CD4" s="606" t="s">
        <v>1000</v>
      </c>
      <c r="CE4" s="606" t="s">
        <v>1001</v>
      </c>
      <c r="CF4" s="606" t="s">
        <v>265</v>
      </c>
      <c r="CG4" s="97" t="s">
        <v>2128</v>
      </c>
      <c r="CH4" s="256" t="s">
        <v>422</v>
      </c>
    </row>
    <row r="5" spans="1:86" ht="18" customHeight="1" thickBot="1" x14ac:dyDescent="0.35">
      <c r="A5" s="24"/>
      <c r="B5" s="431" t="s">
        <v>247</v>
      </c>
      <c r="C5" s="426" t="s">
        <v>382</v>
      </c>
      <c r="E5" s="381"/>
      <c r="F5" s="374"/>
      <c r="G5" s="409"/>
      <c r="H5" s="409"/>
      <c r="I5" s="172"/>
      <c r="J5" s="161" t="s">
        <v>232</v>
      </c>
      <c r="K5" s="46"/>
      <c r="L5" s="47"/>
      <c r="M5" s="379"/>
      <c r="N5" s="172"/>
      <c r="O5" s="417" t="s">
        <v>358</v>
      </c>
      <c r="P5" s="1"/>
      <c r="Q5" s="306" t="s">
        <v>413</v>
      </c>
      <c r="R5" s="1"/>
      <c r="S5" s="296"/>
      <c r="T5" s="172"/>
      <c r="U5" s="172"/>
      <c r="Y5" s="981" t="s">
        <v>1552</v>
      </c>
      <c r="Z5" s="660" t="s">
        <v>1553</v>
      </c>
      <c r="AA5" s="660" t="s">
        <v>1554</v>
      </c>
      <c r="AB5" s="660" t="s">
        <v>1555</v>
      </c>
      <c r="AC5" s="660" t="s">
        <v>1556</v>
      </c>
      <c r="AD5" s="660" t="s">
        <v>1557</v>
      </c>
      <c r="AE5" s="660" t="s">
        <v>1558</v>
      </c>
      <c r="AF5" s="660" t="s">
        <v>1559</v>
      </c>
      <c r="AG5" s="660" t="s">
        <v>1560</v>
      </c>
      <c r="AH5" s="660" t="s">
        <v>1561</v>
      </c>
      <c r="AI5" s="660" t="s">
        <v>1562</v>
      </c>
      <c r="AJ5" s="660" t="s">
        <v>1563</v>
      </c>
      <c r="AK5" s="660" t="s">
        <v>1564</v>
      </c>
      <c r="AL5" s="660" t="s">
        <v>1565</v>
      </c>
      <c r="AM5" s="660" t="s">
        <v>1566</v>
      </c>
      <c r="AN5" s="660" t="s">
        <v>1567</v>
      </c>
      <c r="AO5" s="660" t="s">
        <v>1568</v>
      </c>
      <c r="AP5" s="660" t="s">
        <v>1569</v>
      </c>
      <c r="AQ5" s="660" t="s">
        <v>1570</v>
      </c>
      <c r="AR5" s="660" t="s">
        <v>1571</v>
      </c>
      <c r="AS5" s="660" t="s">
        <v>1572</v>
      </c>
      <c r="AT5" s="660" t="s">
        <v>1573</v>
      </c>
      <c r="AU5" s="660" t="s">
        <v>1574</v>
      </c>
      <c r="AV5" s="660" t="s">
        <v>1575</v>
      </c>
      <c r="AW5" s="660" t="s">
        <v>1576</v>
      </c>
      <c r="AX5" s="660" t="s">
        <v>1577</v>
      </c>
      <c r="AY5" s="660" t="s">
        <v>1578</v>
      </c>
      <c r="AZ5" s="660" t="s">
        <v>1579</v>
      </c>
      <c r="BA5" s="660" t="s">
        <v>1580</v>
      </c>
      <c r="BB5" s="660" t="s">
        <v>1581</v>
      </c>
      <c r="BC5" s="660" t="s">
        <v>1582</v>
      </c>
      <c r="BD5" s="660" t="s">
        <v>1583</v>
      </c>
      <c r="BE5" s="660" t="s">
        <v>1584</v>
      </c>
      <c r="BF5" s="660" t="s">
        <v>1585</v>
      </c>
      <c r="BG5" s="660" t="s">
        <v>1586</v>
      </c>
      <c r="BH5" s="660" t="s">
        <v>1587</v>
      </c>
      <c r="BI5" s="660" t="s">
        <v>1588</v>
      </c>
      <c r="BJ5" s="660" t="s">
        <v>1589</v>
      </c>
      <c r="BK5" s="660" t="s">
        <v>1590</v>
      </c>
      <c r="BL5" s="660" t="s">
        <v>1591</v>
      </c>
      <c r="BM5" s="660" t="s">
        <v>1592</v>
      </c>
      <c r="BN5" s="660" t="s">
        <v>1593</v>
      </c>
      <c r="BO5" s="660" t="s">
        <v>1594</v>
      </c>
      <c r="BP5" s="660" t="s">
        <v>1595</v>
      </c>
      <c r="BQ5" s="660" t="s">
        <v>1596</v>
      </c>
      <c r="BR5" s="660" t="s">
        <v>1597</v>
      </c>
      <c r="BS5" s="660" t="s">
        <v>1598</v>
      </c>
      <c r="BT5" s="660" t="s">
        <v>1599</v>
      </c>
      <c r="BU5" s="660" t="s">
        <v>1600</v>
      </c>
      <c r="BV5" s="660" t="s">
        <v>1601</v>
      </c>
      <c r="BW5" s="660" t="s">
        <v>1602</v>
      </c>
      <c r="BX5" s="660" t="s">
        <v>1603</v>
      </c>
      <c r="BY5" s="660" t="s">
        <v>1604</v>
      </c>
      <c r="BZ5" s="660" t="s">
        <v>1605</v>
      </c>
      <c r="CA5" s="660" t="s">
        <v>1606</v>
      </c>
      <c r="CB5" s="660" t="s">
        <v>1607</v>
      </c>
      <c r="CC5" s="660" t="s">
        <v>1608</v>
      </c>
      <c r="CD5" s="660" t="s">
        <v>1609</v>
      </c>
      <c r="CE5" s="660" t="s">
        <v>1610</v>
      </c>
      <c r="CF5" s="660" t="s">
        <v>1611</v>
      </c>
      <c r="CG5" s="660" t="s">
        <v>1612</v>
      </c>
      <c r="CH5" s="982" t="s">
        <v>1613</v>
      </c>
    </row>
    <row r="6" spans="1:86" ht="18" customHeight="1" thickBot="1" x14ac:dyDescent="0.3">
      <c r="A6" s="24"/>
      <c r="B6" s="432" t="s">
        <v>365</v>
      </c>
      <c r="C6" s="426" t="s">
        <v>731</v>
      </c>
      <c r="E6" s="381"/>
      <c r="F6" s="374"/>
      <c r="G6" s="409"/>
      <c r="H6" s="409"/>
      <c r="I6" s="172"/>
      <c r="J6" s="274" t="s">
        <v>328</v>
      </c>
      <c r="K6" s="275"/>
      <c r="L6" s="611" t="str">
        <f>IF('Contact_Information '!$K$11&lt;&gt;"",'Contact_Information '!$K$11,"No entry")</f>
        <v>No entry</v>
      </c>
      <c r="M6" s="1"/>
      <c r="N6" s="172"/>
      <c r="O6" s="418" t="s">
        <v>359</v>
      </c>
      <c r="P6" s="216"/>
      <c r="Q6" s="420" t="s">
        <v>218</v>
      </c>
      <c r="R6" s="1"/>
      <c r="S6" s="296"/>
      <c r="T6" s="172"/>
      <c r="U6" s="172"/>
      <c r="Y6" s="96" t="str">
        <f>IF($D$12&lt;&gt;"",$D$12,"No entry")</f>
        <v>No entry</v>
      </c>
      <c r="Z6" s="96" t="str">
        <f>CONCATENATE(L6,"-",L7,"-",L11,"-",L12,"-",L13,"-",L14)</f>
        <v>No entry-No entry-Hyyyy-Rzzzz-PRPxxxxa--002</v>
      </c>
      <c r="AA6" s="96" t="str">
        <f>IF($D$21&lt;&gt;"",$D$21,"No entry")</f>
        <v>No entry</v>
      </c>
      <c r="AB6" s="606" t="str">
        <f>IF($D$13&lt;&gt;"",$D$13,"No entry")</f>
        <v>No entry</v>
      </c>
      <c r="AC6" s="606" t="str">
        <f>IF($D$14&lt;&gt;"",$D$14,"No entry")</f>
        <v>No entry</v>
      </c>
      <c r="AD6" s="606" t="str">
        <f>IF($D$22&lt;&gt;"",$D$22,"No entry")</f>
        <v>No entry</v>
      </c>
      <c r="AE6" s="606" t="str">
        <f>IF($D$23&lt;&gt;"",$D$23,"No entry")</f>
        <v>No entry</v>
      </c>
      <c r="AF6" s="96" t="str">
        <f>IF($D$24&lt;&gt;"",$D$24,"No entry")</f>
        <v>No entry</v>
      </c>
      <c r="AG6" s="984">
        <f>IF($D$25&lt;&gt;"",$D$25,DATEVALUE("01/01/1900"))</f>
        <v>1</v>
      </c>
      <c r="AH6" s="606" t="str">
        <f>IF($D$26&lt;&gt;"",$D$26,"No entry")</f>
        <v>No entry</v>
      </c>
      <c r="AI6" s="96" t="str">
        <f>IF($B$28&lt;&gt;"",IF(LEN($B$28)&lt;250,$B$28,"Long comment:-see workbook"),"No entry : Check Notes box")</f>
        <v>No entry : Check Notes box</v>
      </c>
      <c r="AJ6" s="606" t="str">
        <f>IF($D$30&lt;&gt;"",$D$30,"No entry")</f>
        <v>No entry</v>
      </c>
      <c r="AK6" s="606" t="str">
        <f>IF($D$31&lt;&gt;"",$D$31,"No entry")</f>
        <v>No entry</v>
      </c>
      <c r="AL6" s="606" t="str">
        <f>IF($D$30="No",IF($D$32&lt;&gt;"",IF(LEN($D$32)&lt;250,$D$32,"Long comment:-see workbook"),"No entry: check Notes box"),IF($D$30&lt;&gt;"",IF($D$32&lt;&gt;"",IF(LEN($D$32)&lt;250,$D$32,"Long comment:-see workbook"),"No entry"),"No entry"))</f>
        <v>No entry</v>
      </c>
      <c r="AM6" s="606" t="str">
        <f>IF($D$15&lt;&gt;"",IF($D$15&lt;&gt;"Other",$D$15,IF($D$16&lt;&gt;"",$D$16,"No alternate dose entry")),IF($D$16&lt;&gt;"",$D$16,"No entry"))</f>
        <v>No entry</v>
      </c>
      <c r="AN6" s="270" t="str">
        <f>IF($D$19&lt;&gt;"",IF(LEN($D$19)&lt;250,$D$19,"Long comment:-see workbook"),"No entry")</f>
        <v>No entry</v>
      </c>
      <c r="AO6" s="640">
        <f>IF($D$34&lt;&gt;"",$D$34,-15)</f>
        <v>-15</v>
      </c>
      <c r="AP6" s="1450" t="str">
        <f>IF($D$18&lt;&gt;"",$D$18,"No entry")</f>
        <v>No entry</v>
      </c>
      <c r="AQ6" s="641" t="str">
        <f>IF($B$36&lt;&gt;"",IF(LEN($B$36)&lt;250,$B$36,"Long comment:-see workbook"),"No entry")</f>
        <v>No entry</v>
      </c>
      <c r="AR6" s="642">
        <f>IF($D$38&lt;&gt;"",$D$38,-15)</f>
        <v>-15</v>
      </c>
      <c r="AS6" s="623">
        <f>IF($D$40&lt;&gt;"",$D$40,-15)</f>
        <v>-15</v>
      </c>
      <c r="AT6" s="606" t="str">
        <f>IF($D$41&lt;&gt;"",$D$41,"No entry")</f>
        <v>No entry</v>
      </c>
      <c r="AU6" s="644" t="str">
        <f>IF($D$42&lt;&gt;"",$D$42,"No entry")</f>
        <v>No entry</v>
      </c>
      <c r="AV6" s="644" t="str">
        <f>IF($D$43&lt;&gt;"",$D$43,"No entry")</f>
        <v>No entry</v>
      </c>
      <c r="AW6" s="606">
        <f>IF($D$44&lt;&gt;"",$D$44,-15)</f>
        <v>-15</v>
      </c>
      <c r="AX6" s="606">
        <f>IF($D$45&lt;&gt;"",$D$45,-15)</f>
        <v>-15</v>
      </c>
      <c r="AY6" s="606" t="str">
        <f>IF($D$46&lt;&gt;"",$D$46,"No entry")</f>
        <v>No entry</v>
      </c>
      <c r="AZ6" s="606" t="str">
        <f>IF($D$47&lt;&gt;"",$D$47,"No entry")</f>
        <v>No entry</v>
      </c>
      <c r="BA6" s="1118">
        <f>IF($D$48&lt;&gt;"",IF($D$48="5:1",5, IF($D$48="7.5:1",7.5,IF($D$48="10:1",10,IF($D$48="12:1",12,IF($D$48="15:1",15,-100))))),-15)</f>
        <v>-15</v>
      </c>
      <c r="BB6" s="606">
        <f>IF($D$49&lt;&gt;"",$D$49,-15)</f>
        <v>-15</v>
      </c>
      <c r="BC6" s="606" t="str">
        <f>IF($D$50&lt;&gt;"",IF(LEN($D$50)&lt;250,$D$50,"Long comment:-see workbook"),"No entry")</f>
        <v>No entry</v>
      </c>
      <c r="BD6" s="606" t="str">
        <f>IF($D$51&lt;&gt;"",$D$51,"No entry")</f>
        <v>No entry</v>
      </c>
      <c r="BE6" s="644" t="str">
        <f>IF($D$52&lt;&gt;"",$D$52,"No entry")</f>
        <v>No entry</v>
      </c>
      <c r="BF6" s="644" t="str">
        <f>IF($D$53&lt;&gt;"",$D$53,"No entry")</f>
        <v>No entry</v>
      </c>
      <c r="BG6" s="606">
        <f>IF($D$54&lt;&gt;"",$D$54,-15)</f>
        <v>-15</v>
      </c>
      <c r="BH6" s="606">
        <f>IF($D$55&lt;&gt;"",$D$55,-15)</f>
        <v>-15</v>
      </c>
      <c r="BI6" s="606" t="str">
        <f>IF($D$56&lt;&gt;"",$D$56,"No entry")</f>
        <v>No entry</v>
      </c>
      <c r="BJ6" s="606" t="str">
        <f>IF($D$57&lt;&gt;"",$D$57,"No entry")</f>
        <v>No entry</v>
      </c>
      <c r="BK6" s="1118">
        <f>IF($D$58&lt;&gt;"",IF($D$58="5:1",5, IF($D$58="7.5:1",7.5,IF($D$58="10:1",10,IF($D$58="12:1",12,IF($D$58="15:1",15,-100))))),-15)</f>
        <v>-15</v>
      </c>
      <c r="BL6" s="1449">
        <f>IF($D$59&lt;&gt;"",$D$59,-15)</f>
        <v>-15</v>
      </c>
      <c r="BM6" s="606" t="str">
        <f>IF($D$60&lt;&gt;"",IF(LEN($D$60)&lt;250,$D$60,"Long comment:-see workbook"),"No entry")</f>
        <v>No entry</v>
      </c>
      <c r="BN6" s="606" t="str">
        <f>IF($D$61&lt;&gt;"",$D$61,"No entry")</f>
        <v>No entry</v>
      </c>
      <c r="BO6" s="644" t="str">
        <f>IF($D$62&lt;&gt;"",$D$62,"No entry")</f>
        <v>No entry</v>
      </c>
      <c r="BP6" s="644" t="str">
        <f>IF($D$63&lt;&gt;"",$D$63,"No entry")</f>
        <v>No entry</v>
      </c>
      <c r="BQ6" s="606">
        <f>IF($D$64&lt;&gt;"",$D$64,-15)</f>
        <v>-15</v>
      </c>
      <c r="BR6" s="606">
        <f>IF($D$65&lt;&gt;"",$D$65,-15)</f>
        <v>-15</v>
      </c>
      <c r="BS6" s="606" t="str">
        <f>IF($D$66&lt;&gt;"",$D$66,"No entry")</f>
        <v>No entry</v>
      </c>
      <c r="BT6" s="606" t="str">
        <f>IF($D$67&lt;&gt;"",$D$67,"No entry")</f>
        <v>No entry</v>
      </c>
      <c r="BU6" s="1449">
        <f>IF($D$68&lt;&gt;"",IF($D$68="5:1",5, IF($D$68="7.5:1",7.5,IF($D$68="10:1",10,IF($D$68="12:1",12,IF($D$68="15:1",15,-100))))),-15)</f>
        <v>-15</v>
      </c>
      <c r="BV6" s="606">
        <f>IF($D$69&lt;&gt;"",$D$69,-15)</f>
        <v>-15</v>
      </c>
      <c r="BW6" s="606" t="str">
        <f>IF($D$70&lt;&gt;"",IF(LEN($D$70)&lt;250,$D$70,"Long comment:-see workbook"),"No entry")</f>
        <v>No entry</v>
      </c>
      <c r="BX6" s="606" t="str">
        <f>IF($D$71&lt;&gt;"",$D$71,"No entry")</f>
        <v>No entry</v>
      </c>
      <c r="BY6" s="644" t="str">
        <f>IF($D$72&lt;&gt;"",$D$72,"No entry")</f>
        <v>No entry</v>
      </c>
      <c r="BZ6" s="644" t="str">
        <f>IF($D$73&lt;&gt;"",$D$73,"No entry")</f>
        <v>No entry</v>
      </c>
      <c r="CA6" s="606">
        <f>IF($D$74&lt;&gt;"",$D$74,-15)</f>
        <v>-15</v>
      </c>
      <c r="CB6" s="606">
        <f>IF($D$75&lt;&gt;"",$D$75,-15)</f>
        <v>-15</v>
      </c>
      <c r="CC6" s="606" t="str">
        <f>IF($D$76&lt;&gt;"",$D$76,"No entry")</f>
        <v>No entry</v>
      </c>
      <c r="CD6" s="606" t="str">
        <f>IF($D$77&lt;&gt;"",$D$77,"No entry")</f>
        <v>No entry</v>
      </c>
      <c r="CE6" s="1449">
        <f>IF($D$78&lt;&gt;"",IF($D$78="5:1",5, IF($D$78="7.5:1",7.5,IF($D$78="10:1",10,IF($D$78="12:1",12,IF($D$78="15:1",15,-100))))),-15)</f>
        <v>-15</v>
      </c>
      <c r="CF6" s="606">
        <f>IF($D$79&lt;&gt;"",$D$79,-15)</f>
        <v>-15</v>
      </c>
      <c r="CG6" s="606" t="str">
        <f>IF($D$80&lt;&gt;"",IF(LEN($D$80)&lt;250,$D$80,"Long comment:-see workbook"),"No entry")</f>
        <v>No entry</v>
      </c>
      <c r="CH6" s="606" t="str">
        <f>IF($B$84&lt;&gt;"",IF(LEN($B$84)&lt;250,$B$84,"Long comment:-see workbook"),"No entry")</f>
        <v>No entry</v>
      </c>
    </row>
    <row r="7" spans="1:86" ht="18" customHeight="1" thickBot="1" x14ac:dyDescent="0.3">
      <c r="A7" s="24"/>
      <c r="B7" s="425" t="s">
        <v>639</v>
      </c>
      <c r="C7" s="427" t="s">
        <v>732</v>
      </c>
      <c r="E7" s="381"/>
      <c r="G7" s="409"/>
      <c r="H7" s="409"/>
      <c r="I7" s="172"/>
      <c r="J7" s="276" t="s">
        <v>321</v>
      </c>
      <c r="K7" s="277"/>
      <c r="L7" s="611" t="str">
        <f>IF('Contact_Information '!K12&lt;&gt;"",'Contact_Information '!K12,"No entry")</f>
        <v>No entry</v>
      </c>
      <c r="M7" s="1"/>
      <c r="N7" s="172"/>
      <c r="O7" s="418" t="s">
        <v>357</v>
      </c>
      <c r="P7" s="216"/>
      <c r="Q7" s="420" t="s">
        <v>353</v>
      </c>
      <c r="R7" s="1"/>
      <c r="S7" s="296"/>
      <c r="T7" s="172"/>
      <c r="U7" s="172"/>
      <c r="Y7" s="88"/>
      <c r="Z7" s="88"/>
      <c r="AA7" s="88"/>
      <c r="AB7" s="90"/>
      <c r="AC7" s="90"/>
      <c r="AD7" s="90"/>
      <c r="AE7" s="90"/>
      <c r="AF7" s="88"/>
      <c r="AG7" s="186"/>
      <c r="AH7" s="90"/>
      <c r="AI7" s="88"/>
      <c r="AJ7" s="90"/>
      <c r="AK7" s="90"/>
      <c r="AL7" s="90"/>
      <c r="AM7" s="90"/>
      <c r="AN7" s="90"/>
      <c r="AO7" s="1294"/>
      <c r="AP7" s="1295"/>
      <c r="AQ7" s="1295"/>
      <c r="AR7" s="1296"/>
      <c r="AS7" s="90"/>
      <c r="AT7" s="90"/>
      <c r="AU7" s="89"/>
      <c r="AV7" s="88"/>
      <c r="AW7" s="90"/>
      <c r="AX7" s="90"/>
      <c r="AY7" s="90"/>
      <c r="AZ7" s="90"/>
      <c r="BA7" s="90"/>
      <c r="BB7" s="9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57"/>
    </row>
    <row r="8" spans="1:86" ht="21" customHeight="1" x14ac:dyDescent="0.25">
      <c r="A8" s="411"/>
      <c r="D8" s="412"/>
      <c r="E8" s="381"/>
      <c r="G8" s="409"/>
      <c r="H8" s="409"/>
      <c r="I8" s="172"/>
      <c r="J8" s="1168" t="s">
        <v>1782</v>
      </c>
      <c r="K8" s="275"/>
      <c r="L8" s="611">
        <f>IF('Contact_Information '!K13&lt;&gt;"",'Contact_Information '!K13,"No entry")</f>
        <v>-15</v>
      </c>
      <c r="M8" s="66"/>
      <c r="N8" s="172"/>
      <c r="O8" s="418" t="s">
        <v>220</v>
      </c>
      <c r="P8" s="216"/>
      <c r="Q8" s="420" t="s">
        <v>414</v>
      </c>
      <c r="R8" s="1"/>
      <c r="S8" s="296"/>
      <c r="T8" s="172"/>
      <c r="U8" s="172"/>
      <c r="Y8" s="88"/>
      <c r="Z8" s="88"/>
      <c r="AA8" s="88"/>
      <c r="AB8" s="90"/>
      <c r="AC8" s="90"/>
      <c r="AD8" s="90"/>
      <c r="AE8" s="90"/>
      <c r="AF8" s="88"/>
      <c r="AG8" s="983"/>
      <c r="AH8" s="90"/>
      <c r="AI8" s="88"/>
      <c r="AJ8" s="90"/>
      <c r="AK8" s="90"/>
      <c r="AL8" s="90"/>
      <c r="AM8" s="90"/>
      <c r="AN8" s="90"/>
      <c r="AO8" s="1297"/>
      <c r="AP8" s="151"/>
      <c r="AQ8" s="151"/>
      <c r="AR8" s="90"/>
      <c r="AS8" s="90"/>
      <c r="AT8" s="90"/>
      <c r="AU8" s="89"/>
      <c r="AV8" s="88"/>
      <c r="AW8" s="90"/>
      <c r="AX8" s="90"/>
      <c r="AY8" s="90"/>
      <c r="AZ8" s="90"/>
      <c r="BA8" s="90"/>
      <c r="BB8" s="9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c r="CH8" s="257"/>
    </row>
    <row r="9" spans="1:86" ht="18.75" x14ac:dyDescent="0.25">
      <c r="A9" s="411"/>
      <c r="B9" s="414" t="s">
        <v>733</v>
      </c>
      <c r="C9" s="415" t="str">
        <f>IF('Contact_Information '!D29&lt;&gt;"",'Contact_Information '!D29,"No entry")</f>
        <v>No entry</v>
      </c>
      <c r="D9" s="413"/>
      <c r="E9" s="190"/>
      <c r="G9" s="409"/>
      <c r="H9" s="409"/>
      <c r="I9" s="172"/>
      <c r="J9" s="1168" t="s">
        <v>1783</v>
      </c>
      <c r="K9" s="275"/>
      <c r="L9" s="611">
        <f>IF('Contact_Information '!K14&lt;&gt;"",'Contact_Information '!K14,"No entry")</f>
        <v>-15</v>
      </c>
      <c r="M9" s="67"/>
      <c r="N9" s="172"/>
      <c r="O9" s="417" t="s">
        <v>353</v>
      </c>
      <c r="P9" s="1"/>
      <c r="Q9" s="420" t="s">
        <v>415</v>
      </c>
      <c r="R9" s="1"/>
      <c r="S9" s="296"/>
      <c r="T9" s="172"/>
      <c r="U9" s="172"/>
      <c r="Y9" s="88"/>
      <c r="Z9" s="88"/>
      <c r="AA9" s="88"/>
      <c r="AB9" s="90"/>
      <c r="AC9" s="90"/>
      <c r="AD9" s="90"/>
      <c r="AE9" s="90"/>
      <c r="AF9" s="88"/>
      <c r="AG9" s="186"/>
      <c r="AH9" s="90"/>
      <c r="AI9" s="88"/>
      <c r="AJ9" s="90"/>
      <c r="AK9" s="90"/>
      <c r="AL9" s="90"/>
      <c r="AM9" s="90"/>
      <c r="AN9" s="90"/>
      <c r="AO9" s="1297"/>
      <c r="AP9" s="151"/>
      <c r="AQ9" s="151"/>
      <c r="AR9" s="90"/>
      <c r="AS9" s="90"/>
      <c r="AT9" s="90"/>
      <c r="AU9" s="89"/>
      <c r="AV9" s="88"/>
      <c r="AW9" s="90"/>
      <c r="AX9" s="90"/>
      <c r="AY9" s="90"/>
      <c r="AZ9" s="90"/>
      <c r="BA9" s="90"/>
      <c r="BB9" s="9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c r="CE9" s="260"/>
      <c r="CF9" s="260"/>
      <c r="CG9" s="260"/>
      <c r="CH9" s="257"/>
    </row>
    <row r="10" spans="1:86" ht="28.5" customHeight="1" thickBot="1" x14ac:dyDescent="0.4">
      <c r="A10" s="411"/>
      <c r="B10" s="828" t="s">
        <v>734</v>
      </c>
      <c r="E10" s="190"/>
      <c r="G10" s="409"/>
      <c r="H10" s="409"/>
      <c r="I10" s="172"/>
      <c r="J10" s="1169" t="s">
        <v>29</v>
      </c>
      <c r="K10" s="279"/>
      <c r="L10" s="611">
        <f>IF('Contact_Information '!K15&lt;&gt;"",'Contact_Information '!K15,"No entry")</f>
        <v>-15</v>
      </c>
      <c r="M10" s="66"/>
      <c r="N10" s="172"/>
      <c r="O10" s="298" t="s">
        <v>287</v>
      </c>
      <c r="P10" s="1"/>
      <c r="Q10" s="420" t="s">
        <v>416</v>
      </c>
      <c r="R10" s="1"/>
      <c r="S10" s="296"/>
      <c r="T10" s="172"/>
      <c r="U10" s="172"/>
      <c r="Y10" s="88"/>
      <c r="Z10" s="88"/>
      <c r="AA10" s="88"/>
      <c r="AB10" s="90"/>
      <c r="AC10" s="90"/>
      <c r="AD10" s="90"/>
      <c r="AE10" s="90"/>
      <c r="AF10" s="88"/>
      <c r="AG10" s="186"/>
      <c r="AH10" s="90"/>
      <c r="AI10" s="88"/>
      <c r="AJ10" s="90"/>
      <c r="AK10" s="90"/>
      <c r="AL10" s="90"/>
      <c r="AM10" s="90"/>
      <c r="AN10" s="90"/>
      <c r="AO10" s="1297"/>
      <c r="AP10" s="151"/>
      <c r="AQ10" s="151"/>
      <c r="AR10" s="90"/>
      <c r="AS10" s="90"/>
      <c r="AT10" s="90"/>
      <c r="AU10" s="89"/>
      <c r="AV10" s="88"/>
      <c r="AW10" s="90"/>
      <c r="AX10" s="90"/>
      <c r="AY10" s="90"/>
      <c r="AZ10" s="90"/>
      <c r="BA10" s="90"/>
      <c r="BB10" s="9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c r="CE10" s="260"/>
      <c r="CF10" s="260"/>
      <c r="CG10" s="260"/>
      <c r="CH10" s="257"/>
    </row>
    <row r="11" spans="1:86" ht="29.25" customHeight="1" thickBot="1" x14ac:dyDescent="0.4">
      <c r="A11" s="411"/>
      <c r="B11" s="1278" t="s">
        <v>379</v>
      </c>
      <c r="C11" s="25"/>
      <c r="D11" s="26"/>
      <c r="E11" s="123"/>
      <c r="G11" s="409"/>
      <c r="H11" s="409"/>
      <c r="I11" s="172"/>
      <c r="J11" s="278" t="s">
        <v>319</v>
      </c>
      <c r="K11" s="279"/>
      <c r="L11" s="611" t="str">
        <f>IF('Contact_Information '!K16&lt;&gt;"",'Contact_Information '!K16,"No entry")</f>
        <v>Hyyyy</v>
      </c>
      <c r="M11" s="6" t="s">
        <v>356</v>
      </c>
      <c r="N11" s="172"/>
      <c r="O11" s="299" t="s">
        <v>233</v>
      </c>
      <c r="P11" s="1"/>
      <c r="Q11" s="420" t="s">
        <v>417</v>
      </c>
      <c r="R11" s="1"/>
      <c r="S11" s="296"/>
      <c r="T11" s="172"/>
      <c r="U11" s="172"/>
      <c r="Y11" s="88"/>
      <c r="Z11" s="88"/>
      <c r="AA11" s="88"/>
      <c r="AB11" s="90"/>
      <c r="AC11" s="90"/>
      <c r="AD11" s="90"/>
      <c r="AE11" s="90"/>
      <c r="AF11" s="88"/>
      <c r="AG11" s="186"/>
      <c r="AH11" s="90"/>
      <c r="AI11" s="88"/>
      <c r="AJ11" s="90"/>
      <c r="AK11" s="90"/>
      <c r="AL11" s="90"/>
      <c r="AM11" s="90"/>
      <c r="AN11" s="90"/>
      <c r="AO11" s="1297"/>
      <c r="AP11" s="151"/>
      <c r="AQ11" s="151"/>
      <c r="AR11" s="90"/>
      <c r="AS11" s="90"/>
      <c r="AT11" s="90"/>
      <c r="AU11" s="89"/>
      <c r="AV11" s="88"/>
      <c r="AW11" s="90"/>
      <c r="AX11" s="90"/>
      <c r="AY11" s="90"/>
      <c r="AZ11" s="90"/>
      <c r="BA11" s="90"/>
      <c r="BB11" s="9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c r="CE11" s="260"/>
      <c r="CF11" s="260"/>
      <c r="CG11" s="260"/>
      <c r="CH11" s="257"/>
    </row>
    <row r="12" spans="1:86" ht="29.25" customHeight="1" thickBot="1" x14ac:dyDescent="0.3">
      <c r="A12" s="411"/>
      <c r="B12" s="114" t="s">
        <v>1281</v>
      </c>
      <c r="C12" s="33"/>
      <c r="D12" s="1279"/>
      <c r="E12" s="123"/>
      <c r="G12" s="409"/>
      <c r="H12" s="409"/>
      <c r="I12" s="172"/>
      <c r="J12" s="278" t="s">
        <v>320</v>
      </c>
      <c r="K12" s="279"/>
      <c r="L12" s="198" t="s">
        <v>1741</v>
      </c>
      <c r="M12" s="6" t="s">
        <v>356</v>
      </c>
      <c r="N12" s="172"/>
      <c r="O12" s="417" t="s">
        <v>255</v>
      </c>
      <c r="P12" s="1"/>
      <c r="Q12" s="420" t="s">
        <v>418</v>
      </c>
      <c r="R12" s="1"/>
      <c r="S12" s="296"/>
      <c r="T12" s="172"/>
      <c r="U12" s="172"/>
      <c r="Y12" s="88"/>
      <c r="Z12" s="88"/>
      <c r="AA12" s="88"/>
      <c r="AB12" s="90"/>
      <c r="AC12" s="90"/>
      <c r="AD12" s="90"/>
      <c r="AE12" s="90"/>
      <c r="AF12" s="88"/>
      <c r="AG12" s="186"/>
      <c r="AH12" s="90"/>
      <c r="AI12" s="88"/>
      <c r="AJ12" s="90"/>
      <c r="AK12" s="90"/>
      <c r="AL12" s="90"/>
      <c r="AM12" s="90"/>
      <c r="AN12" s="90"/>
      <c r="AO12" s="1297"/>
      <c r="AP12" s="151"/>
      <c r="AQ12" s="151"/>
      <c r="AR12" s="90"/>
      <c r="AS12" s="90"/>
      <c r="AT12" s="90"/>
      <c r="AU12" s="89"/>
      <c r="AV12" s="88"/>
      <c r="AW12" s="90"/>
      <c r="AX12" s="90"/>
      <c r="AY12" s="90"/>
      <c r="AZ12" s="90"/>
      <c r="BA12" s="90"/>
      <c r="BB12" s="9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c r="CH12" s="257"/>
    </row>
    <row r="13" spans="1:86" ht="23.25" customHeight="1" thickBot="1" x14ac:dyDescent="0.35">
      <c r="A13" s="428"/>
      <c r="B13" s="40" t="s">
        <v>271</v>
      </c>
      <c r="C13" s="272" t="s">
        <v>455</v>
      </c>
      <c r="D13" s="1280"/>
      <c r="E13" s="123"/>
      <c r="G13" s="409"/>
      <c r="H13" s="409"/>
      <c r="I13" s="172"/>
      <c r="J13" s="278" t="s">
        <v>867</v>
      </c>
      <c r="K13" s="279"/>
      <c r="L13" s="613" t="str">
        <f>IF('Contact_Information '!K18&lt;&gt;"",'Contact_Information '!K18,"No entry")</f>
        <v>PRPxxxxa</v>
      </c>
      <c r="N13" s="172"/>
      <c r="O13" s="417" t="s">
        <v>256</v>
      </c>
      <c r="P13" s="1"/>
      <c r="Q13" s="420" t="s">
        <v>740</v>
      </c>
      <c r="R13" s="1"/>
      <c r="S13" s="296"/>
      <c r="T13" s="172"/>
      <c r="U13" s="172"/>
      <c r="Y13" s="88"/>
      <c r="Z13" s="88"/>
      <c r="AA13" s="88"/>
      <c r="AB13" s="90"/>
      <c r="AC13" s="90"/>
      <c r="AD13" s="90"/>
      <c r="AE13" s="90"/>
      <c r="AF13" s="88"/>
      <c r="AG13" s="186"/>
      <c r="AH13" s="90"/>
      <c r="AI13" s="88"/>
      <c r="AJ13" s="90"/>
      <c r="AK13" s="90"/>
      <c r="AL13" s="90"/>
      <c r="AM13" s="90"/>
      <c r="AN13" s="90"/>
      <c r="AO13" s="1297"/>
      <c r="AP13" s="151"/>
      <c r="AQ13" s="151"/>
      <c r="AR13" s="90"/>
      <c r="AS13" s="90"/>
      <c r="AT13" s="90"/>
      <c r="AU13" s="89"/>
      <c r="AV13" s="88"/>
      <c r="AW13" s="90"/>
      <c r="AX13" s="90"/>
      <c r="AY13" s="90"/>
      <c r="AZ13" s="90"/>
      <c r="BA13" s="90"/>
      <c r="BB13" s="9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c r="CH13" s="257"/>
    </row>
    <row r="14" spans="1:86" ht="19.5" thickBot="1" x14ac:dyDescent="0.3">
      <c r="A14" s="411"/>
      <c r="B14" s="1270" t="s">
        <v>270</v>
      </c>
      <c r="C14" s="113" t="s">
        <v>408</v>
      </c>
      <c r="D14" s="1281"/>
      <c r="E14" s="124"/>
      <c r="G14" s="409"/>
      <c r="H14" s="409"/>
      <c r="I14" s="172"/>
      <c r="J14" s="278" t="s">
        <v>868</v>
      </c>
      <c r="K14" s="279"/>
      <c r="L14" s="198" t="s">
        <v>869</v>
      </c>
      <c r="N14" s="172"/>
      <c r="O14" s="417" t="s">
        <v>257</v>
      </c>
      <c r="P14" s="1"/>
      <c r="Q14" s="420" t="s">
        <v>288</v>
      </c>
      <c r="R14" s="1"/>
      <c r="S14" s="296"/>
      <c r="T14" s="172"/>
      <c r="U14" s="172"/>
      <c r="Y14" s="88"/>
      <c r="Z14" s="88"/>
      <c r="AA14" s="88"/>
      <c r="AB14" s="90"/>
      <c r="AC14" s="90"/>
      <c r="AD14" s="90"/>
      <c r="AE14" s="90"/>
      <c r="AF14" s="88"/>
      <c r="AG14" s="186"/>
      <c r="AH14" s="90"/>
      <c r="AI14" s="88"/>
      <c r="AJ14" s="90"/>
      <c r="AK14" s="90"/>
      <c r="AL14" s="90"/>
      <c r="AM14" s="90"/>
      <c r="AN14" s="90"/>
      <c r="AO14" s="1297"/>
      <c r="AP14" s="151"/>
      <c r="AQ14" s="151"/>
      <c r="AR14" s="90"/>
      <c r="AS14" s="90"/>
      <c r="AT14" s="90"/>
      <c r="AU14" s="89"/>
      <c r="AV14" s="88"/>
      <c r="AW14" s="90"/>
      <c r="AX14" s="90"/>
      <c r="AY14" s="90"/>
      <c r="AZ14" s="90"/>
      <c r="BA14" s="90"/>
      <c r="BB14" s="90"/>
      <c r="BC14" s="260"/>
      <c r="BD14" s="260"/>
      <c r="BE14" s="260"/>
      <c r="BF14" s="260"/>
      <c r="BG14" s="260"/>
      <c r="BH14" s="260"/>
      <c r="BI14" s="260"/>
      <c r="BJ14" s="260"/>
      <c r="BK14" s="260"/>
      <c r="BL14" s="260"/>
      <c r="BM14" s="260"/>
      <c r="BN14" s="260"/>
      <c r="BO14" s="260"/>
      <c r="BP14" s="260"/>
      <c r="BQ14" s="260"/>
      <c r="BR14" s="260"/>
      <c r="BS14" s="260"/>
      <c r="BT14" s="260"/>
      <c r="BU14" s="260"/>
      <c r="BV14" s="260"/>
      <c r="BW14" s="260"/>
      <c r="BX14" s="260"/>
      <c r="BY14" s="260"/>
      <c r="BZ14" s="260"/>
      <c r="CA14" s="260"/>
      <c r="CB14" s="260"/>
      <c r="CC14" s="260"/>
      <c r="CD14" s="260"/>
      <c r="CE14" s="260"/>
      <c r="CF14" s="260"/>
      <c r="CG14" s="260"/>
      <c r="CH14" s="257"/>
    </row>
    <row r="15" spans="1:86" ht="18.75" x14ac:dyDescent="0.25">
      <c r="A15" s="411"/>
      <c r="B15" s="56" t="s">
        <v>282</v>
      </c>
      <c r="C15" s="358" t="s">
        <v>280</v>
      </c>
      <c r="D15" s="1280"/>
      <c r="E15" s="125"/>
      <c r="G15" s="409"/>
      <c r="H15" s="409"/>
      <c r="I15" s="172"/>
      <c r="J15" s="233" t="s">
        <v>1769</v>
      </c>
      <c r="K15" s="1"/>
      <c r="L15" s="1"/>
      <c r="N15" s="172"/>
      <c r="O15" s="417" t="s">
        <v>258</v>
      </c>
      <c r="P15" s="1"/>
      <c r="Q15" s="1"/>
      <c r="R15" s="1"/>
      <c r="S15" s="296"/>
      <c r="T15" s="172"/>
      <c r="U15" s="172"/>
      <c r="Y15" s="88"/>
      <c r="Z15" s="88"/>
      <c r="AA15" s="88"/>
      <c r="AB15" s="90"/>
      <c r="AC15" s="90"/>
      <c r="AD15" s="90"/>
      <c r="AE15" s="90"/>
      <c r="AF15" s="88"/>
      <c r="AG15" s="186"/>
      <c r="AH15" s="90"/>
      <c r="AI15" s="88"/>
      <c r="AJ15" s="90"/>
      <c r="AK15" s="90"/>
      <c r="AL15" s="90"/>
      <c r="AM15" s="90"/>
      <c r="AN15" s="90"/>
      <c r="AO15" s="1297"/>
      <c r="AP15" s="151"/>
      <c r="AQ15" s="151"/>
      <c r="AR15" s="90"/>
      <c r="AS15" s="90"/>
      <c r="AT15" s="90"/>
      <c r="AU15" s="89"/>
      <c r="AV15" s="88"/>
      <c r="AW15" s="90"/>
      <c r="AX15" s="90"/>
      <c r="AY15" s="90"/>
      <c r="AZ15" s="90"/>
      <c r="BA15" s="90"/>
      <c r="BB15" s="9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c r="CH15" s="257"/>
    </row>
    <row r="16" spans="1:86" ht="18.75" x14ac:dyDescent="0.3">
      <c r="A16" s="411"/>
      <c r="B16" s="129" t="s">
        <v>263</v>
      </c>
      <c r="C16" s="70"/>
      <c r="D16" s="1282"/>
      <c r="E16" s="124"/>
      <c r="G16" s="409"/>
      <c r="H16" s="409"/>
      <c r="I16" s="172"/>
      <c r="J16" s="1">
        <v>0</v>
      </c>
      <c r="K16" s="1" t="s">
        <v>353</v>
      </c>
      <c r="L16" s="1664" t="s">
        <v>1770</v>
      </c>
      <c r="N16" s="172"/>
      <c r="O16" s="417" t="s">
        <v>262</v>
      </c>
      <c r="P16" s="1"/>
      <c r="Q16" s="1"/>
      <c r="R16" s="1"/>
      <c r="S16" s="296"/>
      <c r="T16" s="172"/>
      <c r="U16" s="172"/>
      <c r="Y16" s="88"/>
      <c r="Z16" s="88"/>
      <c r="AA16" s="88"/>
      <c r="AB16" s="90"/>
      <c r="AC16" s="90"/>
      <c r="AD16" s="90"/>
      <c r="AE16" s="90"/>
      <c r="AF16" s="88"/>
      <c r="AG16" s="186"/>
      <c r="AH16" s="90"/>
      <c r="AI16" s="88"/>
      <c r="AJ16" s="90"/>
      <c r="AK16" s="90"/>
      <c r="AL16" s="90"/>
      <c r="AM16" s="90"/>
      <c r="AN16" s="90"/>
      <c r="AO16" s="1297"/>
      <c r="AP16" s="151"/>
      <c r="AQ16" s="151"/>
      <c r="AR16" s="90"/>
      <c r="AS16" s="90"/>
      <c r="AT16" s="90"/>
      <c r="AU16" s="89"/>
      <c r="AV16" s="88"/>
      <c r="AW16" s="90"/>
      <c r="AX16" s="90"/>
      <c r="AY16" s="90"/>
      <c r="AZ16" s="90"/>
      <c r="BA16" s="90"/>
      <c r="BB16" s="9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57"/>
    </row>
    <row r="17" spans="1:86" ht="18.75" x14ac:dyDescent="0.25">
      <c r="A17" s="411"/>
      <c r="B17" s="1283" t="s">
        <v>2139</v>
      </c>
      <c r="C17" s="1284"/>
      <c r="D17" s="1285"/>
      <c r="E17" s="124"/>
      <c r="G17" s="409"/>
      <c r="H17" s="409"/>
      <c r="I17" s="172"/>
      <c r="J17" s="234">
        <v>1</v>
      </c>
      <c r="K17" s="234" t="s">
        <v>1771</v>
      </c>
      <c r="L17" s="1665"/>
      <c r="N17" s="172"/>
      <c r="O17" s="417" t="s">
        <v>259</v>
      </c>
      <c r="P17" s="1"/>
      <c r="Q17" s="1"/>
      <c r="R17" s="1"/>
      <c r="S17" s="296"/>
      <c r="T17" s="172"/>
      <c r="U17" s="172"/>
      <c r="Y17" s="88"/>
      <c r="Z17" s="88"/>
      <c r="AA17" s="88"/>
      <c r="AB17" s="90"/>
      <c r="AC17" s="90"/>
      <c r="AD17" s="90"/>
      <c r="AE17" s="90"/>
      <c r="AF17" s="88"/>
      <c r="AG17" s="186"/>
      <c r="AH17" s="90"/>
      <c r="AI17" s="88"/>
      <c r="AJ17" s="90"/>
      <c r="AK17" s="90"/>
      <c r="AL17" s="90"/>
      <c r="AM17" s="90"/>
      <c r="AN17" s="90"/>
      <c r="AO17" s="1297"/>
      <c r="AP17" s="151"/>
      <c r="AQ17" s="151"/>
      <c r="AR17" s="90"/>
      <c r="AS17" s="90"/>
      <c r="AT17" s="90"/>
      <c r="AU17" s="89"/>
      <c r="AV17" s="88"/>
      <c r="AW17" s="90"/>
      <c r="AX17" s="90"/>
      <c r="AY17" s="90"/>
      <c r="AZ17" s="90"/>
      <c r="BA17" s="90"/>
      <c r="BB17" s="9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57"/>
    </row>
    <row r="18" spans="1:86" ht="19.5" customHeight="1" thickBot="1" x14ac:dyDescent="0.35">
      <c r="A18" s="411"/>
      <c r="B18" s="130" t="s">
        <v>1892</v>
      </c>
      <c r="C18" s="150"/>
      <c r="D18" s="1286"/>
      <c r="E18" s="125"/>
      <c r="G18" s="409"/>
      <c r="H18" s="409"/>
      <c r="I18" s="172"/>
      <c r="J18" s="235">
        <v>2</v>
      </c>
      <c r="K18" s="236" t="s">
        <v>1772</v>
      </c>
      <c r="L18" s="1665"/>
      <c r="N18" s="172"/>
      <c r="O18" s="417" t="s">
        <v>260</v>
      </c>
      <c r="P18" s="1"/>
      <c r="Q18" s="1"/>
      <c r="R18" s="1"/>
      <c r="S18" s="296"/>
      <c r="T18" s="172"/>
      <c r="U18" s="172"/>
      <c r="Y18" s="88"/>
      <c r="Z18" s="88"/>
      <c r="AA18" s="88"/>
      <c r="AB18" s="90"/>
      <c r="AC18" s="90"/>
      <c r="AD18" s="90"/>
      <c r="AE18" s="90"/>
      <c r="AF18" s="88"/>
      <c r="AG18" s="186"/>
      <c r="AH18" s="90"/>
      <c r="AI18" s="88"/>
      <c r="AJ18" s="90"/>
      <c r="AK18" s="90"/>
      <c r="AL18" s="90"/>
      <c r="AM18" s="90"/>
      <c r="AN18" s="90"/>
      <c r="AO18" s="1297"/>
      <c r="AP18" s="151"/>
      <c r="AQ18" s="151"/>
      <c r="AR18" s="90"/>
      <c r="AS18" s="90"/>
      <c r="AT18" s="90"/>
      <c r="AU18" s="89"/>
      <c r="AV18" s="88"/>
      <c r="AW18" s="90"/>
      <c r="AX18" s="90"/>
      <c r="AY18" s="90"/>
      <c r="AZ18" s="90"/>
      <c r="BA18" s="90"/>
      <c r="BB18" s="9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c r="CH18" s="257"/>
    </row>
    <row r="19" spans="1:86" ht="19.5" thickBot="1" x14ac:dyDescent="0.35">
      <c r="A19" s="411"/>
      <c r="B19" s="130" t="s">
        <v>1893</v>
      </c>
      <c r="C19" s="117" t="s">
        <v>279</v>
      </c>
      <c r="D19" s="1287"/>
      <c r="E19" s="39"/>
      <c r="G19" s="409"/>
      <c r="H19" s="409"/>
      <c r="I19" s="172"/>
      <c r="J19" s="235">
        <v>3</v>
      </c>
      <c r="K19" s="236" t="s">
        <v>1773</v>
      </c>
      <c r="L19" s="1665"/>
      <c r="N19" s="172"/>
      <c r="O19" s="417" t="s">
        <v>1948</v>
      </c>
      <c r="P19" s="1"/>
      <c r="Q19" s="1"/>
      <c r="R19" s="1"/>
      <c r="S19" s="296"/>
      <c r="T19" s="172"/>
      <c r="U19" s="172"/>
      <c r="Y19" s="88"/>
      <c r="Z19" s="88"/>
      <c r="AA19" s="88"/>
      <c r="AB19" s="90"/>
      <c r="AC19" s="90"/>
      <c r="AD19" s="90"/>
      <c r="AE19" s="90"/>
      <c r="AF19" s="88"/>
      <c r="AG19" s="186"/>
      <c r="AH19" s="90"/>
      <c r="AI19" s="88"/>
      <c r="AJ19" s="90"/>
      <c r="AK19" s="90"/>
      <c r="AL19" s="90"/>
      <c r="AM19" s="90"/>
      <c r="AN19" s="90"/>
      <c r="AO19" s="1297"/>
      <c r="AP19" s="151"/>
      <c r="AQ19" s="151"/>
      <c r="AR19" s="90"/>
      <c r="AS19" s="90"/>
      <c r="AT19" s="90"/>
      <c r="AU19" s="89"/>
      <c r="AV19" s="88"/>
      <c r="AW19" s="90"/>
      <c r="AX19" s="90"/>
      <c r="AY19" s="90"/>
      <c r="AZ19" s="90"/>
      <c r="BA19" s="90"/>
      <c r="BB19" s="9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BY19" s="260"/>
      <c r="BZ19" s="260"/>
      <c r="CA19" s="260"/>
      <c r="CB19" s="260"/>
      <c r="CC19" s="260"/>
      <c r="CD19" s="260"/>
      <c r="CE19" s="260"/>
      <c r="CF19" s="260"/>
      <c r="CG19" s="260"/>
      <c r="CH19" s="257"/>
    </row>
    <row r="20" spans="1:86" ht="21" customHeight="1" x14ac:dyDescent="0.35">
      <c r="A20" s="411"/>
      <c r="B20" s="1278" t="s">
        <v>1894</v>
      </c>
      <c r="G20" s="409"/>
      <c r="H20" s="409"/>
      <c r="I20" s="172"/>
      <c r="J20" s="235">
        <v>4</v>
      </c>
      <c r="K20" s="236" t="s">
        <v>1774</v>
      </c>
      <c r="L20" s="1665"/>
      <c r="N20" s="172"/>
      <c r="O20" s="417" t="s">
        <v>261</v>
      </c>
      <c r="P20" s="1"/>
      <c r="Q20" s="1"/>
      <c r="R20" s="1"/>
      <c r="S20" s="296"/>
      <c r="T20" s="172"/>
      <c r="U20" s="172"/>
      <c r="Y20" s="88"/>
      <c r="Z20" s="88"/>
      <c r="AA20" s="88"/>
      <c r="AB20" s="90"/>
      <c r="AC20" s="90"/>
      <c r="AD20" s="90"/>
      <c r="AE20" s="90"/>
      <c r="AF20" s="88"/>
      <c r="AG20" s="186"/>
      <c r="AH20" s="90"/>
      <c r="AI20" s="88"/>
      <c r="AJ20" s="90"/>
      <c r="AK20" s="90"/>
      <c r="AL20" s="90"/>
      <c r="AM20" s="90"/>
      <c r="AN20" s="90"/>
      <c r="AO20" s="1297"/>
      <c r="AP20" s="151"/>
      <c r="AQ20" s="151"/>
      <c r="AR20" s="90"/>
      <c r="AS20" s="90"/>
      <c r="AT20" s="90"/>
      <c r="AU20" s="89"/>
      <c r="AV20" s="88"/>
      <c r="AW20" s="90"/>
      <c r="AX20" s="90"/>
      <c r="AY20" s="90"/>
      <c r="AZ20" s="90"/>
      <c r="BA20" s="90"/>
      <c r="BB20" s="9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57"/>
    </row>
    <row r="21" spans="1:86" ht="18.75" x14ac:dyDescent="0.25">
      <c r="A21" s="411"/>
      <c r="B21" s="56" t="s">
        <v>1895</v>
      </c>
      <c r="C21" s="34"/>
      <c r="D21" s="52"/>
      <c r="G21" s="409"/>
      <c r="H21" s="409"/>
      <c r="I21" s="172"/>
      <c r="J21" s="237">
        <v>5</v>
      </c>
      <c r="K21" s="237" t="s">
        <v>1775</v>
      </c>
      <c r="L21" s="1665"/>
      <c r="N21" s="172"/>
      <c r="O21" s="417" t="s">
        <v>21</v>
      </c>
      <c r="P21" s="1"/>
      <c r="Q21" s="1"/>
      <c r="R21" s="1"/>
      <c r="S21" s="296"/>
      <c r="T21" s="172"/>
      <c r="U21" s="172"/>
      <c r="Y21" s="88"/>
      <c r="Z21" s="88"/>
      <c r="AA21" s="88"/>
      <c r="AB21" s="90"/>
      <c r="AC21" s="90"/>
      <c r="AD21" s="90"/>
      <c r="AE21" s="90"/>
      <c r="AF21" s="88"/>
      <c r="AG21" s="186"/>
      <c r="AH21" s="90"/>
      <c r="AI21" s="88"/>
      <c r="AJ21" s="90"/>
      <c r="AK21" s="90"/>
      <c r="AL21" s="90"/>
      <c r="AM21" s="90"/>
      <c r="AN21" s="90"/>
      <c r="AO21" s="1297"/>
      <c r="AP21" s="151"/>
      <c r="AQ21" s="151"/>
      <c r="AR21" s="90"/>
      <c r="AS21" s="90"/>
      <c r="AT21" s="90"/>
      <c r="AU21" s="89"/>
      <c r="AV21" s="88"/>
      <c r="AW21" s="90"/>
      <c r="AX21" s="90"/>
      <c r="AY21" s="90"/>
      <c r="AZ21" s="90"/>
      <c r="BA21" s="90"/>
      <c r="BB21" s="9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57"/>
    </row>
    <row r="22" spans="1:86" ht="18.75" customHeight="1" thickBot="1" x14ac:dyDescent="0.35">
      <c r="A22" s="411"/>
      <c r="B22" s="129" t="s">
        <v>1896</v>
      </c>
      <c r="C22" s="69"/>
      <c r="D22" s="55"/>
      <c r="G22" s="409"/>
      <c r="H22" s="409"/>
      <c r="I22" s="172"/>
      <c r="J22" s="235">
        <v>6</v>
      </c>
      <c r="K22" s="236" t="s">
        <v>1776</v>
      </c>
      <c r="L22" s="1665"/>
      <c r="N22" s="172"/>
      <c r="O22" s="417" t="s">
        <v>411</v>
      </c>
      <c r="P22" s="1"/>
      <c r="Q22" s="1"/>
      <c r="R22" s="1"/>
      <c r="S22" s="296"/>
      <c r="T22" s="172"/>
      <c r="U22" s="172"/>
      <c r="Y22" s="88"/>
      <c r="Z22" s="88"/>
      <c r="AA22" s="88"/>
      <c r="AB22" s="90"/>
      <c r="AC22" s="90"/>
      <c r="AD22" s="90"/>
      <c r="AE22" s="90"/>
      <c r="AF22" s="88"/>
      <c r="AG22" s="186"/>
      <c r="AH22" s="90"/>
      <c r="AI22" s="88"/>
      <c r="AJ22" s="90"/>
      <c r="AK22" s="90"/>
      <c r="AL22" s="90"/>
      <c r="AM22" s="90"/>
      <c r="AN22" s="90"/>
      <c r="AO22" s="1297"/>
      <c r="AP22" s="151"/>
      <c r="AQ22" s="151"/>
      <c r="AR22" s="90"/>
      <c r="AS22" s="90"/>
      <c r="AT22" s="90"/>
      <c r="AU22" s="89"/>
      <c r="AV22" s="88"/>
      <c r="AW22" s="90"/>
      <c r="AX22" s="90"/>
      <c r="AY22" s="90"/>
      <c r="AZ22" s="90"/>
      <c r="BA22" s="90"/>
      <c r="BB22" s="9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57"/>
    </row>
    <row r="23" spans="1:86" ht="18.75" x14ac:dyDescent="0.25">
      <c r="A23" s="411"/>
      <c r="B23" s="114" t="s">
        <v>1897</v>
      </c>
      <c r="C23" s="118" t="s">
        <v>1898</v>
      </c>
      <c r="D23" s="54"/>
      <c r="G23" s="409"/>
      <c r="H23" s="409"/>
      <c r="I23" s="172"/>
      <c r="J23" s="176"/>
      <c r="K23" s="308" t="s">
        <v>468</v>
      </c>
      <c r="L23" s="172"/>
      <c r="N23" s="172"/>
      <c r="O23" s="417" t="s">
        <v>353</v>
      </c>
      <c r="P23" s="1"/>
      <c r="Q23" s="1"/>
      <c r="R23" s="1"/>
      <c r="S23" s="296"/>
      <c r="T23" s="172"/>
      <c r="U23" s="172"/>
      <c r="Y23" s="88"/>
      <c r="Z23" s="88"/>
      <c r="AA23" s="88"/>
      <c r="AB23" s="90"/>
      <c r="AC23" s="90"/>
      <c r="AD23" s="90"/>
      <c r="AE23" s="90"/>
      <c r="AF23" s="88"/>
      <c r="AG23" s="186"/>
      <c r="AH23" s="90"/>
      <c r="AI23" s="88"/>
      <c r="AJ23" s="90"/>
      <c r="AK23" s="90"/>
      <c r="AL23" s="90"/>
      <c r="AM23" s="90"/>
      <c r="AN23" s="90"/>
      <c r="AO23" s="1297"/>
      <c r="AP23" s="151"/>
      <c r="AQ23" s="151"/>
      <c r="AR23" s="90"/>
      <c r="AS23" s="90"/>
      <c r="AT23" s="90"/>
      <c r="AU23" s="89"/>
      <c r="AV23" s="88"/>
      <c r="AW23" s="90"/>
      <c r="AX23" s="90"/>
      <c r="AY23" s="90"/>
      <c r="AZ23" s="90"/>
      <c r="BA23" s="90"/>
      <c r="BB23" s="9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57"/>
    </row>
    <row r="24" spans="1:86" ht="24" customHeight="1" x14ac:dyDescent="0.25">
      <c r="A24" s="411"/>
      <c r="B24" s="37"/>
      <c r="C24" s="57" t="s">
        <v>222</v>
      </c>
      <c r="D24" s="111"/>
      <c r="G24" s="409"/>
      <c r="H24" s="409"/>
      <c r="I24" s="172"/>
      <c r="J24" s="176"/>
      <c r="K24" s="309" t="s">
        <v>438</v>
      </c>
      <c r="L24" s="172"/>
      <c r="N24" s="172"/>
      <c r="O24" s="299" t="s">
        <v>403</v>
      </c>
      <c r="P24" s="1"/>
      <c r="Q24" s="1"/>
      <c r="R24" s="1"/>
      <c r="S24" s="296"/>
      <c r="T24" s="172"/>
      <c r="U24" s="172"/>
      <c r="Y24" s="88"/>
      <c r="Z24" s="88"/>
      <c r="AA24" s="88"/>
      <c r="AB24" s="90"/>
      <c r="AC24" s="90"/>
      <c r="AD24" s="90"/>
      <c r="AE24" s="90"/>
      <c r="AF24" s="88"/>
      <c r="AG24" s="186"/>
      <c r="AH24" s="90"/>
      <c r="AI24" s="88"/>
      <c r="AJ24" s="90"/>
      <c r="AK24" s="90"/>
      <c r="AL24" s="90"/>
      <c r="AM24" s="90"/>
      <c r="AN24" s="90"/>
      <c r="AO24" s="1297"/>
      <c r="AP24" s="151"/>
      <c r="AQ24" s="151"/>
      <c r="AR24" s="90"/>
      <c r="AS24" s="90"/>
      <c r="AT24" s="90"/>
      <c r="AU24" s="89"/>
      <c r="AV24" s="88"/>
      <c r="AW24" s="90"/>
      <c r="AX24" s="90"/>
      <c r="AY24" s="90"/>
      <c r="AZ24" s="90"/>
      <c r="BA24" s="90"/>
      <c r="BB24" s="9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57"/>
    </row>
    <row r="25" spans="1:86" ht="19.5" customHeight="1" x14ac:dyDescent="0.25">
      <c r="A25" s="411"/>
      <c r="B25" s="56" t="s">
        <v>277</v>
      </c>
      <c r="C25" s="113" t="s">
        <v>276</v>
      </c>
      <c r="D25" s="183"/>
      <c r="G25" s="409"/>
      <c r="H25" s="409"/>
      <c r="I25" s="172"/>
      <c r="J25" s="176"/>
      <c r="K25" s="309" t="s">
        <v>439</v>
      </c>
      <c r="L25" s="172"/>
      <c r="N25" s="172"/>
      <c r="O25" s="417" t="s">
        <v>2</v>
      </c>
      <c r="P25" s="1"/>
      <c r="Q25" s="1"/>
      <c r="R25" s="1"/>
      <c r="S25" s="296"/>
      <c r="T25" s="172"/>
      <c r="U25" s="172"/>
      <c r="Y25" s="88"/>
      <c r="Z25" s="88"/>
      <c r="AA25" s="88"/>
      <c r="AB25" s="90"/>
      <c r="AC25" s="90"/>
      <c r="AD25" s="90"/>
      <c r="AE25" s="90"/>
      <c r="AF25" s="88"/>
      <c r="AG25" s="186"/>
      <c r="AH25" s="90"/>
      <c r="AI25" s="88"/>
      <c r="AJ25" s="90"/>
      <c r="AK25" s="90"/>
      <c r="AL25" s="90"/>
      <c r="AM25" s="90"/>
      <c r="AN25" s="90"/>
      <c r="AO25" s="1297"/>
      <c r="AP25" s="151"/>
      <c r="AQ25" s="151"/>
      <c r="AR25" s="90"/>
      <c r="AS25" s="90"/>
      <c r="AT25" s="90"/>
      <c r="AU25" s="89"/>
      <c r="AV25" s="88"/>
      <c r="AW25" s="90"/>
      <c r="AX25" s="90"/>
      <c r="AY25" s="90"/>
      <c r="AZ25" s="90"/>
      <c r="BA25" s="90"/>
      <c r="BB25" s="9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57"/>
    </row>
    <row r="26" spans="1:86" ht="18.75" x14ac:dyDescent="0.25">
      <c r="A26" s="411"/>
      <c r="B26" s="56" t="s">
        <v>219</v>
      </c>
      <c r="C26" s="112" t="s">
        <v>272</v>
      </c>
      <c r="D26" s="119"/>
      <c r="G26" s="409"/>
      <c r="H26" s="409"/>
      <c r="I26" s="172"/>
      <c r="J26" s="176"/>
      <c r="K26" s="309" t="s">
        <v>440</v>
      </c>
      <c r="L26" s="172"/>
      <c r="N26" s="172"/>
      <c r="O26" s="417" t="s">
        <v>407</v>
      </c>
      <c r="P26" s="1"/>
      <c r="Q26" s="1"/>
      <c r="R26" s="1"/>
      <c r="S26" s="296"/>
      <c r="T26" s="172"/>
      <c r="U26" s="172"/>
      <c r="Y26" s="88"/>
      <c r="Z26" s="88"/>
      <c r="AA26" s="88"/>
      <c r="AB26" s="90"/>
      <c r="AC26" s="90"/>
      <c r="AD26" s="90"/>
      <c r="AE26" s="90"/>
      <c r="AF26" s="88"/>
      <c r="AG26" s="186"/>
      <c r="AH26" s="90"/>
      <c r="AI26" s="88"/>
      <c r="AJ26" s="90"/>
      <c r="AK26" s="90"/>
      <c r="AL26" s="90"/>
      <c r="AM26" s="90"/>
      <c r="AN26" s="90"/>
      <c r="AO26" s="1297"/>
      <c r="AP26" s="151"/>
      <c r="AQ26" s="151"/>
      <c r="AR26" s="90"/>
      <c r="AS26" s="90"/>
      <c r="AT26" s="90"/>
      <c r="AU26" s="89"/>
      <c r="AV26" s="88"/>
      <c r="AW26" s="90"/>
      <c r="AX26" s="90"/>
      <c r="AY26" s="90"/>
      <c r="AZ26" s="90"/>
      <c r="BA26" s="90"/>
      <c r="BB26" s="9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57"/>
    </row>
    <row r="27" spans="1:86" ht="18.75" x14ac:dyDescent="0.3">
      <c r="A27" s="411"/>
      <c r="B27" s="1726" t="s">
        <v>1899</v>
      </c>
      <c r="C27" s="1727"/>
      <c r="D27" s="1728"/>
      <c r="G27" s="409"/>
      <c r="H27" s="409"/>
      <c r="I27" s="172"/>
      <c r="J27" s="176"/>
      <c r="K27" s="309" t="s">
        <v>441</v>
      </c>
      <c r="L27" s="172"/>
      <c r="N27" s="172"/>
      <c r="O27" s="417" t="s">
        <v>404</v>
      </c>
      <c r="P27" s="1"/>
      <c r="Q27" s="1"/>
      <c r="R27" s="1"/>
      <c r="S27" s="296"/>
      <c r="T27" s="172"/>
      <c r="U27" s="172"/>
      <c r="Y27" s="88"/>
      <c r="Z27" s="88"/>
      <c r="AA27" s="88"/>
      <c r="AB27" s="90"/>
      <c r="AC27" s="90"/>
      <c r="AD27" s="90"/>
      <c r="AE27" s="90"/>
      <c r="AF27" s="88"/>
      <c r="AG27" s="186"/>
      <c r="AH27" s="90"/>
      <c r="AI27" s="88"/>
      <c r="AJ27" s="90"/>
      <c r="AK27" s="90"/>
      <c r="AL27" s="90"/>
      <c r="AM27" s="90"/>
      <c r="AN27" s="90"/>
      <c r="AO27" s="1297"/>
      <c r="AP27" s="151"/>
      <c r="AQ27" s="151"/>
      <c r="AR27" s="90"/>
      <c r="AS27" s="90"/>
      <c r="AT27" s="90"/>
      <c r="AU27" s="89"/>
      <c r="AV27" s="88"/>
      <c r="AW27" s="90"/>
      <c r="AX27" s="90"/>
      <c r="AY27" s="90"/>
      <c r="AZ27" s="90"/>
      <c r="BA27" s="90"/>
      <c r="BB27" s="9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57"/>
    </row>
    <row r="28" spans="1:86" ht="19.5" thickBot="1" x14ac:dyDescent="0.35">
      <c r="A28" s="411"/>
      <c r="B28" s="1729"/>
      <c r="C28" s="1730"/>
      <c r="D28" s="1731"/>
      <c r="G28" s="409"/>
      <c r="H28" s="409"/>
      <c r="I28" s="172"/>
      <c r="J28" s="176"/>
      <c r="K28" s="832" t="s">
        <v>1283</v>
      </c>
      <c r="L28" s="172"/>
      <c r="N28" s="172"/>
      <c r="O28" s="417" t="s">
        <v>405</v>
      </c>
      <c r="P28" s="1"/>
      <c r="R28" s="1"/>
      <c r="S28" s="296"/>
      <c r="T28" s="172"/>
      <c r="U28" s="172"/>
      <c r="Y28" s="88"/>
      <c r="Z28" s="88"/>
      <c r="AA28" s="88"/>
      <c r="AB28" s="90"/>
      <c r="AC28" s="90"/>
      <c r="AD28" s="90"/>
      <c r="AE28" s="90"/>
      <c r="AF28" s="88"/>
      <c r="AG28" s="186"/>
      <c r="AH28" s="90"/>
      <c r="AI28" s="88"/>
      <c r="AJ28" s="90"/>
      <c r="AK28" s="90"/>
      <c r="AL28" s="90"/>
      <c r="AM28" s="90"/>
      <c r="AN28" s="90"/>
      <c r="AO28" s="1297"/>
      <c r="AP28" s="151"/>
      <c r="AQ28" s="151"/>
      <c r="AR28" s="90"/>
      <c r="AS28" s="90"/>
      <c r="AT28" s="90"/>
      <c r="AU28" s="89"/>
      <c r="AV28" s="88"/>
      <c r="AW28" s="90"/>
      <c r="AX28" s="90"/>
      <c r="AY28" s="90"/>
      <c r="AZ28" s="90"/>
      <c r="BA28" s="90"/>
      <c r="BB28" s="9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57"/>
    </row>
    <row r="29" spans="1:86" ht="18.75" x14ac:dyDescent="0.3">
      <c r="A29" s="411"/>
      <c r="B29" s="1725" t="s">
        <v>273</v>
      </c>
      <c r="C29" s="1704"/>
      <c r="D29" s="1705"/>
      <c r="G29" s="409"/>
      <c r="H29" s="409"/>
      <c r="I29" s="172"/>
      <c r="J29" s="176"/>
      <c r="K29" s="309" t="s">
        <v>1777</v>
      </c>
      <c r="L29" s="172"/>
      <c r="N29" s="172"/>
      <c r="O29" s="417" t="s">
        <v>739</v>
      </c>
      <c r="P29" s="1"/>
      <c r="R29" s="1"/>
      <c r="S29" s="296"/>
      <c r="T29" s="172"/>
      <c r="U29" s="172"/>
      <c r="Y29" s="88"/>
      <c r="Z29" s="88"/>
      <c r="AA29" s="88"/>
      <c r="AB29" s="90"/>
      <c r="AC29" s="90"/>
      <c r="AD29" s="90"/>
      <c r="AE29" s="90"/>
      <c r="AF29" s="88"/>
      <c r="AG29" s="186"/>
      <c r="AH29" s="90"/>
      <c r="AI29" s="88"/>
      <c r="AJ29" s="90"/>
      <c r="AK29" s="90"/>
      <c r="AL29" s="90"/>
      <c r="AM29" s="90"/>
      <c r="AN29" s="90"/>
      <c r="AO29" s="1297"/>
      <c r="AP29" s="151"/>
      <c r="AQ29" s="151"/>
      <c r="AR29" s="90"/>
      <c r="AS29" s="90"/>
      <c r="AT29" s="90"/>
      <c r="AU29" s="89"/>
      <c r="AV29" s="88"/>
      <c r="AW29" s="90"/>
      <c r="AX29" s="90"/>
      <c r="AY29" s="90"/>
      <c r="AZ29" s="90"/>
      <c r="BA29" s="90"/>
      <c r="BB29" s="9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57"/>
    </row>
    <row r="30" spans="1:86" ht="19.5" customHeight="1" x14ac:dyDescent="0.25">
      <c r="A30" s="411"/>
      <c r="B30" s="224" t="s">
        <v>376</v>
      </c>
      <c r="C30" s="225" t="s">
        <v>274</v>
      </c>
      <c r="D30" s="226"/>
      <c r="G30" s="409"/>
      <c r="H30" s="409"/>
      <c r="I30" s="172"/>
      <c r="J30" s="176"/>
      <c r="K30" s="309" t="s">
        <v>1778</v>
      </c>
      <c r="L30" s="172"/>
      <c r="N30" s="172"/>
      <c r="O30" s="417" t="s">
        <v>406</v>
      </c>
      <c r="P30" s="1"/>
      <c r="Q30" s="300" t="s">
        <v>301</v>
      </c>
      <c r="R30" s="1"/>
      <c r="S30" s="296"/>
      <c r="T30" s="172"/>
      <c r="U30" s="172"/>
      <c r="Y30" s="88"/>
      <c r="Z30" s="88"/>
      <c r="AA30" s="88"/>
      <c r="AB30" s="90"/>
      <c r="AC30" s="90"/>
      <c r="AD30" s="90"/>
      <c r="AE30" s="90"/>
      <c r="AF30" s="88"/>
      <c r="AG30" s="186"/>
      <c r="AH30" s="90"/>
      <c r="AI30" s="88"/>
      <c r="AJ30" s="90"/>
      <c r="AK30" s="90"/>
      <c r="AL30" s="90"/>
      <c r="AM30" s="90"/>
      <c r="AN30" s="90"/>
      <c r="AO30" s="1297"/>
      <c r="AP30" s="151"/>
      <c r="AQ30" s="151"/>
      <c r="AR30" s="90"/>
      <c r="AS30" s="90"/>
      <c r="AT30" s="90"/>
      <c r="AU30" s="89"/>
      <c r="AV30" s="88"/>
      <c r="AW30" s="90"/>
      <c r="AX30" s="90"/>
      <c r="AY30" s="90"/>
      <c r="AZ30" s="90"/>
      <c r="BA30" s="90"/>
      <c r="BB30" s="9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57"/>
    </row>
    <row r="31" spans="1:86" ht="19.5" customHeight="1" x14ac:dyDescent="0.25">
      <c r="A31" s="411"/>
      <c r="B31" s="56" t="s">
        <v>377</v>
      </c>
      <c r="C31" s="127" t="s">
        <v>280</v>
      </c>
      <c r="D31" s="52"/>
      <c r="G31" s="409"/>
      <c r="H31" s="409"/>
      <c r="I31" s="172"/>
      <c r="J31" s="176"/>
      <c r="K31" s="309" t="s">
        <v>1779</v>
      </c>
      <c r="L31" s="172"/>
      <c r="N31" s="172"/>
      <c r="O31" s="298" t="s">
        <v>300</v>
      </c>
      <c r="P31" s="1"/>
      <c r="Q31" s="420" t="s">
        <v>2507</v>
      </c>
      <c r="R31" s="1"/>
      <c r="S31" s="296"/>
      <c r="T31" s="172"/>
      <c r="U31" s="172"/>
      <c r="Y31" s="88"/>
      <c r="Z31" s="88"/>
      <c r="AA31" s="88"/>
      <c r="AB31" s="90"/>
      <c r="AC31" s="90"/>
      <c r="AD31" s="90"/>
      <c r="AE31" s="90"/>
      <c r="AF31" s="88"/>
      <c r="AG31" s="186"/>
      <c r="AH31" s="90"/>
      <c r="AI31" s="88"/>
      <c r="AJ31" s="90"/>
      <c r="AK31" s="90"/>
      <c r="AL31" s="90"/>
      <c r="AM31" s="90"/>
      <c r="AN31" s="90"/>
      <c r="AO31" s="1297"/>
      <c r="AP31" s="151"/>
      <c r="AQ31" s="151"/>
      <c r="AR31" s="90"/>
      <c r="AS31" s="90"/>
      <c r="AT31" s="90"/>
      <c r="AU31" s="89"/>
      <c r="AV31" s="88"/>
      <c r="AW31" s="90"/>
      <c r="AX31" s="90"/>
      <c r="AY31" s="90"/>
      <c r="AZ31" s="90"/>
      <c r="BA31" s="90"/>
      <c r="BB31" s="9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57"/>
    </row>
    <row r="32" spans="1:86" ht="18.75" customHeight="1" thickBot="1" x14ac:dyDescent="0.35">
      <c r="A32" s="411"/>
      <c r="B32" s="115" t="s">
        <v>278</v>
      </c>
      <c r="C32" s="359" t="s">
        <v>651</v>
      </c>
      <c r="D32" s="65"/>
      <c r="G32" s="409"/>
      <c r="H32" s="409"/>
      <c r="I32" s="172"/>
      <c r="J32" s="176"/>
      <c r="K32" s="309" t="s">
        <v>1780</v>
      </c>
      <c r="L32" s="172"/>
      <c r="N32" s="172"/>
      <c r="O32" s="417" t="s">
        <v>2507</v>
      </c>
      <c r="P32" s="1"/>
      <c r="Q32" s="420" t="s">
        <v>1748</v>
      </c>
      <c r="R32" s="217"/>
      <c r="S32" s="296"/>
      <c r="T32" s="172"/>
      <c r="U32" s="172"/>
      <c r="Y32" s="88"/>
      <c r="Z32" s="88"/>
      <c r="AA32" s="88"/>
      <c r="AB32" s="90"/>
      <c r="AC32" s="90"/>
      <c r="AD32" s="90"/>
      <c r="AE32" s="90"/>
      <c r="AF32" s="88"/>
      <c r="AG32" s="186"/>
      <c r="AH32" s="90"/>
      <c r="AI32" s="88"/>
      <c r="AJ32" s="90"/>
      <c r="AK32" s="90"/>
      <c r="AL32" s="90"/>
      <c r="AM32" s="90"/>
      <c r="AN32" s="90"/>
      <c r="AO32" s="1297"/>
      <c r="AP32" s="151"/>
      <c r="AQ32" s="151"/>
      <c r="AR32" s="90"/>
      <c r="AS32" s="90"/>
      <c r="AT32" s="90"/>
      <c r="AU32" s="89"/>
      <c r="AV32" s="88"/>
      <c r="AW32" s="90"/>
      <c r="AX32" s="90"/>
      <c r="AY32" s="90"/>
      <c r="AZ32" s="90"/>
      <c r="BA32" s="90"/>
      <c r="BB32" s="9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57"/>
    </row>
    <row r="33" spans="1:86" ht="18.75" x14ac:dyDescent="0.25">
      <c r="A33" s="411"/>
      <c r="B33" s="1732" t="s">
        <v>1900</v>
      </c>
      <c r="C33" s="1733"/>
      <c r="D33" s="1734"/>
      <c r="G33" s="409"/>
      <c r="H33" s="409"/>
      <c r="I33" s="172"/>
      <c r="J33" s="176"/>
      <c r="K33" s="310" t="s">
        <v>1265</v>
      </c>
      <c r="L33" s="172"/>
      <c r="N33" s="172"/>
      <c r="O33" s="417" t="s">
        <v>1748</v>
      </c>
      <c r="P33" s="1"/>
      <c r="Q33" s="420" t="s">
        <v>1282</v>
      </c>
      <c r="R33" s="1"/>
      <c r="S33" s="296"/>
      <c r="T33" s="172"/>
      <c r="U33" s="172"/>
      <c r="Y33" s="88"/>
      <c r="Z33" s="88"/>
      <c r="AA33" s="88"/>
      <c r="AB33" s="90"/>
      <c r="AC33" s="90"/>
      <c r="AD33" s="90"/>
      <c r="AE33" s="90"/>
      <c r="AF33" s="88"/>
      <c r="AG33" s="186"/>
      <c r="AH33" s="90"/>
      <c r="AI33" s="88"/>
      <c r="AJ33" s="90"/>
      <c r="AK33" s="90"/>
      <c r="AL33" s="90"/>
      <c r="AM33" s="90"/>
      <c r="AN33" s="90"/>
      <c r="AO33" s="1297"/>
      <c r="AP33" s="151"/>
      <c r="AQ33" s="151"/>
      <c r="AR33" s="90"/>
      <c r="AS33" s="90"/>
      <c r="AT33" s="90"/>
      <c r="AU33" s="89"/>
      <c r="AV33" s="88"/>
      <c r="AW33" s="90"/>
      <c r="AX33" s="90"/>
      <c r="AY33" s="90"/>
      <c r="AZ33" s="90"/>
      <c r="BA33" s="90"/>
      <c r="BB33" s="9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57"/>
    </row>
    <row r="34" spans="1:86" ht="16.5" customHeight="1" thickBot="1" x14ac:dyDescent="0.3">
      <c r="A34" s="411"/>
      <c r="B34" s="1270" t="s">
        <v>1901</v>
      </c>
      <c r="C34" s="210" t="s">
        <v>1902</v>
      </c>
      <c r="D34" s="209"/>
      <c r="G34" s="409"/>
      <c r="H34" s="409"/>
      <c r="I34" s="172"/>
      <c r="J34" s="176"/>
      <c r="K34" s="310" t="s">
        <v>446</v>
      </c>
      <c r="L34" s="172"/>
      <c r="N34" s="172"/>
      <c r="O34" s="417" t="s">
        <v>1282</v>
      </c>
      <c r="P34" s="1"/>
      <c r="Q34" s="420" t="s">
        <v>295</v>
      </c>
      <c r="R34" s="1"/>
      <c r="S34" s="296"/>
      <c r="T34" s="172"/>
      <c r="U34" s="172"/>
      <c r="Y34" s="88"/>
      <c r="Z34" s="88"/>
      <c r="AA34" s="88"/>
      <c r="AB34" s="90"/>
      <c r="AC34" s="90"/>
      <c r="AD34" s="90"/>
      <c r="AE34" s="90"/>
      <c r="AF34" s="88"/>
      <c r="AG34" s="186"/>
      <c r="AH34" s="90"/>
      <c r="AI34" s="88"/>
      <c r="AJ34" s="90"/>
      <c r="AK34" s="90"/>
      <c r="AL34" s="90"/>
      <c r="AM34" s="90"/>
      <c r="AN34" s="90"/>
      <c r="AO34" s="1297"/>
      <c r="AP34" s="151"/>
      <c r="AQ34" s="151"/>
      <c r="AR34" s="90"/>
      <c r="AS34" s="90"/>
      <c r="AT34" s="90"/>
      <c r="AU34" s="89"/>
      <c r="AV34" s="88"/>
      <c r="AW34" s="90"/>
      <c r="AX34" s="90"/>
      <c r="AY34" s="90"/>
      <c r="AZ34" s="90"/>
      <c r="BA34" s="90"/>
      <c r="BB34" s="9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57"/>
    </row>
    <row r="35" spans="1:86" ht="15.75" x14ac:dyDescent="0.25">
      <c r="A35" s="411"/>
      <c r="B35" s="1735" t="s">
        <v>1903</v>
      </c>
      <c r="C35" s="1736"/>
      <c r="D35" s="1737"/>
      <c r="G35" s="409"/>
      <c r="H35" s="409"/>
      <c r="I35" s="172"/>
      <c r="J35" s="176"/>
      <c r="K35" s="310" t="s">
        <v>1781</v>
      </c>
      <c r="L35" s="172"/>
      <c r="N35" s="172"/>
      <c r="O35" s="417" t="s">
        <v>295</v>
      </c>
      <c r="P35" s="1"/>
      <c r="Q35" s="420" t="s">
        <v>2500</v>
      </c>
      <c r="R35" s="1"/>
      <c r="S35" s="296"/>
      <c r="T35" s="172"/>
      <c r="U35" s="172"/>
      <c r="Y35" s="88"/>
      <c r="Z35" s="88"/>
      <c r="AA35" s="88"/>
      <c r="AB35" s="90"/>
      <c r="AC35" s="90"/>
      <c r="AD35" s="90"/>
      <c r="AE35" s="90"/>
      <c r="AF35" s="88"/>
      <c r="AG35" s="186"/>
      <c r="AH35" s="90"/>
      <c r="AI35" s="88"/>
      <c r="AJ35" s="90"/>
      <c r="AK35" s="90"/>
      <c r="AL35" s="90"/>
      <c r="AM35" s="90"/>
      <c r="AN35" s="90"/>
      <c r="AO35" s="1297"/>
      <c r="AP35" s="151"/>
      <c r="AQ35" s="151"/>
      <c r="AR35" s="90"/>
      <c r="AS35" s="90"/>
      <c r="AT35" s="90"/>
      <c r="AU35" s="89"/>
      <c r="AV35" s="88"/>
      <c r="AW35" s="90"/>
      <c r="AX35" s="90"/>
      <c r="AY35" s="90"/>
      <c r="AZ35" s="90"/>
      <c r="BA35" s="90"/>
      <c r="BB35" s="9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57"/>
    </row>
    <row r="36" spans="1:86" ht="15.75" x14ac:dyDescent="0.25">
      <c r="A36" s="411"/>
      <c r="B36" s="1738"/>
      <c r="C36" s="1739"/>
      <c r="D36" s="1740"/>
      <c r="G36" s="409"/>
      <c r="H36" s="409"/>
      <c r="I36" s="172"/>
      <c r="J36" s="176"/>
      <c r="K36" s="309" t="s">
        <v>443</v>
      </c>
      <c r="L36" s="172"/>
      <c r="N36" s="172"/>
      <c r="O36" s="417" t="s">
        <v>2500</v>
      </c>
      <c r="P36" s="1"/>
      <c r="Q36" s="420" t="s">
        <v>2506</v>
      </c>
      <c r="R36" s="1"/>
      <c r="S36" s="296"/>
      <c r="T36" s="172"/>
      <c r="U36" s="172"/>
      <c r="Y36" s="88"/>
      <c r="Z36" s="88"/>
      <c r="AA36" s="88"/>
      <c r="AB36" s="90"/>
      <c r="AC36" s="90"/>
      <c r="AD36" s="90"/>
      <c r="AE36" s="90"/>
      <c r="AF36" s="88"/>
      <c r="AG36" s="186"/>
      <c r="AH36" s="90"/>
      <c r="AI36" s="88"/>
      <c r="AJ36" s="90"/>
      <c r="AK36" s="90"/>
      <c r="AL36" s="90"/>
      <c r="AM36" s="90"/>
      <c r="AN36" s="90"/>
      <c r="AO36" s="1297"/>
      <c r="AP36" s="151"/>
      <c r="AQ36" s="151"/>
      <c r="AR36" s="90"/>
      <c r="AS36" s="90"/>
      <c r="AT36" s="90"/>
      <c r="AU36" s="89"/>
      <c r="AV36" s="88"/>
      <c r="AW36" s="90"/>
      <c r="AX36" s="90"/>
      <c r="AY36" s="90"/>
      <c r="AZ36" s="90"/>
      <c r="BA36" s="90"/>
      <c r="BB36" s="9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57"/>
    </row>
    <row r="37" spans="1:86" ht="16.5" thickBot="1" x14ac:dyDescent="0.3">
      <c r="A37" s="411"/>
      <c r="B37" s="1697"/>
      <c r="C37" s="1698"/>
      <c r="D37" s="1699"/>
      <c r="G37" s="409"/>
      <c r="H37" s="409"/>
      <c r="I37" s="172"/>
      <c r="J37" s="176"/>
      <c r="K37" s="310" t="s">
        <v>444</v>
      </c>
      <c r="L37" s="172"/>
      <c r="N37" s="172"/>
      <c r="O37" s="417" t="s">
        <v>2501</v>
      </c>
      <c r="P37" s="1"/>
      <c r="Q37" s="420" t="s">
        <v>2502</v>
      </c>
      <c r="R37" s="1"/>
      <c r="S37" s="296"/>
      <c r="T37" s="172"/>
      <c r="U37" s="172"/>
      <c r="Y37" s="88"/>
      <c r="Z37" s="88"/>
      <c r="AA37" s="88"/>
      <c r="AB37" s="90"/>
      <c r="AC37" s="90"/>
      <c r="AD37" s="90"/>
      <c r="AE37" s="90"/>
      <c r="AF37" s="88"/>
      <c r="AG37" s="186"/>
      <c r="AH37" s="90"/>
      <c r="AI37" s="88"/>
      <c r="AJ37" s="90"/>
      <c r="AK37" s="90"/>
      <c r="AL37" s="90"/>
      <c r="AM37" s="90"/>
      <c r="AN37" s="90"/>
      <c r="AO37" s="1297"/>
      <c r="AP37" s="151"/>
      <c r="AQ37" s="151"/>
      <c r="AR37" s="90"/>
      <c r="AS37" s="90"/>
      <c r="AT37" s="90"/>
      <c r="AU37" s="89"/>
      <c r="AV37" s="88"/>
      <c r="AW37" s="90"/>
      <c r="AX37" s="90"/>
      <c r="AY37" s="90"/>
      <c r="AZ37" s="90"/>
      <c r="BA37" s="90"/>
      <c r="BB37" s="9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57"/>
    </row>
    <row r="38" spans="1:86" ht="21.75" thickBot="1" x14ac:dyDescent="0.4">
      <c r="A38" s="411"/>
      <c r="B38" s="59" t="s">
        <v>456</v>
      </c>
      <c r="C38" s="60" t="s">
        <v>1904</v>
      </c>
      <c r="D38" s="128"/>
      <c r="E38" s="1015" t="s">
        <v>1727</v>
      </c>
      <c r="G38" s="409"/>
      <c r="H38" s="409"/>
      <c r="I38" s="172"/>
      <c r="J38" s="176"/>
      <c r="K38" s="309" t="s">
        <v>442</v>
      </c>
      <c r="L38" s="172"/>
      <c r="N38" s="172"/>
      <c r="O38" s="417" t="s">
        <v>2502</v>
      </c>
      <c r="P38" s="1"/>
      <c r="Q38" s="420" t="s">
        <v>302</v>
      </c>
      <c r="R38" s="1"/>
      <c r="S38" s="296"/>
      <c r="T38" s="172"/>
      <c r="U38" s="172"/>
      <c r="Y38" s="88"/>
      <c r="Z38" s="88"/>
      <c r="AA38" s="88"/>
      <c r="AB38" s="90"/>
      <c r="AC38" s="90"/>
      <c r="AD38" s="90"/>
      <c r="AE38" s="90"/>
      <c r="AF38" s="88"/>
      <c r="AG38" s="186"/>
      <c r="AH38" s="90"/>
      <c r="AI38" s="88"/>
      <c r="AJ38" s="90"/>
      <c r="AK38" s="90"/>
      <c r="AL38" s="90"/>
      <c r="AM38" s="90"/>
      <c r="AN38" s="90"/>
      <c r="AO38" s="1297"/>
      <c r="AP38" s="151"/>
      <c r="AQ38" s="151"/>
      <c r="AR38" s="90"/>
      <c r="AS38" s="90"/>
      <c r="AT38" s="90"/>
      <c r="AU38" s="89"/>
      <c r="AV38" s="88"/>
      <c r="AW38" s="90"/>
      <c r="AX38" s="90"/>
      <c r="AY38" s="90"/>
      <c r="AZ38" s="90"/>
      <c r="BA38" s="90"/>
      <c r="BB38" s="9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57"/>
    </row>
    <row r="39" spans="1:86" ht="21" x14ac:dyDescent="0.25">
      <c r="A39" s="411"/>
      <c r="B39" s="1741" t="s">
        <v>329</v>
      </c>
      <c r="C39" s="1733"/>
      <c r="D39" s="1734"/>
      <c r="G39" s="409"/>
      <c r="H39" s="409"/>
      <c r="I39" s="172"/>
      <c r="J39" s="176"/>
      <c r="K39" s="310" t="s">
        <v>445</v>
      </c>
      <c r="L39" s="172"/>
      <c r="N39" s="172"/>
      <c r="O39" s="417" t="s">
        <v>302</v>
      </c>
      <c r="P39" s="1"/>
      <c r="Q39" s="420" t="s">
        <v>296</v>
      </c>
      <c r="R39" s="1"/>
      <c r="S39" s="296"/>
      <c r="T39" s="172"/>
      <c r="U39" s="172"/>
      <c r="Y39" s="88"/>
      <c r="Z39" s="88"/>
      <c r="AA39" s="88"/>
      <c r="AB39" s="90"/>
      <c r="AC39" s="90"/>
      <c r="AD39" s="90"/>
      <c r="AE39" s="90"/>
      <c r="AF39" s="88"/>
      <c r="AG39" s="186"/>
      <c r="AH39" s="90"/>
      <c r="AI39" s="88"/>
      <c r="AJ39" s="90"/>
      <c r="AK39" s="90"/>
      <c r="AL39" s="90"/>
      <c r="AM39" s="90"/>
      <c r="AN39" s="90"/>
      <c r="AO39" s="1297"/>
      <c r="AP39" s="151"/>
      <c r="AQ39" s="151"/>
      <c r="AR39" s="90"/>
      <c r="AS39" s="90"/>
      <c r="AT39" s="90"/>
      <c r="AU39" s="89"/>
      <c r="AV39" s="88"/>
      <c r="AW39" s="90"/>
      <c r="AX39" s="90"/>
      <c r="AY39" s="90"/>
      <c r="AZ39" s="90"/>
      <c r="BA39" s="90"/>
      <c r="BB39" s="9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57"/>
    </row>
    <row r="40" spans="1:86" ht="19.5" thickBot="1" x14ac:dyDescent="0.3">
      <c r="A40" s="411"/>
      <c r="B40" s="61" t="s">
        <v>223</v>
      </c>
      <c r="C40" s="62"/>
      <c r="D40" s="208"/>
      <c r="G40" s="409"/>
      <c r="H40" s="409"/>
      <c r="I40" s="172"/>
      <c r="J40" s="172"/>
      <c r="K40" s="309" t="s">
        <v>21</v>
      </c>
      <c r="L40" s="172"/>
      <c r="N40" s="172"/>
      <c r="O40" s="417" t="s">
        <v>296</v>
      </c>
      <c r="P40" s="1"/>
      <c r="Q40" s="420" t="s">
        <v>1103</v>
      </c>
      <c r="R40" s="1"/>
      <c r="S40" s="296"/>
      <c r="T40" s="172"/>
      <c r="U40" s="172"/>
      <c r="Y40" s="88"/>
      <c r="Z40" s="88"/>
      <c r="AA40" s="88"/>
      <c r="AB40" s="90"/>
      <c r="AC40" s="90"/>
      <c r="AD40" s="90"/>
      <c r="AE40" s="90"/>
      <c r="AF40" s="88"/>
      <c r="AG40" s="186"/>
      <c r="AH40" s="90"/>
      <c r="AI40" s="88"/>
      <c r="AJ40" s="90"/>
      <c r="AK40" s="90"/>
      <c r="AL40" s="90"/>
      <c r="AM40" s="90"/>
      <c r="AN40" s="90"/>
      <c r="AO40" s="1297"/>
      <c r="AP40" s="151"/>
      <c r="AQ40" s="151"/>
      <c r="AR40" s="90"/>
      <c r="AS40" s="90"/>
      <c r="AT40" s="90"/>
      <c r="AU40" s="89"/>
      <c r="AV40" s="88"/>
      <c r="AW40" s="90"/>
      <c r="AX40" s="90"/>
      <c r="AY40" s="90"/>
      <c r="AZ40" s="90"/>
      <c r="BA40" s="90"/>
      <c r="BB40" s="9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57"/>
    </row>
    <row r="41" spans="1:86" ht="19.5" thickBot="1" x14ac:dyDescent="0.35">
      <c r="A41" s="411"/>
      <c r="B41" s="63" t="s">
        <v>227</v>
      </c>
      <c r="C41" s="64" t="s">
        <v>228</v>
      </c>
      <c r="D41" s="152"/>
      <c r="G41" s="409"/>
      <c r="H41" s="409"/>
      <c r="I41" s="172"/>
      <c r="J41" s="172"/>
      <c r="K41" s="311" t="s">
        <v>353</v>
      </c>
      <c r="L41" s="172"/>
      <c r="N41" s="172"/>
      <c r="O41" s="417" t="s">
        <v>1103</v>
      </c>
      <c r="P41" s="1"/>
      <c r="Q41" s="420" t="s">
        <v>2033</v>
      </c>
      <c r="R41" s="1"/>
      <c r="S41" s="296"/>
      <c r="T41" s="172"/>
      <c r="U41" s="172"/>
      <c r="Y41" s="88"/>
      <c r="Z41" s="88"/>
      <c r="AA41" s="88"/>
      <c r="AB41" s="90"/>
      <c r="AC41" s="90"/>
      <c r="AD41" s="90"/>
      <c r="AE41" s="90"/>
      <c r="AF41" s="88"/>
      <c r="AG41" s="186"/>
      <c r="AH41" s="90"/>
      <c r="AI41" s="88"/>
      <c r="AJ41" s="90"/>
      <c r="AK41" s="90"/>
      <c r="AL41" s="90"/>
      <c r="AM41" s="90"/>
      <c r="AN41" s="90"/>
      <c r="AO41" s="1297"/>
      <c r="AP41" s="151"/>
      <c r="AQ41" s="151"/>
      <c r="AR41" s="90"/>
      <c r="AS41" s="90"/>
      <c r="AT41" s="90"/>
      <c r="AU41" s="89"/>
      <c r="AV41" s="88"/>
      <c r="AW41" s="90"/>
      <c r="AX41" s="90"/>
      <c r="AY41" s="90"/>
      <c r="AZ41" s="90"/>
      <c r="BA41" s="90"/>
      <c r="BB41" s="9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57"/>
    </row>
    <row r="42" spans="1:86" ht="18.75" x14ac:dyDescent="0.25">
      <c r="A42" s="411"/>
      <c r="B42" s="56"/>
      <c r="C42" s="57" t="s">
        <v>330</v>
      </c>
      <c r="D42" s="52"/>
      <c r="G42" s="409"/>
      <c r="H42" s="409"/>
      <c r="I42" s="172"/>
      <c r="J42" s="172"/>
      <c r="K42" s="172"/>
      <c r="L42" s="172"/>
      <c r="N42" s="172"/>
      <c r="O42" s="417" t="s">
        <v>2033</v>
      </c>
      <c r="P42" s="1"/>
      <c r="Q42" s="420" t="s">
        <v>2503</v>
      </c>
      <c r="R42" s="1"/>
      <c r="S42" s="296"/>
      <c r="T42" s="172"/>
      <c r="U42" s="172"/>
      <c r="Y42" s="88"/>
      <c r="Z42" s="88"/>
      <c r="AA42" s="88"/>
      <c r="AB42" s="90"/>
      <c r="AC42" s="90"/>
      <c r="AD42" s="90"/>
      <c r="AE42" s="90"/>
      <c r="AF42" s="88"/>
      <c r="AG42" s="186"/>
      <c r="AH42" s="90"/>
      <c r="AI42" s="88"/>
      <c r="AJ42" s="90"/>
      <c r="AK42" s="90"/>
      <c r="AL42" s="90"/>
      <c r="AM42" s="90"/>
      <c r="AN42" s="90"/>
      <c r="AO42" s="1297"/>
      <c r="AP42" s="151"/>
      <c r="AQ42" s="151"/>
      <c r="AR42" s="90"/>
      <c r="AS42" s="90"/>
      <c r="AT42" s="90"/>
      <c r="AU42" s="89"/>
      <c r="AV42" s="88"/>
      <c r="AW42" s="90"/>
      <c r="AX42" s="90"/>
      <c r="AY42" s="90"/>
      <c r="AZ42" s="90"/>
      <c r="BA42" s="90"/>
      <c r="BB42" s="9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57"/>
    </row>
    <row r="43" spans="1:86" ht="19.5" thickBot="1" x14ac:dyDescent="0.3">
      <c r="A43" s="411"/>
      <c r="B43" s="37"/>
      <c r="C43" s="57" t="s">
        <v>222</v>
      </c>
      <c r="D43" s="52"/>
      <c r="G43" s="409"/>
      <c r="H43" s="409"/>
      <c r="I43" s="172"/>
      <c r="J43" s="172"/>
      <c r="K43" s="172" t="s">
        <v>2138</v>
      </c>
      <c r="L43" s="172"/>
      <c r="N43" s="172"/>
      <c r="O43" s="417" t="s">
        <v>2503</v>
      </c>
      <c r="P43" s="1"/>
      <c r="Q43" s="420" t="s">
        <v>1751</v>
      </c>
      <c r="R43" s="1"/>
      <c r="S43" s="296"/>
      <c r="T43" s="172"/>
      <c r="U43" s="172"/>
      <c r="Y43" s="88"/>
      <c r="Z43" s="88"/>
      <c r="AA43" s="88"/>
      <c r="AB43" s="90"/>
      <c r="AC43" s="90"/>
      <c r="AD43" s="90"/>
      <c r="AE43" s="90"/>
      <c r="AF43" s="88"/>
      <c r="AG43" s="186"/>
      <c r="AH43" s="90"/>
      <c r="AI43" s="88"/>
      <c r="AJ43" s="90"/>
      <c r="AK43" s="90"/>
      <c r="AL43" s="90"/>
      <c r="AM43" s="90"/>
      <c r="AN43" s="90"/>
      <c r="AO43" s="1297"/>
      <c r="AP43" s="151"/>
      <c r="AQ43" s="151"/>
      <c r="AR43" s="90"/>
      <c r="AS43" s="90"/>
      <c r="AT43" s="90"/>
      <c r="AU43" s="89"/>
      <c r="AV43" s="88"/>
      <c r="AW43" s="90"/>
      <c r="AX43" s="90"/>
      <c r="AY43" s="90"/>
      <c r="AZ43" s="90"/>
      <c r="BA43" s="90"/>
      <c r="BB43" s="9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57"/>
    </row>
    <row r="44" spans="1:86" ht="16.5" thickBot="1" x14ac:dyDescent="0.3">
      <c r="A44" s="411"/>
      <c r="B44" s="36"/>
      <c r="C44" s="419" t="s">
        <v>736</v>
      </c>
      <c r="D44" s="83"/>
      <c r="E44" s="1015" t="s">
        <v>1728</v>
      </c>
      <c r="G44" s="409"/>
      <c r="H44" s="409"/>
      <c r="I44" s="172"/>
      <c r="J44" s="172"/>
      <c r="K44" s="172"/>
      <c r="L44" s="172"/>
      <c r="N44" s="172"/>
      <c r="O44" s="417" t="s">
        <v>1751</v>
      </c>
      <c r="P44" s="1"/>
      <c r="Q44" s="420" t="s">
        <v>297</v>
      </c>
      <c r="R44" s="1"/>
      <c r="S44" s="296"/>
      <c r="T44" s="172"/>
      <c r="U44" s="172"/>
      <c r="Y44" s="88"/>
      <c r="Z44" s="88"/>
      <c r="AA44" s="88"/>
      <c r="AB44" s="90"/>
      <c r="AC44" s="90"/>
      <c r="AD44" s="90"/>
      <c r="AE44" s="90"/>
      <c r="AF44" s="88"/>
      <c r="AG44" s="186"/>
      <c r="AH44" s="90"/>
      <c r="AI44" s="88"/>
      <c r="AJ44" s="90"/>
      <c r="AK44" s="90"/>
      <c r="AL44" s="90"/>
      <c r="AM44" s="90"/>
      <c r="AN44" s="90"/>
      <c r="AO44" s="1297"/>
      <c r="AP44" s="151"/>
      <c r="AQ44" s="151"/>
      <c r="AR44" s="90"/>
      <c r="AS44" s="90"/>
      <c r="AT44" s="90"/>
      <c r="AU44" s="89"/>
      <c r="AV44" s="88"/>
      <c r="AW44" s="90"/>
      <c r="AX44" s="90"/>
      <c r="AY44" s="90"/>
      <c r="AZ44" s="90"/>
      <c r="BA44" s="90"/>
      <c r="BB44" s="9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57"/>
    </row>
    <row r="45" spans="1:86" ht="16.5" thickBot="1" x14ac:dyDescent="0.3">
      <c r="A45" s="411"/>
      <c r="B45" s="36"/>
      <c r="C45" s="419" t="s">
        <v>229</v>
      </c>
      <c r="D45" s="83"/>
      <c r="E45" s="1015" t="s">
        <v>1728</v>
      </c>
      <c r="G45" s="409"/>
      <c r="H45" s="409"/>
      <c r="I45" s="172"/>
      <c r="J45" s="172"/>
      <c r="K45" s="172"/>
      <c r="L45" s="172"/>
      <c r="N45" s="172"/>
      <c r="O45" s="417" t="s">
        <v>297</v>
      </c>
      <c r="P45" s="1"/>
      <c r="Q45" s="420" t="s">
        <v>1747</v>
      </c>
      <c r="R45" s="1"/>
      <c r="S45" s="296"/>
      <c r="T45" s="172"/>
      <c r="U45" s="172"/>
      <c r="Y45" s="88"/>
      <c r="Z45" s="88"/>
      <c r="AA45" s="88"/>
      <c r="AB45" s="90"/>
      <c r="AC45" s="90"/>
      <c r="AD45" s="90"/>
      <c r="AE45" s="90"/>
      <c r="AF45" s="88"/>
      <c r="AG45" s="186"/>
      <c r="AH45" s="90"/>
      <c r="AI45" s="88"/>
      <c r="AJ45" s="90"/>
      <c r="AK45" s="90"/>
      <c r="AL45" s="90"/>
      <c r="AM45" s="90"/>
      <c r="AN45" s="90"/>
      <c r="AO45" s="1297"/>
      <c r="AP45" s="151"/>
      <c r="AQ45" s="151"/>
      <c r="AR45" s="90"/>
      <c r="AS45" s="90"/>
      <c r="AT45" s="90"/>
      <c r="AU45" s="89"/>
      <c r="AV45" s="88"/>
      <c r="AW45" s="90"/>
      <c r="AX45" s="90"/>
      <c r="AY45" s="90"/>
      <c r="AZ45" s="90"/>
      <c r="BA45" s="90"/>
      <c r="BB45" s="9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57"/>
    </row>
    <row r="46" spans="1:86" ht="18.75" x14ac:dyDescent="0.25">
      <c r="A46" s="24"/>
      <c r="B46" s="56" t="s">
        <v>333</v>
      </c>
      <c r="C46" s="45" t="s">
        <v>245</v>
      </c>
      <c r="D46" s="111"/>
      <c r="G46" s="409"/>
      <c r="H46" s="409"/>
      <c r="I46" s="172"/>
      <c r="J46" s="176"/>
      <c r="K46" s="177"/>
      <c r="L46" s="172"/>
      <c r="N46" s="172"/>
      <c r="O46" s="417" t="s">
        <v>1747</v>
      </c>
      <c r="P46" s="1"/>
      <c r="Q46" s="420" t="s">
        <v>2509</v>
      </c>
      <c r="R46" s="1"/>
      <c r="S46" s="296"/>
      <c r="T46" s="172"/>
      <c r="U46" s="172"/>
      <c r="Y46" s="88"/>
      <c r="Z46" s="88"/>
      <c r="AA46" s="88"/>
      <c r="AB46" s="90"/>
      <c r="AC46" s="90"/>
      <c r="AD46" s="90"/>
      <c r="AE46" s="90"/>
      <c r="AF46" s="88"/>
      <c r="AG46" s="186"/>
      <c r="AH46" s="90"/>
      <c r="AI46" s="88"/>
      <c r="AJ46" s="90"/>
      <c r="AK46" s="90"/>
      <c r="AL46" s="90"/>
      <c r="AM46" s="90"/>
      <c r="AN46" s="90"/>
      <c r="AO46" s="1297"/>
      <c r="AP46" s="151"/>
      <c r="AQ46" s="151"/>
      <c r="AR46" s="90"/>
      <c r="AS46" s="90"/>
      <c r="AT46" s="90"/>
      <c r="AU46" s="89"/>
      <c r="AV46" s="88"/>
      <c r="AW46" s="90"/>
      <c r="AX46" s="90"/>
      <c r="AY46" s="90"/>
      <c r="AZ46" s="90"/>
      <c r="BA46" s="90"/>
      <c r="BB46" s="9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57"/>
    </row>
    <row r="47" spans="1:86" ht="15.75" x14ac:dyDescent="0.25">
      <c r="A47" s="24"/>
      <c r="B47" s="37"/>
      <c r="C47" s="45" t="s">
        <v>226</v>
      </c>
      <c r="D47" s="84"/>
      <c r="G47" s="409"/>
      <c r="H47" s="409"/>
      <c r="I47" s="172"/>
      <c r="J47" s="176"/>
      <c r="K47" s="177"/>
      <c r="L47" s="172"/>
      <c r="N47" s="172"/>
      <c r="O47" s="417" t="s">
        <v>2509</v>
      </c>
      <c r="Q47" s="420" t="s">
        <v>298</v>
      </c>
      <c r="T47" s="172"/>
      <c r="U47" s="172"/>
      <c r="Y47" s="88"/>
      <c r="Z47" s="88"/>
      <c r="AA47" s="88"/>
      <c r="AB47" s="90"/>
      <c r="AC47" s="90"/>
      <c r="AD47" s="90"/>
      <c r="AE47" s="90"/>
      <c r="AF47" s="88"/>
      <c r="AG47" s="186"/>
      <c r="AH47" s="90"/>
      <c r="AI47" s="88"/>
      <c r="AJ47" s="90"/>
      <c r="AK47" s="90"/>
      <c r="AL47" s="90"/>
      <c r="AM47" s="90"/>
      <c r="AN47" s="90"/>
      <c r="AO47" s="1297"/>
      <c r="AP47" s="151"/>
      <c r="AQ47" s="151"/>
      <c r="AR47" s="90"/>
      <c r="AS47" s="90"/>
      <c r="AT47" s="90"/>
      <c r="AU47" s="89"/>
      <c r="AV47" s="88"/>
      <c r="AW47" s="90"/>
      <c r="AX47" s="90"/>
      <c r="AY47" s="90"/>
      <c r="AZ47" s="90"/>
      <c r="BA47" s="90"/>
      <c r="BB47" s="9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57"/>
    </row>
    <row r="48" spans="1:86" ht="16.5" thickBot="1" x14ac:dyDescent="0.3">
      <c r="A48" s="24"/>
      <c r="B48" s="37"/>
      <c r="C48" s="58" t="s">
        <v>1273</v>
      </c>
      <c r="D48" s="985"/>
      <c r="F48" s="344"/>
      <c r="G48" s="409"/>
      <c r="H48" s="409"/>
      <c r="I48" s="172"/>
      <c r="J48" s="176"/>
      <c r="K48" s="177"/>
      <c r="L48" s="172"/>
      <c r="N48" s="172"/>
      <c r="O48" s="417" t="s">
        <v>298</v>
      </c>
      <c r="P48" s="1"/>
      <c r="Q48" s="420" t="s">
        <v>299</v>
      </c>
      <c r="R48" s="1"/>
      <c r="S48" s="296"/>
      <c r="T48" s="172"/>
      <c r="U48" s="172"/>
      <c r="Y48" s="88"/>
      <c r="Z48" s="88"/>
      <c r="AA48" s="88"/>
      <c r="AB48" s="90"/>
      <c r="AC48" s="90"/>
      <c r="AD48" s="90"/>
      <c r="AE48" s="90"/>
      <c r="AF48" s="88"/>
      <c r="AG48" s="186"/>
      <c r="AH48" s="90"/>
      <c r="AI48" s="88"/>
      <c r="AJ48" s="90"/>
      <c r="AK48" s="90"/>
      <c r="AL48" s="90"/>
      <c r="AM48" s="90"/>
      <c r="AN48" s="90"/>
      <c r="AO48" s="1297"/>
      <c r="AP48" s="151"/>
      <c r="AQ48" s="151"/>
      <c r="AR48" s="90"/>
      <c r="AS48" s="90"/>
      <c r="AT48" s="90"/>
      <c r="AU48" s="89"/>
      <c r="AV48" s="88"/>
      <c r="AW48" s="90"/>
      <c r="AX48" s="90"/>
      <c r="AY48" s="90"/>
      <c r="AZ48" s="90"/>
      <c r="BA48" s="90"/>
      <c r="BB48" s="9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57"/>
    </row>
    <row r="49" spans="1:86" ht="18" thickBot="1" x14ac:dyDescent="0.3">
      <c r="A49" s="24"/>
      <c r="B49" s="37"/>
      <c r="C49" s="45" t="s">
        <v>1274</v>
      </c>
      <c r="D49" s="27"/>
      <c r="E49" s="1016" t="s">
        <v>1729</v>
      </c>
      <c r="G49" s="409"/>
      <c r="H49" s="409"/>
      <c r="I49" s="172"/>
      <c r="J49" s="176"/>
      <c r="K49" s="177"/>
      <c r="L49" s="172"/>
      <c r="N49" s="172"/>
      <c r="O49" s="417" t="s">
        <v>299</v>
      </c>
      <c r="P49" s="1"/>
      <c r="Q49" s="420" t="s">
        <v>1839</v>
      </c>
      <c r="R49" s="1"/>
      <c r="S49" s="296"/>
      <c r="T49" s="172"/>
      <c r="U49" s="172"/>
      <c r="Y49" s="88"/>
      <c r="Z49" s="88"/>
      <c r="AA49" s="88"/>
      <c r="AB49" s="90"/>
      <c r="AC49" s="90"/>
      <c r="AD49" s="90"/>
      <c r="AE49" s="90"/>
      <c r="AF49" s="88"/>
      <c r="AG49" s="186"/>
      <c r="AH49" s="90"/>
      <c r="AI49" s="88"/>
      <c r="AJ49" s="90"/>
      <c r="AK49" s="90"/>
      <c r="AL49" s="90"/>
      <c r="AM49" s="90"/>
      <c r="AN49" s="90"/>
      <c r="AO49" s="1297"/>
      <c r="AP49" s="151"/>
      <c r="AQ49" s="151"/>
      <c r="AR49" s="90"/>
      <c r="AS49" s="90"/>
      <c r="AT49" s="90"/>
      <c r="AU49" s="89"/>
      <c r="AV49" s="88"/>
      <c r="AW49" s="90"/>
      <c r="AX49" s="90"/>
      <c r="AY49" s="90"/>
      <c r="AZ49" s="90"/>
      <c r="BA49" s="90"/>
      <c r="BB49" s="9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57"/>
    </row>
    <row r="50" spans="1:86" ht="19.5" thickBot="1" x14ac:dyDescent="0.35">
      <c r="A50" s="24"/>
      <c r="B50" s="115" t="s">
        <v>275</v>
      </c>
      <c r="C50" s="135" t="s">
        <v>1266</v>
      </c>
      <c r="D50" s="65"/>
      <c r="E50" s="126"/>
      <c r="G50" s="409"/>
      <c r="H50" s="409"/>
      <c r="I50" s="172"/>
      <c r="J50" s="176"/>
      <c r="K50" s="177"/>
      <c r="L50" s="172"/>
      <c r="N50" s="172"/>
      <c r="O50" s="417" t="s">
        <v>1839</v>
      </c>
      <c r="P50" s="1"/>
      <c r="Q50" s="420" t="s">
        <v>1818</v>
      </c>
      <c r="R50" s="1"/>
      <c r="S50" s="296"/>
      <c r="T50" s="172"/>
      <c r="U50" s="172"/>
      <c r="Y50" s="88"/>
      <c r="Z50" s="88"/>
      <c r="AA50" s="88"/>
      <c r="AB50" s="90"/>
      <c r="AC50" s="90"/>
      <c r="AD50" s="90"/>
      <c r="AE50" s="90"/>
      <c r="AF50" s="88"/>
      <c r="AG50" s="186"/>
      <c r="AH50" s="90"/>
      <c r="AI50" s="88"/>
      <c r="AJ50" s="90"/>
      <c r="AK50" s="90"/>
      <c r="AL50" s="90"/>
      <c r="AM50" s="90"/>
      <c r="AN50" s="90"/>
      <c r="AO50" s="1297"/>
      <c r="AP50" s="151"/>
      <c r="AQ50" s="151"/>
      <c r="AR50" s="90"/>
      <c r="AS50" s="90"/>
      <c r="AT50" s="90"/>
      <c r="AU50" s="89"/>
      <c r="AV50" s="88"/>
      <c r="AW50" s="90"/>
      <c r="AX50" s="90"/>
      <c r="AY50" s="90"/>
      <c r="AZ50" s="90"/>
      <c r="BA50" s="90"/>
      <c r="BB50" s="9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57"/>
    </row>
    <row r="51" spans="1:86" ht="18.75" x14ac:dyDescent="0.3">
      <c r="A51" s="24"/>
      <c r="B51" s="63" t="s">
        <v>231</v>
      </c>
      <c r="C51" s="64" t="s">
        <v>228</v>
      </c>
      <c r="D51" s="140"/>
      <c r="E51" s="123"/>
      <c r="G51" s="409"/>
      <c r="H51" s="409"/>
      <c r="I51" s="172"/>
      <c r="J51" s="176"/>
      <c r="K51" s="177"/>
      <c r="L51" s="172"/>
      <c r="N51" s="172"/>
      <c r="O51" s="417" t="s">
        <v>1818</v>
      </c>
      <c r="P51" s="1"/>
      <c r="Q51" s="420" t="s">
        <v>2508</v>
      </c>
      <c r="R51" s="1"/>
      <c r="S51" s="296"/>
      <c r="T51" s="172"/>
      <c r="U51" s="172"/>
      <c r="Y51" s="88"/>
      <c r="Z51" s="88"/>
      <c r="AA51" s="88"/>
      <c r="AB51" s="90"/>
      <c r="AC51" s="90"/>
      <c r="AD51" s="90"/>
      <c r="AE51" s="90"/>
      <c r="AF51" s="88"/>
      <c r="AG51" s="186"/>
      <c r="AH51" s="90"/>
      <c r="AI51" s="88"/>
      <c r="AJ51" s="90"/>
      <c r="AK51" s="90"/>
      <c r="AL51" s="90"/>
      <c r="AM51" s="90"/>
      <c r="AN51" s="90"/>
      <c r="AO51" s="1297"/>
      <c r="AP51" s="151"/>
      <c r="AQ51" s="151"/>
      <c r="AR51" s="90"/>
      <c r="AS51" s="90"/>
      <c r="AT51" s="90"/>
      <c r="AU51" s="89"/>
      <c r="AV51" s="88"/>
      <c r="AW51" s="90"/>
      <c r="AX51" s="90"/>
      <c r="AY51" s="90"/>
      <c r="AZ51" s="90"/>
      <c r="BA51" s="90"/>
      <c r="BB51" s="9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57"/>
    </row>
    <row r="52" spans="1:86" ht="18.75" x14ac:dyDescent="0.25">
      <c r="A52" s="24"/>
      <c r="B52" s="56"/>
      <c r="C52" s="57" t="s">
        <v>330</v>
      </c>
      <c r="D52" s="52"/>
      <c r="E52" s="123"/>
      <c r="G52" s="409"/>
      <c r="H52" s="409"/>
      <c r="I52" s="172"/>
      <c r="J52" s="176"/>
      <c r="K52" s="177"/>
      <c r="L52" s="172"/>
      <c r="N52" s="172"/>
      <c r="O52" s="417" t="s">
        <v>2508</v>
      </c>
      <c r="Q52" s="420" t="s">
        <v>2504</v>
      </c>
      <c r="T52" s="172"/>
      <c r="U52" s="172"/>
      <c r="Y52" s="88"/>
      <c r="Z52" s="88"/>
      <c r="AA52" s="88"/>
      <c r="AB52" s="90"/>
      <c r="AC52" s="90"/>
      <c r="AD52" s="90"/>
      <c r="AE52" s="90"/>
      <c r="AF52" s="88"/>
      <c r="AG52" s="186"/>
      <c r="AH52" s="90"/>
      <c r="AI52" s="88"/>
      <c r="AJ52" s="90"/>
      <c r="AK52" s="90"/>
      <c r="AL52" s="90"/>
      <c r="AM52" s="90"/>
      <c r="AN52" s="90"/>
      <c r="AO52" s="1297"/>
      <c r="AP52" s="151"/>
      <c r="AQ52" s="151"/>
      <c r="AR52" s="90"/>
      <c r="AS52" s="90"/>
      <c r="AT52" s="90"/>
      <c r="AU52" s="89"/>
      <c r="AV52" s="88"/>
      <c r="AW52" s="90"/>
      <c r="AX52" s="90"/>
      <c r="AY52" s="90"/>
      <c r="AZ52" s="90"/>
      <c r="BA52" s="90"/>
      <c r="BB52" s="9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57"/>
    </row>
    <row r="53" spans="1:86" ht="19.5" thickBot="1" x14ac:dyDescent="0.3">
      <c r="A53" s="24"/>
      <c r="B53" s="37"/>
      <c r="C53" s="57" t="s">
        <v>222</v>
      </c>
      <c r="D53" s="52"/>
      <c r="E53" s="123"/>
      <c r="G53" s="409"/>
      <c r="H53" s="409"/>
      <c r="I53" s="172"/>
      <c r="J53" s="176"/>
      <c r="K53" s="177"/>
      <c r="L53" s="172"/>
      <c r="N53" s="172"/>
      <c r="O53" s="417" t="s">
        <v>2504</v>
      </c>
      <c r="Q53" s="420" t="s">
        <v>2505</v>
      </c>
      <c r="T53" s="172"/>
      <c r="U53" s="172"/>
      <c r="Y53" s="88"/>
      <c r="Z53" s="88"/>
      <c r="AA53" s="88"/>
      <c r="AB53" s="90"/>
      <c r="AC53" s="90"/>
      <c r="AD53" s="90"/>
      <c r="AE53" s="90"/>
      <c r="AF53" s="88"/>
      <c r="AG53" s="186"/>
      <c r="AH53" s="90"/>
      <c r="AI53" s="88"/>
      <c r="AJ53" s="90"/>
      <c r="AK53" s="90"/>
      <c r="AL53" s="90"/>
      <c r="AM53" s="90"/>
      <c r="AN53" s="90"/>
      <c r="AO53" s="1297"/>
      <c r="AP53" s="151"/>
      <c r="AQ53" s="151"/>
      <c r="AR53" s="90"/>
      <c r="AS53" s="90"/>
      <c r="AT53" s="90"/>
      <c r="AU53" s="89"/>
      <c r="AV53" s="88"/>
      <c r="AW53" s="90"/>
      <c r="AX53" s="90"/>
      <c r="AY53" s="90"/>
      <c r="AZ53" s="90"/>
      <c r="BA53" s="90"/>
      <c r="BB53" s="9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57"/>
    </row>
    <row r="54" spans="1:86" ht="16.5" thickBot="1" x14ac:dyDescent="0.3">
      <c r="A54" s="24"/>
      <c r="B54" s="36"/>
      <c r="C54" s="51" t="s">
        <v>230</v>
      </c>
      <c r="D54" s="83"/>
      <c r="E54" s="1015" t="s">
        <v>1728</v>
      </c>
      <c r="G54" s="409"/>
      <c r="H54" s="409"/>
      <c r="I54" s="172"/>
      <c r="J54" s="176"/>
      <c r="K54" s="177"/>
      <c r="L54" s="172"/>
      <c r="N54" s="172"/>
      <c r="O54" s="417" t="s">
        <v>2505</v>
      </c>
      <c r="P54" s="1"/>
      <c r="Q54" s="420" t="s">
        <v>21</v>
      </c>
      <c r="R54" s="1"/>
      <c r="S54" s="296"/>
      <c r="T54" s="172"/>
      <c r="U54" s="172"/>
      <c r="Y54" s="284"/>
      <c r="Z54" s="284"/>
      <c r="AA54" s="284"/>
      <c r="AB54" s="283"/>
      <c r="AC54" s="283"/>
      <c r="AD54" s="283"/>
      <c r="AE54" s="283"/>
      <c r="AF54" s="284"/>
      <c r="AG54" s="345"/>
      <c r="AH54" s="283"/>
      <c r="AI54" s="284"/>
      <c r="AJ54" s="283"/>
      <c r="AK54" s="283"/>
      <c r="AL54" s="283"/>
      <c r="AM54" s="283"/>
      <c r="AN54" s="283"/>
      <c r="AO54" s="1298"/>
      <c r="AP54" s="346"/>
      <c r="AQ54" s="346"/>
      <c r="AR54" s="283"/>
      <c r="AS54" s="283"/>
      <c r="AT54" s="283"/>
      <c r="AU54" s="287"/>
      <c r="AV54" s="284"/>
      <c r="AW54" s="283"/>
      <c r="AX54" s="283"/>
      <c r="AY54" s="283"/>
      <c r="AZ54" s="283"/>
      <c r="BA54" s="283"/>
      <c r="BB54" s="283"/>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347"/>
    </row>
    <row r="55" spans="1:86" ht="16.5" thickBot="1" x14ac:dyDescent="0.3">
      <c r="A55" s="24"/>
      <c r="B55" s="36"/>
      <c r="C55" s="51" t="s">
        <v>229</v>
      </c>
      <c r="D55" s="83"/>
      <c r="E55" s="1015" t="s">
        <v>1728</v>
      </c>
      <c r="G55" s="409"/>
      <c r="H55" s="409"/>
      <c r="I55" s="172"/>
      <c r="J55" s="176"/>
      <c r="K55" s="177"/>
      <c r="L55" s="172"/>
      <c r="N55" s="172"/>
      <c r="O55" s="417" t="s">
        <v>21</v>
      </c>
      <c r="P55" s="1"/>
      <c r="Q55" s="420" t="s">
        <v>0</v>
      </c>
      <c r="R55" s="1"/>
      <c r="S55" s="296"/>
      <c r="T55" s="172"/>
      <c r="U55" s="172"/>
    </row>
    <row r="56" spans="1:86" ht="19.5" thickBot="1" x14ac:dyDescent="0.3">
      <c r="A56" s="24"/>
      <c r="B56" s="56" t="s">
        <v>334</v>
      </c>
      <c r="C56" s="45" t="s">
        <v>245</v>
      </c>
      <c r="D56" s="111"/>
      <c r="E56" s="23"/>
      <c r="G56" s="409"/>
      <c r="H56" s="409"/>
      <c r="I56" s="172"/>
      <c r="J56" s="176"/>
      <c r="K56" s="177"/>
      <c r="L56" s="172"/>
      <c r="N56" s="172"/>
      <c r="O56" s="715" t="s">
        <v>0</v>
      </c>
      <c r="P56" s="302"/>
      <c r="Q56" s="302"/>
      <c r="R56" s="302"/>
      <c r="S56" s="336"/>
      <c r="T56" s="172"/>
      <c r="U56" s="172"/>
    </row>
    <row r="57" spans="1:86" ht="15.75" x14ac:dyDescent="0.25">
      <c r="B57" s="141" t="s">
        <v>381</v>
      </c>
      <c r="C57" s="45" t="s">
        <v>226</v>
      </c>
      <c r="D57" s="84"/>
      <c r="E57" s="23"/>
      <c r="I57" s="172"/>
      <c r="J57" s="176"/>
      <c r="K57" s="177"/>
      <c r="L57" s="172"/>
      <c r="N57" s="172"/>
      <c r="O57" s="172"/>
      <c r="P57" s="172"/>
      <c r="Q57" s="172"/>
      <c r="R57" s="172"/>
      <c r="S57" s="172"/>
      <c r="T57" s="172"/>
      <c r="U57" s="172"/>
    </row>
    <row r="58" spans="1:86" ht="16.5" thickBot="1" x14ac:dyDescent="0.3">
      <c r="B58" s="37"/>
      <c r="C58" s="58" t="s">
        <v>1273</v>
      </c>
      <c r="D58" s="985"/>
      <c r="E58" s="39"/>
      <c r="I58" s="172"/>
      <c r="J58" s="176"/>
      <c r="K58" s="177"/>
      <c r="L58" s="172"/>
      <c r="N58" s="172"/>
      <c r="O58" s="172"/>
      <c r="P58" s="172"/>
      <c r="Q58" s="172"/>
      <c r="R58" s="172"/>
      <c r="S58" s="172"/>
      <c r="T58" s="172"/>
      <c r="U58" s="172"/>
    </row>
    <row r="59" spans="1:86" ht="18" thickBot="1" x14ac:dyDescent="0.3">
      <c r="B59" s="37"/>
      <c r="C59" s="45" t="s">
        <v>1274</v>
      </c>
      <c r="D59" s="27"/>
      <c r="E59" s="1016" t="s">
        <v>1729</v>
      </c>
      <c r="I59" s="172"/>
      <c r="J59" s="176"/>
      <c r="K59" s="177"/>
      <c r="L59" s="172"/>
      <c r="N59" s="172"/>
      <c r="O59" s="172"/>
      <c r="P59" s="172"/>
      <c r="Q59" s="172"/>
      <c r="R59" s="172"/>
      <c r="S59" s="172"/>
      <c r="T59" s="172"/>
      <c r="U59" s="172"/>
    </row>
    <row r="60" spans="1:86" ht="19.5" thickBot="1" x14ac:dyDescent="0.35">
      <c r="B60" s="115" t="s">
        <v>275</v>
      </c>
      <c r="C60" s="135" t="s">
        <v>279</v>
      </c>
      <c r="D60" s="142"/>
      <c r="I60" s="172"/>
      <c r="J60" s="176"/>
      <c r="K60" s="177"/>
      <c r="L60" s="172"/>
      <c r="N60" s="172"/>
      <c r="O60" s="172"/>
      <c r="P60" s="172"/>
      <c r="Q60" s="172"/>
      <c r="R60" s="172"/>
      <c r="S60" s="172"/>
      <c r="T60" s="172"/>
      <c r="U60" s="172"/>
    </row>
    <row r="61" spans="1:86" ht="18.75" x14ac:dyDescent="0.3">
      <c r="B61" s="63" t="s">
        <v>285</v>
      </c>
      <c r="C61" s="64" t="s">
        <v>228</v>
      </c>
      <c r="D61" s="27"/>
      <c r="I61" s="172"/>
      <c r="J61" s="176"/>
      <c r="K61" s="177"/>
      <c r="L61" s="172"/>
      <c r="N61" s="172"/>
      <c r="O61" s="172"/>
      <c r="P61" s="172"/>
      <c r="Q61" s="172"/>
      <c r="R61" s="172"/>
      <c r="S61" s="172"/>
      <c r="T61" s="172"/>
      <c r="U61" s="172"/>
    </row>
    <row r="62" spans="1:86" ht="18.75" x14ac:dyDescent="0.25">
      <c r="B62" s="56"/>
      <c r="C62" s="57" t="s">
        <v>330</v>
      </c>
      <c r="D62" s="52"/>
      <c r="I62" s="172"/>
      <c r="J62" s="176"/>
      <c r="K62" s="177"/>
      <c r="L62" s="172"/>
      <c r="N62" s="172"/>
      <c r="O62" s="172"/>
      <c r="P62" s="172"/>
      <c r="Q62" s="172"/>
      <c r="R62" s="172"/>
      <c r="S62" s="172"/>
      <c r="T62" s="172"/>
      <c r="U62" s="172"/>
    </row>
    <row r="63" spans="1:86" ht="19.5" thickBot="1" x14ac:dyDescent="0.3">
      <c r="B63" s="37"/>
      <c r="C63" s="57" t="s">
        <v>222</v>
      </c>
      <c r="D63" s="52"/>
      <c r="I63" s="172"/>
      <c r="J63" s="176"/>
      <c r="K63" s="177"/>
      <c r="L63" s="172"/>
      <c r="N63" s="172"/>
      <c r="O63" s="172"/>
      <c r="P63" s="172"/>
      <c r="Q63" s="172"/>
      <c r="R63" s="172"/>
      <c r="S63" s="172"/>
      <c r="T63" s="172"/>
      <c r="U63" s="172"/>
    </row>
    <row r="64" spans="1:86" ht="16.5" thickBot="1" x14ac:dyDescent="0.3">
      <c r="B64" s="36"/>
      <c r="C64" s="51" t="s">
        <v>230</v>
      </c>
      <c r="D64" s="83"/>
      <c r="E64" s="1015" t="s">
        <v>1728</v>
      </c>
      <c r="I64" s="172"/>
      <c r="J64" s="176"/>
      <c r="K64" s="177"/>
      <c r="L64" s="172"/>
      <c r="N64" s="172"/>
      <c r="O64" s="172"/>
      <c r="P64" s="172"/>
      <c r="Q64" s="172"/>
      <c r="R64" s="172"/>
      <c r="S64" s="172"/>
      <c r="T64" s="172"/>
      <c r="U64" s="172"/>
    </row>
    <row r="65" spans="2:86" ht="16.5" thickBot="1" x14ac:dyDescent="0.3">
      <c r="B65" s="36"/>
      <c r="C65" s="51" t="s">
        <v>229</v>
      </c>
      <c r="D65" s="83"/>
      <c r="E65" s="1015" t="s">
        <v>1728</v>
      </c>
      <c r="I65" s="172"/>
      <c r="J65" s="176"/>
      <c r="K65" s="177"/>
      <c r="L65" s="172"/>
      <c r="N65" s="172"/>
      <c r="O65" s="172"/>
      <c r="P65" s="172"/>
      <c r="Q65" s="172"/>
      <c r="R65" s="172"/>
      <c r="S65" s="172"/>
      <c r="T65" s="172"/>
      <c r="U65" s="172"/>
    </row>
    <row r="66" spans="2:86" ht="21" customHeight="1" x14ac:dyDescent="0.25">
      <c r="B66" s="56" t="s">
        <v>333</v>
      </c>
      <c r="C66" s="45" t="s">
        <v>245</v>
      </c>
      <c r="D66" s="111"/>
      <c r="E66" s="38"/>
      <c r="I66" s="172"/>
      <c r="J66" s="176"/>
      <c r="K66" s="177"/>
      <c r="L66" s="172"/>
      <c r="N66" s="172"/>
      <c r="O66" s="172"/>
      <c r="P66" s="172"/>
      <c r="Q66" s="172"/>
      <c r="R66" s="172"/>
      <c r="S66" s="172"/>
      <c r="T66" s="172"/>
      <c r="U66" s="172"/>
    </row>
    <row r="67" spans="2:86" ht="20.25" customHeight="1" x14ac:dyDescent="0.25">
      <c r="B67" s="141" t="s">
        <v>381</v>
      </c>
      <c r="C67" s="45" t="s">
        <v>226</v>
      </c>
      <c r="D67" s="84"/>
      <c r="E67" s="38"/>
      <c r="I67" s="172"/>
      <c r="J67" s="176"/>
      <c r="K67" s="177"/>
      <c r="L67" s="172"/>
      <c r="N67" s="172"/>
      <c r="O67" s="172"/>
      <c r="P67" s="172"/>
      <c r="Q67" s="172"/>
      <c r="R67" s="172"/>
      <c r="S67" s="172"/>
      <c r="T67" s="172"/>
      <c r="U67" s="172"/>
    </row>
    <row r="68" spans="2:86" ht="18" customHeight="1" thickBot="1" x14ac:dyDescent="0.3">
      <c r="B68" s="37"/>
      <c r="C68" s="58" t="s">
        <v>1273</v>
      </c>
      <c r="D68" s="985"/>
      <c r="E68" s="123"/>
      <c r="I68" s="172"/>
      <c r="J68" s="176"/>
      <c r="K68" s="177"/>
      <c r="L68" s="172"/>
      <c r="N68" s="172"/>
      <c r="O68" s="172"/>
      <c r="P68" s="172"/>
      <c r="Q68" s="172"/>
      <c r="R68" s="172"/>
      <c r="S68" s="172"/>
      <c r="T68" s="172"/>
      <c r="U68" s="172"/>
    </row>
    <row r="69" spans="2:86" ht="18" thickBot="1" x14ac:dyDescent="0.3">
      <c r="B69" s="37"/>
      <c r="C69" s="45" t="s">
        <v>1274</v>
      </c>
      <c r="D69" s="27"/>
      <c r="E69" s="1016" t="s">
        <v>1729</v>
      </c>
      <c r="I69" s="172"/>
      <c r="J69" s="176"/>
      <c r="K69" s="177"/>
      <c r="L69" s="172"/>
      <c r="N69" s="172"/>
      <c r="O69" s="172"/>
      <c r="P69" s="172"/>
      <c r="Q69" s="172"/>
      <c r="R69" s="172"/>
      <c r="S69" s="172"/>
      <c r="T69" s="172"/>
      <c r="U69" s="172"/>
    </row>
    <row r="70" spans="2:86" ht="19.5" thickBot="1" x14ac:dyDescent="0.35">
      <c r="B70" s="115" t="s">
        <v>275</v>
      </c>
      <c r="C70" s="135" t="s">
        <v>279</v>
      </c>
      <c r="D70" s="65"/>
      <c r="E70" s="38"/>
      <c r="I70" s="172"/>
      <c r="J70" s="176"/>
      <c r="K70" s="177"/>
      <c r="L70" s="172"/>
      <c r="N70" s="172"/>
      <c r="O70" s="172"/>
      <c r="P70" s="172"/>
      <c r="Q70" s="172"/>
      <c r="R70" s="172"/>
      <c r="S70" s="172"/>
      <c r="T70" s="172"/>
      <c r="U70" s="172"/>
    </row>
    <row r="71" spans="2:86" ht="18.75" x14ac:dyDescent="0.3">
      <c r="B71" s="143" t="s">
        <v>286</v>
      </c>
      <c r="C71" s="211" t="s">
        <v>228</v>
      </c>
      <c r="D71" s="140"/>
      <c r="I71" s="172"/>
      <c r="J71" s="176"/>
      <c r="K71" s="177"/>
      <c r="L71" s="172"/>
      <c r="N71" s="172"/>
      <c r="O71" s="172"/>
      <c r="P71" s="172"/>
      <c r="Q71" s="172"/>
      <c r="R71" s="172"/>
      <c r="S71" s="172"/>
      <c r="T71" s="172"/>
      <c r="U71" s="172"/>
    </row>
    <row r="72" spans="2:86" ht="18.75" x14ac:dyDescent="0.25">
      <c r="B72" s="56"/>
      <c r="C72" s="57" t="s">
        <v>330</v>
      </c>
      <c r="D72" s="52"/>
      <c r="I72" s="172"/>
      <c r="J72" s="176"/>
      <c r="K72" s="177"/>
      <c r="L72" s="172"/>
      <c r="N72" s="172"/>
      <c r="O72" s="172"/>
      <c r="P72" s="172"/>
      <c r="Q72" s="172"/>
      <c r="R72" s="172"/>
      <c r="S72" s="172"/>
      <c r="T72" s="172"/>
      <c r="U72" s="172"/>
      <c r="Y72" s="93"/>
      <c r="Z72" s="93"/>
      <c r="AA72" s="93"/>
      <c r="AC72" s="93"/>
      <c r="AD72" s="93"/>
      <c r="AE72" s="93"/>
      <c r="AF72" s="93"/>
      <c r="AG72" s="188"/>
      <c r="AH72" s="93"/>
      <c r="AI72" s="93"/>
      <c r="AO72" s="145"/>
      <c r="AT72" s="93"/>
      <c r="AU72" s="93"/>
      <c r="AV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row>
    <row r="73" spans="2:86" ht="19.5" thickBot="1" x14ac:dyDescent="0.3">
      <c r="B73" s="37"/>
      <c r="C73" s="57" t="s">
        <v>222</v>
      </c>
      <c r="D73" s="52"/>
      <c r="E73" s="123"/>
      <c r="I73" s="172"/>
      <c r="J73" s="178"/>
      <c r="K73" s="179"/>
      <c r="L73" s="182"/>
      <c r="M73" s="44"/>
      <c r="N73" s="172"/>
      <c r="O73" s="182"/>
      <c r="P73" s="182"/>
      <c r="Q73" s="182"/>
      <c r="R73" s="182"/>
      <c r="S73" s="182"/>
      <c r="T73" s="182"/>
      <c r="U73" s="182"/>
    </row>
    <row r="74" spans="2:86" ht="16.5" thickBot="1" x14ac:dyDescent="0.3">
      <c r="B74" s="36"/>
      <c r="C74" s="51" t="s">
        <v>230</v>
      </c>
      <c r="D74" s="83"/>
      <c r="E74" s="1015" t="s">
        <v>1728</v>
      </c>
      <c r="I74" s="172"/>
      <c r="J74" s="176"/>
      <c r="K74" s="177"/>
      <c r="L74" s="172"/>
      <c r="N74" s="172"/>
      <c r="O74" s="172"/>
      <c r="P74" s="172"/>
      <c r="Q74" s="172"/>
      <c r="R74" s="172"/>
      <c r="S74" s="172"/>
      <c r="T74" s="172"/>
      <c r="U74" s="172"/>
    </row>
    <row r="75" spans="2:86" ht="16.5" thickBot="1" x14ac:dyDescent="0.3">
      <c r="B75" s="36"/>
      <c r="C75" s="51" t="s">
        <v>229</v>
      </c>
      <c r="D75" s="83"/>
      <c r="E75" s="1015" t="s">
        <v>1728</v>
      </c>
      <c r="I75" s="172"/>
      <c r="J75" s="176"/>
      <c r="K75" s="177"/>
      <c r="L75" s="172"/>
      <c r="N75" s="172"/>
      <c r="O75" s="172"/>
      <c r="P75" s="172"/>
      <c r="Q75" s="172"/>
      <c r="R75" s="172"/>
      <c r="S75" s="172"/>
      <c r="T75" s="172"/>
      <c r="U75" s="172"/>
    </row>
    <row r="76" spans="2:86" ht="18.75" x14ac:dyDescent="0.25">
      <c r="B76" s="56" t="s">
        <v>333</v>
      </c>
      <c r="C76" s="45" t="s">
        <v>245</v>
      </c>
      <c r="D76" s="111"/>
      <c r="E76" s="38"/>
      <c r="I76" s="172"/>
      <c r="J76" s="176"/>
      <c r="K76" s="180"/>
      <c r="L76" s="172"/>
      <c r="N76" s="172"/>
      <c r="O76" s="172"/>
      <c r="P76" s="172"/>
      <c r="Q76" s="172"/>
      <c r="R76" s="172"/>
      <c r="S76" s="172"/>
      <c r="T76" s="172"/>
      <c r="U76" s="172"/>
    </row>
    <row r="77" spans="2:86" ht="15.75" x14ac:dyDescent="0.25">
      <c r="B77" s="141" t="s">
        <v>381</v>
      </c>
      <c r="C77" s="45" t="s">
        <v>226</v>
      </c>
      <c r="D77" s="84"/>
      <c r="E77" s="123"/>
      <c r="I77" s="172"/>
      <c r="J77" s="176"/>
      <c r="K77" s="177"/>
      <c r="L77" s="172"/>
      <c r="N77" s="172"/>
      <c r="O77" s="172"/>
      <c r="P77" s="172"/>
      <c r="Q77" s="172"/>
      <c r="R77" s="172"/>
      <c r="S77" s="172"/>
      <c r="T77" s="172"/>
      <c r="U77" s="172"/>
    </row>
    <row r="78" spans="2:86" ht="16.5" thickBot="1" x14ac:dyDescent="0.3">
      <c r="B78" s="37"/>
      <c r="C78" s="58" t="s">
        <v>1273</v>
      </c>
      <c r="D78" s="985"/>
      <c r="E78" s="38"/>
      <c r="I78" s="172"/>
      <c r="J78" s="176"/>
      <c r="K78" s="177"/>
      <c r="L78" s="172"/>
      <c r="N78" s="172"/>
      <c r="O78" s="172"/>
      <c r="P78" s="172"/>
      <c r="Q78" s="172"/>
      <c r="R78" s="172"/>
      <c r="S78" s="172"/>
      <c r="T78" s="172"/>
      <c r="U78" s="172"/>
    </row>
    <row r="79" spans="2:86" ht="18" thickBot="1" x14ac:dyDescent="0.3">
      <c r="B79" s="37"/>
      <c r="C79" s="45" t="s">
        <v>1274</v>
      </c>
      <c r="D79" s="27"/>
      <c r="E79" s="1016" t="s">
        <v>1729</v>
      </c>
      <c r="I79" s="172"/>
      <c r="J79" s="176"/>
      <c r="K79" s="177"/>
      <c r="L79" s="172"/>
      <c r="N79" s="172"/>
      <c r="O79" s="172"/>
      <c r="P79" s="172"/>
      <c r="Q79" s="172"/>
      <c r="R79" s="172"/>
      <c r="S79" s="172"/>
      <c r="T79" s="172"/>
      <c r="U79" s="172"/>
    </row>
    <row r="80" spans="2:86" s="44" customFormat="1" ht="19.5" thickBot="1" x14ac:dyDescent="0.35">
      <c r="B80" s="115" t="s">
        <v>275</v>
      </c>
      <c r="C80" s="136" t="s">
        <v>279</v>
      </c>
      <c r="D80" s="155"/>
      <c r="E80" s="184"/>
      <c r="G80" s="422"/>
      <c r="H80" s="422"/>
      <c r="I80" s="172"/>
      <c r="J80" s="176"/>
      <c r="K80" s="177"/>
      <c r="L80" s="172"/>
      <c r="M80" s="6"/>
      <c r="N80" s="172"/>
      <c r="O80" s="172"/>
      <c r="P80" s="172"/>
      <c r="Q80" s="172"/>
      <c r="R80" s="172"/>
      <c r="S80" s="172"/>
      <c r="T80" s="172"/>
      <c r="U80" s="172"/>
      <c r="Y80" s="91"/>
      <c r="Z80" s="91"/>
      <c r="AA80" s="91"/>
      <c r="AB80" s="93"/>
      <c r="AC80" s="91"/>
      <c r="AD80" s="91"/>
      <c r="AE80" s="91"/>
      <c r="AF80" s="91"/>
      <c r="AG80" s="187"/>
      <c r="AH80" s="91"/>
      <c r="AI80" s="91"/>
      <c r="AJ80" s="93"/>
      <c r="AK80" s="93"/>
      <c r="AL80" s="93"/>
      <c r="AM80" s="93"/>
      <c r="AN80" s="93"/>
      <c r="AO80" s="92"/>
      <c r="AP80" s="145"/>
      <c r="AQ80" s="145"/>
      <c r="AR80" s="93"/>
      <c r="AS80" s="93"/>
      <c r="AT80" s="91"/>
      <c r="AU80" s="91"/>
      <c r="AV80" s="91"/>
      <c r="AW80" s="93"/>
      <c r="AX80" s="93"/>
      <c r="AY80" s="93"/>
      <c r="AZ80" s="93"/>
      <c r="BA80" s="107"/>
      <c r="BB80" s="107"/>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row>
    <row r="81" spans="2:21" ht="16.5" thickBot="1" x14ac:dyDescent="0.3">
      <c r="B81" s="137" t="s">
        <v>331</v>
      </c>
      <c r="C81" s="138"/>
      <c r="D81" s="139"/>
      <c r="E81" s="38"/>
      <c r="I81" s="172"/>
      <c r="J81" s="176"/>
      <c r="K81" s="177"/>
      <c r="L81" s="172"/>
      <c r="N81" s="172"/>
      <c r="O81" s="172"/>
      <c r="P81" s="172"/>
      <c r="Q81" s="172"/>
      <c r="R81" s="172"/>
      <c r="S81" s="172"/>
      <c r="T81" s="172"/>
      <c r="U81" s="172"/>
    </row>
    <row r="82" spans="2:21" x14ac:dyDescent="0.25">
      <c r="I82" s="172"/>
      <c r="J82" s="176"/>
      <c r="K82" s="177"/>
      <c r="L82" s="172"/>
      <c r="N82" s="172"/>
      <c r="O82" s="172"/>
      <c r="P82" s="172"/>
      <c r="Q82" s="172"/>
      <c r="R82" s="172"/>
      <c r="S82" s="172"/>
      <c r="T82" s="172"/>
      <c r="U82" s="172"/>
    </row>
    <row r="83" spans="2:21" ht="21.75" thickBot="1" x14ac:dyDescent="0.3">
      <c r="B83" s="71" t="s">
        <v>421</v>
      </c>
      <c r="C83" s="1269"/>
      <c r="D83" s="1269"/>
      <c r="E83" s="341"/>
      <c r="I83" s="172"/>
      <c r="J83" s="176"/>
      <c r="K83" s="177"/>
      <c r="L83" s="172"/>
      <c r="N83" s="172"/>
      <c r="O83" s="172"/>
      <c r="P83" s="172"/>
      <c r="Q83" s="172"/>
      <c r="R83" s="172"/>
      <c r="S83" s="172"/>
      <c r="T83" s="172"/>
      <c r="U83" s="172"/>
    </row>
    <row r="84" spans="2:21" x14ac:dyDescent="0.25">
      <c r="B84" s="1711"/>
      <c r="C84" s="1712"/>
      <c r="D84" s="1712"/>
      <c r="E84" s="1713"/>
      <c r="I84" s="172"/>
      <c r="J84" s="176"/>
      <c r="K84" s="177"/>
      <c r="L84" s="172"/>
      <c r="N84" s="172"/>
      <c r="O84" s="172"/>
      <c r="P84" s="172"/>
      <c r="Q84" s="172"/>
      <c r="R84" s="172"/>
      <c r="S84" s="172"/>
      <c r="T84" s="172"/>
      <c r="U84" s="172"/>
    </row>
    <row r="85" spans="2:21" x14ac:dyDescent="0.25">
      <c r="B85" s="1714"/>
      <c r="C85" s="1609"/>
      <c r="D85" s="1609"/>
      <c r="E85" s="1716"/>
      <c r="I85" s="172"/>
      <c r="J85" s="176"/>
      <c r="K85" s="177"/>
      <c r="L85" s="172"/>
      <c r="N85" s="172"/>
      <c r="O85" s="172"/>
      <c r="P85" s="172"/>
      <c r="Q85" s="172"/>
      <c r="R85" s="172"/>
      <c r="S85" s="172"/>
      <c r="T85" s="172"/>
      <c r="U85" s="172"/>
    </row>
    <row r="86" spans="2:21" x14ac:dyDescent="0.25">
      <c r="B86" s="1714"/>
      <c r="C86" s="1609"/>
      <c r="D86" s="1609"/>
      <c r="E86" s="1716"/>
      <c r="I86" s="172"/>
      <c r="J86" s="176"/>
      <c r="K86" s="177"/>
      <c r="L86" s="172"/>
      <c r="N86" s="172"/>
      <c r="O86" s="172"/>
      <c r="P86" s="172"/>
      <c r="Q86" s="172"/>
      <c r="R86" s="172"/>
      <c r="S86" s="172"/>
      <c r="T86" s="172"/>
      <c r="U86" s="172"/>
    </row>
    <row r="87" spans="2:21" x14ac:dyDescent="0.25">
      <c r="B87" s="1714"/>
      <c r="C87" s="1609"/>
      <c r="D87" s="1609"/>
      <c r="E87" s="1716"/>
      <c r="I87" s="172"/>
      <c r="J87" s="176"/>
      <c r="K87" s="177"/>
      <c r="L87" s="172"/>
      <c r="N87" s="172"/>
      <c r="O87" s="172"/>
      <c r="P87" s="172"/>
      <c r="Q87" s="172"/>
      <c r="R87" s="172"/>
      <c r="S87" s="172"/>
      <c r="T87" s="172"/>
      <c r="U87" s="172"/>
    </row>
    <row r="88" spans="2:21" x14ac:dyDescent="0.25">
      <c r="B88" s="1714"/>
      <c r="C88" s="1609"/>
      <c r="D88" s="1609"/>
      <c r="E88" s="1716"/>
      <c r="I88" s="172"/>
      <c r="J88" s="176"/>
      <c r="K88" s="177"/>
      <c r="L88" s="172"/>
      <c r="N88" s="172"/>
      <c r="O88" s="172"/>
      <c r="P88" s="172"/>
      <c r="Q88" s="172"/>
      <c r="R88" s="172"/>
      <c r="S88" s="172"/>
      <c r="T88" s="172"/>
      <c r="U88" s="172"/>
    </row>
    <row r="89" spans="2:21" ht="24" customHeight="1" x14ac:dyDescent="0.25">
      <c r="B89" s="1714"/>
      <c r="C89" s="1609"/>
      <c r="D89" s="1609"/>
      <c r="E89" s="1716"/>
      <c r="I89" s="172"/>
      <c r="J89" s="176"/>
      <c r="K89" s="177"/>
      <c r="L89" s="172"/>
      <c r="N89" s="172"/>
      <c r="O89" s="172"/>
      <c r="P89" s="172"/>
      <c r="Q89" s="172"/>
      <c r="R89" s="172"/>
      <c r="S89" s="172"/>
      <c r="T89" s="172"/>
      <c r="U89" s="172"/>
    </row>
    <row r="90" spans="2:21" x14ac:dyDescent="0.25">
      <c r="B90" s="1714"/>
      <c r="C90" s="1609"/>
      <c r="D90" s="1609"/>
      <c r="E90" s="1716"/>
      <c r="I90" s="172"/>
      <c r="J90" s="176"/>
      <c r="K90" s="177"/>
      <c r="L90" s="172"/>
      <c r="N90" s="172"/>
      <c r="O90" s="172"/>
      <c r="P90" s="172"/>
      <c r="Q90" s="172"/>
      <c r="R90" s="172"/>
      <c r="S90" s="172"/>
      <c r="T90" s="172"/>
      <c r="U90" s="172"/>
    </row>
    <row r="91" spans="2:21" x14ac:dyDescent="0.25">
      <c r="B91" s="1714"/>
      <c r="C91" s="1609"/>
      <c r="D91" s="1609"/>
      <c r="E91" s="1716"/>
      <c r="I91" s="172"/>
      <c r="J91" s="176"/>
      <c r="K91" s="177"/>
      <c r="L91" s="172"/>
      <c r="N91" s="172"/>
      <c r="O91" s="172"/>
      <c r="P91" s="172"/>
      <c r="Q91" s="172"/>
      <c r="R91" s="172"/>
      <c r="S91" s="172"/>
      <c r="T91" s="172"/>
      <c r="U91" s="172"/>
    </row>
    <row r="92" spans="2:21" x14ac:dyDescent="0.25">
      <c r="B92" s="1714"/>
      <c r="C92" s="1609"/>
      <c r="D92" s="1609"/>
      <c r="E92" s="1716"/>
      <c r="I92" s="172"/>
      <c r="J92" s="176"/>
      <c r="K92" s="177"/>
      <c r="L92" s="172"/>
      <c r="N92" s="172"/>
      <c r="O92" s="172"/>
      <c r="P92" s="172"/>
      <c r="Q92" s="172"/>
      <c r="R92" s="172"/>
      <c r="S92" s="172"/>
      <c r="T92" s="172"/>
      <c r="U92" s="172"/>
    </row>
    <row r="93" spans="2:21" x14ac:dyDescent="0.25">
      <c r="B93" s="1714"/>
      <c r="C93" s="1609"/>
      <c r="D93" s="1609"/>
      <c r="E93" s="1716"/>
      <c r="I93" s="172"/>
      <c r="J93" s="176"/>
      <c r="K93" s="177"/>
      <c r="L93" s="172"/>
      <c r="N93" s="172"/>
      <c r="O93" s="172"/>
      <c r="P93" s="172"/>
      <c r="Q93" s="172"/>
      <c r="R93" s="172"/>
      <c r="S93" s="172"/>
      <c r="T93" s="172"/>
      <c r="U93" s="172"/>
    </row>
    <row r="94" spans="2:21" x14ac:dyDescent="0.25">
      <c r="B94" s="1714"/>
      <c r="C94" s="1609"/>
      <c r="D94" s="1609"/>
      <c r="E94" s="1716"/>
      <c r="I94" s="172"/>
      <c r="J94" s="176"/>
      <c r="K94" s="180"/>
      <c r="L94" s="172"/>
      <c r="N94" s="172"/>
      <c r="O94" s="172"/>
      <c r="P94" s="172"/>
      <c r="Q94" s="172"/>
      <c r="R94" s="172"/>
      <c r="S94" s="172"/>
      <c r="T94" s="172"/>
      <c r="U94" s="172"/>
    </row>
    <row r="95" spans="2:21" x14ac:dyDescent="0.25">
      <c r="B95" s="1714"/>
      <c r="C95" s="1609"/>
      <c r="D95" s="1609"/>
      <c r="E95" s="1716"/>
      <c r="I95" s="172"/>
      <c r="J95" s="176"/>
      <c r="K95" s="177"/>
      <c r="L95" s="172"/>
      <c r="N95" s="172"/>
      <c r="O95" s="172"/>
      <c r="P95" s="172"/>
      <c r="Q95" s="172"/>
      <c r="R95" s="172"/>
      <c r="S95" s="172"/>
      <c r="T95" s="172"/>
      <c r="U95" s="172"/>
    </row>
    <row r="96" spans="2:21" x14ac:dyDescent="0.25">
      <c r="B96" s="1714"/>
      <c r="C96" s="1609"/>
      <c r="D96" s="1609"/>
      <c r="E96" s="1716"/>
      <c r="I96" s="172"/>
      <c r="J96" s="176"/>
      <c r="K96" s="177"/>
      <c r="L96" s="172"/>
      <c r="N96" s="172"/>
      <c r="O96" s="172"/>
      <c r="P96" s="172"/>
      <c r="Q96" s="172"/>
      <c r="R96" s="172"/>
      <c r="S96" s="172"/>
      <c r="T96" s="172"/>
      <c r="U96" s="172"/>
    </row>
    <row r="97" spans="2:21" x14ac:dyDescent="0.25">
      <c r="B97" s="1714"/>
      <c r="C97" s="1609"/>
      <c r="D97" s="1609"/>
      <c r="E97" s="1716"/>
      <c r="I97" s="172"/>
      <c r="J97" s="176"/>
      <c r="K97" s="177"/>
      <c r="L97" s="172"/>
      <c r="N97" s="172"/>
      <c r="O97" s="172"/>
      <c r="P97" s="172"/>
      <c r="Q97" s="172"/>
      <c r="R97" s="172"/>
      <c r="S97" s="172"/>
      <c r="T97" s="172"/>
      <c r="U97" s="172"/>
    </row>
    <row r="98" spans="2:21" x14ac:dyDescent="0.25">
      <c r="B98" s="1714"/>
      <c r="C98" s="1609"/>
      <c r="D98" s="1609"/>
      <c r="E98" s="1716"/>
      <c r="I98" s="172"/>
      <c r="J98" s="176"/>
      <c r="K98" s="177"/>
      <c r="L98" s="172"/>
      <c r="N98" s="172"/>
      <c r="O98" s="172"/>
      <c r="P98" s="172"/>
      <c r="Q98" s="172"/>
      <c r="R98" s="172"/>
      <c r="S98" s="172"/>
      <c r="T98" s="172"/>
      <c r="U98" s="172"/>
    </row>
    <row r="99" spans="2:21" x14ac:dyDescent="0.25">
      <c r="B99" s="1714"/>
      <c r="C99" s="1609"/>
      <c r="D99" s="1609"/>
      <c r="E99" s="1716"/>
      <c r="I99" s="172"/>
      <c r="J99" s="176"/>
      <c r="K99" s="177"/>
      <c r="L99" s="172"/>
      <c r="N99" s="172"/>
      <c r="O99" s="172"/>
      <c r="P99" s="172"/>
      <c r="Q99" s="172"/>
      <c r="R99" s="172"/>
      <c r="S99" s="172"/>
      <c r="T99" s="172"/>
      <c r="U99" s="172"/>
    </row>
    <row r="100" spans="2:21" x14ac:dyDescent="0.25">
      <c r="B100" s="1714"/>
      <c r="C100" s="1609"/>
      <c r="D100" s="1609"/>
      <c r="E100" s="1716"/>
      <c r="I100" s="172"/>
      <c r="J100" s="176"/>
      <c r="K100" s="177"/>
      <c r="L100" s="172"/>
      <c r="N100" s="172"/>
      <c r="O100" s="172"/>
      <c r="P100" s="172"/>
      <c r="Q100" s="172"/>
      <c r="R100" s="172"/>
      <c r="S100" s="172"/>
      <c r="T100" s="172"/>
      <c r="U100" s="172"/>
    </row>
    <row r="101" spans="2:21" x14ac:dyDescent="0.25">
      <c r="B101" s="1714"/>
      <c r="C101" s="1609"/>
      <c r="D101" s="1609"/>
      <c r="E101" s="1716"/>
      <c r="I101" s="172"/>
      <c r="J101" s="176"/>
      <c r="K101" s="177"/>
      <c r="L101" s="172"/>
      <c r="N101" s="172"/>
      <c r="O101" s="172"/>
      <c r="P101" s="172"/>
      <c r="Q101" s="172"/>
      <c r="R101" s="172"/>
      <c r="S101" s="172"/>
      <c r="T101" s="172"/>
      <c r="U101" s="172"/>
    </row>
    <row r="102" spans="2:21" x14ac:dyDescent="0.25">
      <c r="B102" s="1714"/>
      <c r="C102" s="1609"/>
      <c r="D102" s="1609"/>
      <c r="E102" s="1716"/>
      <c r="I102" s="172"/>
      <c r="J102" s="176"/>
      <c r="K102" s="177"/>
      <c r="L102" s="172"/>
      <c r="N102" s="172"/>
      <c r="O102" s="172"/>
      <c r="P102" s="172"/>
      <c r="Q102" s="172"/>
      <c r="R102" s="172"/>
      <c r="S102" s="172"/>
      <c r="T102" s="172"/>
      <c r="U102" s="172"/>
    </row>
    <row r="103" spans="2:21" x14ac:dyDescent="0.25">
      <c r="B103" s="1714"/>
      <c r="C103" s="1609"/>
      <c r="D103" s="1609"/>
      <c r="E103" s="1716"/>
      <c r="I103" s="172"/>
      <c r="J103" s="176"/>
      <c r="K103" s="177"/>
      <c r="L103" s="172"/>
      <c r="N103" s="172"/>
      <c r="O103" s="172"/>
      <c r="P103" s="172"/>
      <c r="Q103" s="172"/>
      <c r="R103" s="172"/>
      <c r="S103" s="172"/>
      <c r="T103" s="172"/>
      <c r="U103" s="172"/>
    </row>
    <row r="104" spans="2:21" x14ac:dyDescent="0.25">
      <c r="B104" s="1714"/>
      <c r="C104" s="1609"/>
      <c r="D104" s="1609"/>
      <c r="E104" s="1716"/>
      <c r="I104" s="172"/>
      <c r="J104" s="176"/>
      <c r="K104" s="177"/>
      <c r="L104" s="172"/>
      <c r="N104" s="172"/>
      <c r="O104" s="172"/>
      <c r="P104" s="172"/>
      <c r="Q104" s="172"/>
      <c r="R104" s="172"/>
      <c r="S104" s="172"/>
      <c r="T104" s="172"/>
      <c r="U104" s="172"/>
    </row>
    <row r="105" spans="2:21" x14ac:dyDescent="0.25">
      <c r="B105" s="1714"/>
      <c r="C105" s="1609"/>
      <c r="D105" s="1609"/>
      <c r="E105" s="1716"/>
      <c r="I105" s="172"/>
      <c r="J105" s="176"/>
      <c r="K105" s="177"/>
      <c r="L105" s="172"/>
      <c r="N105" s="172"/>
      <c r="O105" s="172"/>
      <c r="P105" s="172"/>
      <c r="Q105" s="172"/>
      <c r="R105" s="172"/>
      <c r="S105" s="172"/>
      <c r="T105" s="172"/>
      <c r="U105" s="172"/>
    </row>
    <row r="106" spans="2:21" x14ac:dyDescent="0.25">
      <c r="B106" s="1714"/>
      <c r="C106" s="1609"/>
      <c r="D106" s="1609"/>
      <c r="E106" s="1716"/>
      <c r="I106" s="172"/>
      <c r="J106" s="176"/>
      <c r="K106" s="177"/>
      <c r="L106" s="172"/>
      <c r="N106" s="172"/>
      <c r="O106" s="172"/>
      <c r="P106" s="172"/>
      <c r="Q106" s="172"/>
      <c r="R106" s="172"/>
      <c r="S106" s="172"/>
      <c r="T106" s="172"/>
      <c r="U106" s="172"/>
    </row>
    <row r="107" spans="2:21" x14ac:dyDescent="0.25">
      <c r="B107" s="1714"/>
      <c r="C107" s="1609"/>
      <c r="D107" s="1609"/>
      <c r="E107" s="1716"/>
      <c r="I107" s="172"/>
      <c r="J107" s="176"/>
      <c r="K107" s="177"/>
      <c r="L107" s="172"/>
      <c r="N107" s="172"/>
      <c r="O107" s="172"/>
      <c r="P107" s="172"/>
      <c r="Q107" s="172"/>
      <c r="R107" s="172"/>
      <c r="S107" s="172"/>
      <c r="T107" s="172"/>
      <c r="U107" s="172"/>
    </row>
    <row r="108" spans="2:21" x14ac:dyDescent="0.25">
      <c r="B108" s="1714"/>
      <c r="C108" s="1609"/>
      <c r="D108" s="1609"/>
      <c r="E108" s="1716"/>
      <c r="I108" s="172"/>
      <c r="J108" s="176"/>
      <c r="K108" s="177"/>
      <c r="L108" s="172"/>
      <c r="N108" s="172"/>
      <c r="O108" s="172"/>
      <c r="P108" s="172"/>
      <c r="Q108" s="172"/>
      <c r="R108" s="172"/>
      <c r="S108" s="172"/>
      <c r="T108" s="172"/>
      <c r="U108" s="172"/>
    </row>
    <row r="109" spans="2:21" x14ac:dyDescent="0.25">
      <c r="B109" s="1714"/>
      <c r="C109" s="1609"/>
      <c r="D109" s="1609"/>
      <c r="E109" s="1716"/>
      <c r="I109" s="172"/>
      <c r="J109" s="176"/>
      <c r="K109" s="177"/>
      <c r="L109" s="172"/>
      <c r="N109" s="172"/>
      <c r="O109" s="172"/>
      <c r="P109" s="172"/>
      <c r="Q109" s="172"/>
      <c r="R109" s="172"/>
      <c r="S109" s="172"/>
      <c r="T109" s="172"/>
      <c r="U109" s="172"/>
    </row>
    <row r="110" spans="2:21" x14ac:dyDescent="0.25">
      <c r="B110" s="1714"/>
      <c r="C110" s="1609"/>
      <c r="D110" s="1609"/>
      <c r="E110" s="1716"/>
      <c r="I110" s="172"/>
      <c r="J110" s="176"/>
      <c r="K110" s="177"/>
      <c r="L110" s="172"/>
      <c r="N110" s="172"/>
      <c r="O110" s="172"/>
      <c r="P110" s="172"/>
      <c r="Q110" s="172"/>
      <c r="R110" s="172"/>
      <c r="S110" s="172"/>
      <c r="T110" s="172"/>
      <c r="U110" s="172"/>
    </row>
    <row r="111" spans="2:21" x14ac:dyDescent="0.25">
      <c r="B111" s="1714"/>
      <c r="C111" s="1609"/>
      <c r="D111" s="1609"/>
      <c r="E111" s="1716"/>
      <c r="I111" s="172"/>
      <c r="J111" s="176"/>
      <c r="K111" s="177"/>
      <c r="L111" s="172"/>
      <c r="N111" s="172"/>
      <c r="O111" s="172"/>
      <c r="P111" s="172"/>
      <c r="Q111" s="172"/>
      <c r="R111" s="172"/>
      <c r="S111" s="172"/>
      <c r="T111" s="172"/>
      <c r="U111" s="172"/>
    </row>
    <row r="112" spans="2:21" x14ac:dyDescent="0.25">
      <c r="B112" s="1714"/>
      <c r="C112" s="1609"/>
      <c r="D112" s="1609"/>
      <c r="E112" s="1716"/>
      <c r="I112" s="172"/>
      <c r="J112" s="176"/>
      <c r="K112" s="177"/>
      <c r="L112" s="172"/>
      <c r="N112" s="172"/>
      <c r="O112" s="172"/>
      <c r="P112" s="172"/>
      <c r="Q112" s="172"/>
      <c r="R112" s="172"/>
      <c r="S112" s="172"/>
      <c r="T112" s="172"/>
      <c r="U112" s="172"/>
    </row>
    <row r="113" spans="2:21" x14ac:dyDescent="0.25">
      <c r="B113" s="1714"/>
      <c r="C113" s="1609"/>
      <c r="D113" s="1609"/>
      <c r="E113" s="1716"/>
      <c r="I113" s="172"/>
      <c r="J113" s="176"/>
      <c r="K113" s="177"/>
      <c r="L113" s="172"/>
      <c r="N113" s="172"/>
      <c r="O113" s="172"/>
      <c r="P113" s="172"/>
      <c r="Q113" s="172"/>
      <c r="R113" s="172"/>
      <c r="S113" s="172"/>
      <c r="T113" s="172"/>
      <c r="U113" s="172"/>
    </row>
    <row r="114" spans="2:21" x14ac:dyDescent="0.25">
      <c r="B114" s="1714"/>
      <c r="C114" s="1609"/>
      <c r="D114" s="1609"/>
      <c r="E114" s="1716"/>
      <c r="I114" s="172"/>
      <c r="J114" s="176"/>
      <c r="K114" s="177"/>
      <c r="L114" s="172"/>
      <c r="N114" s="172"/>
      <c r="O114" s="172"/>
      <c r="P114" s="172"/>
      <c r="Q114" s="172"/>
      <c r="R114" s="172"/>
      <c r="S114" s="172"/>
      <c r="T114" s="172"/>
      <c r="U114" s="172"/>
    </row>
    <row r="115" spans="2:21" x14ac:dyDescent="0.25">
      <c r="B115" s="1714"/>
      <c r="C115" s="1609"/>
      <c r="D115" s="1609"/>
      <c r="E115" s="1716"/>
      <c r="I115" s="172"/>
      <c r="J115" s="176"/>
      <c r="K115" s="177"/>
      <c r="L115" s="172"/>
      <c r="N115" s="172"/>
      <c r="O115" s="172"/>
      <c r="P115" s="172"/>
      <c r="Q115" s="172"/>
      <c r="R115" s="172"/>
      <c r="S115" s="172"/>
      <c r="T115" s="172"/>
      <c r="U115" s="172"/>
    </row>
    <row r="116" spans="2:21" x14ac:dyDescent="0.25">
      <c r="B116" s="1714"/>
      <c r="C116" s="1609"/>
      <c r="D116" s="1609"/>
      <c r="E116" s="1716"/>
      <c r="I116" s="172"/>
      <c r="J116" s="176"/>
      <c r="K116" s="180"/>
      <c r="L116" s="172"/>
      <c r="N116" s="172"/>
      <c r="O116" s="172"/>
      <c r="P116" s="172"/>
      <c r="Q116" s="172"/>
      <c r="R116" s="172"/>
      <c r="S116" s="172"/>
      <c r="T116" s="172"/>
      <c r="U116" s="172"/>
    </row>
    <row r="117" spans="2:21" x14ac:dyDescent="0.25">
      <c r="B117" s="1714"/>
      <c r="C117" s="1609"/>
      <c r="D117" s="1609"/>
      <c r="E117" s="1716"/>
      <c r="I117" s="172"/>
      <c r="J117" s="176"/>
      <c r="K117" s="180"/>
      <c r="L117" s="172"/>
      <c r="N117" s="172"/>
      <c r="O117" s="172"/>
      <c r="P117" s="172"/>
      <c r="Q117" s="172"/>
      <c r="R117" s="172"/>
      <c r="S117" s="172"/>
      <c r="T117" s="172"/>
      <c r="U117" s="172"/>
    </row>
    <row r="118" spans="2:21" x14ac:dyDescent="0.25">
      <c r="B118" s="1714"/>
      <c r="C118" s="1609"/>
      <c r="D118" s="1609"/>
      <c r="E118" s="1716"/>
      <c r="I118" s="172"/>
      <c r="J118" s="176"/>
      <c r="K118" s="177"/>
      <c r="L118" s="172"/>
      <c r="N118" s="172"/>
      <c r="O118" s="172"/>
      <c r="P118" s="172"/>
      <c r="Q118" s="172"/>
      <c r="R118" s="172"/>
      <c r="S118" s="172"/>
      <c r="T118" s="172"/>
      <c r="U118" s="172"/>
    </row>
    <row r="119" spans="2:21" x14ac:dyDescent="0.25">
      <c r="B119" s="1714"/>
      <c r="C119" s="1609"/>
      <c r="D119" s="1609"/>
      <c r="E119" s="1716"/>
      <c r="I119" s="172"/>
      <c r="J119" s="176"/>
      <c r="K119" s="177"/>
      <c r="L119" s="172"/>
      <c r="N119" s="172"/>
      <c r="O119" s="172"/>
      <c r="P119" s="172"/>
      <c r="Q119" s="172"/>
      <c r="R119" s="172"/>
      <c r="S119" s="172"/>
      <c r="T119" s="172"/>
      <c r="U119" s="172"/>
    </row>
    <row r="120" spans="2:21" x14ac:dyDescent="0.25">
      <c r="B120" s="1714"/>
      <c r="C120" s="1609"/>
      <c r="D120" s="1609"/>
      <c r="E120" s="1716"/>
      <c r="I120" s="172"/>
      <c r="J120" s="176"/>
      <c r="K120" s="177"/>
      <c r="L120" s="172"/>
      <c r="N120" s="172"/>
      <c r="O120" s="172"/>
      <c r="P120" s="172"/>
      <c r="Q120" s="172"/>
      <c r="R120" s="172"/>
      <c r="S120" s="172"/>
      <c r="T120" s="172"/>
      <c r="U120" s="172"/>
    </row>
    <row r="121" spans="2:21" x14ac:dyDescent="0.25">
      <c r="B121" s="1714"/>
      <c r="C121" s="1609"/>
      <c r="D121" s="1609"/>
      <c r="E121" s="1716"/>
      <c r="I121" s="172"/>
      <c r="J121" s="176"/>
      <c r="K121" s="177"/>
      <c r="L121" s="172"/>
      <c r="N121" s="172"/>
      <c r="O121" s="172"/>
      <c r="P121" s="172"/>
      <c r="Q121" s="172"/>
      <c r="R121" s="172"/>
      <c r="S121" s="172"/>
      <c r="T121" s="172"/>
      <c r="U121" s="172"/>
    </row>
    <row r="122" spans="2:21" x14ac:dyDescent="0.25">
      <c r="B122" s="1714"/>
      <c r="C122" s="1609"/>
      <c r="D122" s="1609"/>
      <c r="E122" s="1716"/>
      <c r="I122" s="172"/>
      <c r="J122" s="176"/>
      <c r="K122" s="177"/>
      <c r="L122" s="172"/>
      <c r="N122" s="172"/>
      <c r="O122" s="172"/>
      <c r="P122" s="172"/>
      <c r="Q122" s="172"/>
      <c r="R122" s="172"/>
      <c r="S122" s="172"/>
      <c r="T122" s="172"/>
      <c r="U122" s="172"/>
    </row>
    <row r="123" spans="2:21" x14ac:dyDescent="0.25">
      <c r="B123" s="1714"/>
      <c r="C123" s="1609"/>
      <c r="D123" s="1609"/>
      <c r="E123" s="1716"/>
      <c r="I123" s="172"/>
      <c r="J123" s="176"/>
      <c r="K123" s="177"/>
      <c r="L123" s="172"/>
      <c r="N123" s="172"/>
      <c r="O123" s="172"/>
      <c r="P123" s="172"/>
      <c r="Q123" s="172"/>
      <c r="R123" s="172"/>
      <c r="S123" s="172"/>
      <c r="T123" s="172"/>
      <c r="U123" s="172"/>
    </row>
    <row r="124" spans="2:21" x14ac:dyDescent="0.25">
      <c r="B124" s="1714"/>
      <c r="C124" s="1609"/>
      <c r="D124" s="1609"/>
      <c r="E124" s="1716"/>
      <c r="I124" s="172"/>
      <c r="J124" s="176"/>
      <c r="K124" s="177"/>
      <c r="L124" s="172"/>
      <c r="N124" s="172"/>
      <c r="O124" s="172"/>
      <c r="P124" s="172"/>
      <c r="Q124" s="172"/>
      <c r="R124" s="172"/>
      <c r="S124" s="172"/>
      <c r="T124" s="172"/>
      <c r="U124" s="172"/>
    </row>
    <row r="125" spans="2:21" ht="15.75" thickBot="1" x14ac:dyDescent="0.3">
      <c r="B125" s="1717"/>
      <c r="C125" s="1718"/>
      <c r="D125" s="1718"/>
      <c r="E125" s="1719"/>
      <c r="I125" s="172"/>
      <c r="J125" s="176"/>
      <c r="K125" s="177"/>
      <c r="L125" s="172"/>
      <c r="N125" s="172"/>
      <c r="O125" s="172"/>
      <c r="P125" s="172"/>
      <c r="Q125" s="172"/>
      <c r="R125" s="172"/>
      <c r="S125" s="172"/>
      <c r="T125" s="172"/>
      <c r="U125" s="172"/>
    </row>
    <row r="126" spans="2:21" x14ac:dyDescent="0.25">
      <c r="I126" s="172"/>
      <c r="J126" s="176"/>
      <c r="K126" s="177"/>
      <c r="L126" s="172"/>
      <c r="N126" s="172"/>
      <c r="O126" s="172"/>
      <c r="P126" s="172"/>
      <c r="Q126" s="172"/>
      <c r="R126" s="172"/>
      <c r="S126" s="172"/>
      <c r="T126" s="172"/>
      <c r="U126" s="172"/>
    </row>
    <row r="127" spans="2:21" x14ac:dyDescent="0.25">
      <c r="G127" s="6"/>
      <c r="H127" s="6"/>
      <c r="I127" s="172"/>
      <c r="J127" s="176"/>
      <c r="K127" s="177"/>
      <c r="L127" s="172"/>
      <c r="N127" s="172"/>
      <c r="O127" s="172"/>
      <c r="P127" s="172"/>
      <c r="Q127" s="172"/>
      <c r="R127" s="172"/>
      <c r="S127" s="172"/>
      <c r="T127" s="172"/>
      <c r="U127" s="172"/>
    </row>
    <row r="128" spans="2:21" x14ac:dyDescent="0.25">
      <c r="G128" s="6"/>
      <c r="H128" s="6"/>
      <c r="I128" s="172"/>
      <c r="J128" s="176"/>
      <c r="K128" s="177"/>
      <c r="L128" s="172"/>
      <c r="N128" s="172"/>
      <c r="O128" s="172"/>
      <c r="P128" s="172"/>
      <c r="Q128" s="172"/>
      <c r="R128" s="172"/>
      <c r="S128" s="172"/>
      <c r="T128" s="172"/>
      <c r="U128" s="172"/>
    </row>
    <row r="129" spans="7:21" x14ac:dyDescent="0.25">
      <c r="G129" s="6"/>
      <c r="H129" s="6"/>
      <c r="I129" s="172"/>
      <c r="J129" s="176"/>
      <c r="K129" s="177"/>
      <c r="L129" s="172"/>
      <c r="N129" s="172"/>
      <c r="O129" s="172"/>
      <c r="P129" s="172"/>
      <c r="Q129" s="172"/>
      <c r="R129" s="172"/>
      <c r="S129" s="172"/>
      <c r="T129" s="172"/>
      <c r="U129" s="172"/>
    </row>
    <row r="130" spans="7:21" x14ac:dyDescent="0.25">
      <c r="G130" s="6"/>
      <c r="H130" s="6"/>
      <c r="I130" s="172"/>
      <c r="J130" s="176"/>
      <c r="K130" s="177"/>
      <c r="L130" s="172"/>
      <c r="N130" s="172"/>
      <c r="O130" s="172"/>
      <c r="P130" s="172"/>
      <c r="Q130" s="172"/>
      <c r="R130" s="172"/>
      <c r="S130" s="172"/>
      <c r="T130" s="172"/>
      <c r="U130" s="172"/>
    </row>
    <row r="131" spans="7:21" x14ac:dyDescent="0.25">
      <c r="G131" s="6"/>
      <c r="H131" s="6"/>
      <c r="I131" s="172"/>
      <c r="J131" s="176"/>
      <c r="K131" s="177"/>
      <c r="L131" s="172"/>
      <c r="N131" s="172"/>
      <c r="O131" s="172"/>
      <c r="P131" s="172"/>
      <c r="Q131" s="172"/>
      <c r="R131" s="172"/>
      <c r="S131" s="172"/>
      <c r="T131" s="172"/>
      <c r="U131" s="172"/>
    </row>
    <row r="132" spans="7:21" x14ac:dyDescent="0.25">
      <c r="G132" s="6"/>
      <c r="H132" s="6"/>
      <c r="I132" s="172"/>
      <c r="J132" s="176"/>
      <c r="K132" s="177"/>
      <c r="L132" s="172"/>
      <c r="N132" s="172"/>
      <c r="O132" s="172"/>
      <c r="P132" s="172"/>
      <c r="Q132" s="172"/>
      <c r="R132" s="172"/>
      <c r="S132" s="172"/>
      <c r="T132" s="172"/>
      <c r="U132" s="172"/>
    </row>
    <row r="133" spans="7:21" x14ac:dyDescent="0.25">
      <c r="G133" s="6"/>
      <c r="H133" s="6"/>
      <c r="I133" s="172"/>
      <c r="J133" s="176"/>
      <c r="K133" s="177"/>
      <c r="L133" s="172"/>
      <c r="N133" s="172"/>
      <c r="O133" s="172"/>
      <c r="P133" s="172"/>
      <c r="Q133" s="172"/>
      <c r="R133" s="172"/>
      <c r="S133" s="172"/>
      <c r="T133" s="172"/>
      <c r="U133" s="172"/>
    </row>
    <row r="134" spans="7:21" x14ac:dyDescent="0.25">
      <c r="G134" s="6"/>
      <c r="H134" s="6"/>
      <c r="I134" s="172"/>
      <c r="J134" s="176"/>
      <c r="K134" s="177"/>
      <c r="L134" s="172"/>
      <c r="N134" s="172"/>
      <c r="O134" s="172"/>
      <c r="P134" s="172"/>
      <c r="Q134" s="172"/>
      <c r="R134" s="172"/>
      <c r="S134" s="172"/>
      <c r="T134" s="172"/>
      <c r="U134" s="172"/>
    </row>
    <row r="135" spans="7:21" x14ac:dyDescent="0.25">
      <c r="G135" s="6"/>
      <c r="H135" s="6"/>
      <c r="I135" s="172"/>
      <c r="J135" s="176"/>
      <c r="K135" s="177"/>
      <c r="L135" s="172"/>
      <c r="N135" s="172"/>
      <c r="O135" s="172"/>
      <c r="P135" s="172"/>
      <c r="Q135" s="172"/>
      <c r="R135" s="172"/>
      <c r="S135" s="172"/>
      <c r="T135" s="172"/>
      <c r="U135" s="172"/>
    </row>
    <row r="136" spans="7:21" x14ac:dyDescent="0.25">
      <c r="G136" s="6"/>
      <c r="H136" s="6"/>
      <c r="I136" s="172"/>
      <c r="J136" s="176"/>
      <c r="K136" s="177"/>
      <c r="L136" s="172"/>
      <c r="N136" s="172"/>
      <c r="O136" s="172"/>
      <c r="P136" s="172"/>
      <c r="Q136" s="172"/>
      <c r="R136" s="172"/>
      <c r="S136" s="172"/>
      <c r="T136" s="172"/>
      <c r="U136" s="172"/>
    </row>
    <row r="137" spans="7:21" x14ac:dyDescent="0.25">
      <c r="G137" s="6"/>
      <c r="H137" s="6"/>
      <c r="I137" s="172"/>
      <c r="J137" s="176"/>
      <c r="K137" s="177"/>
      <c r="L137" s="172"/>
      <c r="N137" s="172"/>
      <c r="O137" s="172"/>
      <c r="P137" s="172"/>
      <c r="Q137" s="172"/>
      <c r="R137" s="172"/>
      <c r="S137" s="172"/>
      <c r="T137" s="172"/>
      <c r="U137" s="172"/>
    </row>
    <row r="138" spans="7:21" x14ac:dyDescent="0.25">
      <c r="G138" s="6"/>
      <c r="H138" s="6"/>
      <c r="I138" s="172"/>
      <c r="J138" s="176"/>
      <c r="K138" s="177"/>
      <c r="L138" s="172"/>
      <c r="N138" s="172"/>
      <c r="O138" s="172"/>
      <c r="P138" s="172"/>
      <c r="Q138" s="172"/>
      <c r="R138" s="172"/>
      <c r="S138" s="172"/>
      <c r="T138" s="172"/>
      <c r="U138" s="172"/>
    </row>
    <row r="139" spans="7:21" x14ac:dyDescent="0.25">
      <c r="G139" s="6"/>
      <c r="H139" s="6"/>
      <c r="I139" s="172"/>
      <c r="J139" s="176"/>
      <c r="K139" s="177"/>
      <c r="L139" s="172"/>
      <c r="N139" s="172"/>
      <c r="O139" s="172"/>
      <c r="P139" s="172"/>
      <c r="Q139" s="172"/>
      <c r="R139" s="172"/>
      <c r="S139" s="172"/>
      <c r="T139" s="172"/>
      <c r="U139" s="172"/>
    </row>
    <row r="140" spans="7:21" x14ac:dyDescent="0.25">
      <c r="G140" s="6"/>
      <c r="H140" s="6"/>
      <c r="I140" s="172"/>
      <c r="J140" s="176"/>
      <c r="K140" s="177"/>
      <c r="L140" s="172"/>
      <c r="N140" s="172"/>
      <c r="O140" s="172"/>
      <c r="P140" s="172"/>
      <c r="Q140" s="172"/>
      <c r="R140" s="172"/>
      <c r="S140" s="172"/>
      <c r="T140" s="172"/>
      <c r="U140" s="172"/>
    </row>
    <row r="141" spans="7:21" x14ac:dyDescent="0.25">
      <c r="G141" s="6"/>
      <c r="H141" s="6"/>
      <c r="I141" s="172"/>
      <c r="J141" s="176"/>
      <c r="K141" s="177"/>
      <c r="L141" s="172"/>
      <c r="N141" s="172"/>
      <c r="O141" s="172"/>
      <c r="P141" s="172"/>
      <c r="Q141" s="172"/>
      <c r="R141" s="172"/>
      <c r="S141" s="172"/>
      <c r="T141" s="172"/>
      <c r="U141" s="172"/>
    </row>
    <row r="142" spans="7:21" x14ac:dyDescent="0.25">
      <c r="G142" s="6"/>
      <c r="H142" s="6"/>
      <c r="I142" s="172"/>
      <c r="J142" s="176"/>
      <c r="K142" s="177"/>
      <c r="L142" s="172"/>
      <c r="N142" s="172"/>
      <c r="O142" s="172"/>
      <c r="P142" s="172"/>
      <c r="Q142" s="172"/>
      <c r="R142" s="172"/>
      <c r="S142" s="172"/>
      <c r="T142" s="172"/>
      <c r="U142" s="172"/>
    </row>
    <row r="143" spans="7:21" x14ac:dyDescent="0.25">
      <c r="G143" s="6"/>
      <c r="H143" s="6"/>
      <c r="I143" s="172"/>
      <c r="J143" s="176"/>
      <c r="K143" s="177"/>
      <c r="L143" s="172"/>
      <c r="N143" s="172"/>
      <c r="O143" s="172"/>
      <c r="P143" s="172"/>
      <c r="Q143" s="172"/>
      <c r="R143" s="172"/>
      <c r="S143" s="172"/>
      <c r="T143" s="172"/>
      <c r="U143" s="172"/>
    </row>
    <row r="144" spans="7:21" x14ac:dyDescent="0.25">
      <c r="G144" s="6"/>
      <c r="H144" s="6"/>
      <c r="I144" s="172"/>
      <c r="J144" s="176"/>
      <c r="K144" s="177"/>
      <c r="L144" s="172"/>
      <c r="N144" s="172"/>
      <c r="O144" s="172"/>
      <c r="P144" s="172"/>
      <c r="Q144" s="172"/>
      <c r="R144" s="172"/>
      <c r="S144" s="172"/>
      <c r="T144" s="172"/>
      <c r="U144" s="172"/>
    </row>
    <row r="145" spans="7:21" x14ac:dyDescent="0.25">
      <c r="G145" s="6"/>
      <c r="H145" s="6"/>
      <c r="I145" s="172"/>
      <c r="J145" s="176"/>
      <c r="K145" s="177"/>
      <c r="L145" s="172"/>
      <c r="N145" s="172"/>
      <c r="O145" s="172"/>
      <c r="P145" s="172"/>
      <c r="Q145" s="172"/>
      <c r="R145" s="172"/>
      <c r="S145" s="172"/>
      <c r="T145" s="172"/>
      <c r="U145" s="172"/>
    </row>
    <row r="146" spans="7:21" x14ac:dyDescent="0.25">
      <c r="G146" s="6"/>
      <c r="H146" s="6"/>
      <c r="I146" s="172"/>
      <c r="J146" s="176"/>
      <c r="K146" s="177"/>
      <c r="L146" s="172"/>
      <c r="N146" s="172"/>
      <c r="O146" s="172"/>
      <c r="P146" s="172"/>
      <c r="Q146" s="172"/>
      <c r="R146" s="172"/>
      <c r="S146" s="172"/>
      <c r="T146" s="172"/>
      <c r="U146" s="172"/>
    </row>
    <row r="147" spans="7:21" x14ac:dyDescent="0.25">
      <c r="G147" s="6"/>
      <c r="H147" s="6"/>
      <c r="I147" s="172"/>
      <c r="J147" s="176"/>
      <c r="K147" s="177"/>
      <c r="L147" s="172"/>
      <c r="N147" s="172"/>
      <c r="O147" s="172"/>
      <c r="P147" s="172"/>
      <c r="Q147" s="172"/>
      <c r="R147" s="172"/>
      <c r="S147" s="172"/>
      <c r="T147" s="172"/>
      <c r="U147" s="172"/>
    </row>
    <row r="148" spans="7:21" x14ac:dyDescent="0.25">
      <c r="G148" s="6"/>
      <c r="H148" s="6"/>
      <c r="I148" s="172"/>
      <c r="J148" s="176"/>
      <c r="K148" s="177"/>
      <c r="L148" s="172"/>
      <c r="N148" s="172"/>
      <c r="O148" s="172"/>
      <c r="P148" s="172"/>
      <c r="Q148" s="172"/>
      <c r="R148" s="172"/>
      <c r="S148" s="172"/>
      <c r="T148" s="172"/>
      <c r="U148" s="172"/>
    </row>
    <row r="149" spans="7:21" x14ac:dyDescent="0.25">
      <c r="G149" s="6"/>
      <c r="H149" s="6"/>
      <c r="I149" s="172"/>
      <c r="J149" s="176"/>
      <c r="K149" s="177"/>
      <c r="L149" s="172"/>
      <c r="N149" s="172"/>
      <c r="O149" s="172"/>
      <c r="P149" s="172"/>
      <c r="Q149" s="172"/>
      <c r="R149" s="172"/>
      <c r="S149" s="172"/>
      <c r="T149" s="172"/>
      <c r="U149" s="172"/>
    </row>
    <row r="150" spans="7:21" x14ac:dyDescent="0.25">
      <c r="G150" s="6"/>
      <c r="H150" s="6"/>
      <c r="I150" s="172"/>
      <c r="J150" s="176"/>
      <c r="K150" s="177"/>
      <c r="L150" s="172"/>
      <c r="N150" s="172"/>
      <c r="O150" s="172"/>
      <c r="P150" s="172"/>
      <c r="Q150" s="172"/>
      <c r="R150" s="172"/>
      <c r="S150" s="172"/>
      <c r="T150" s="172"/>
      <c r="U150" s="172"/>
    </row>
    <row r="151" spans="7:21" x14ac:dyDescent="0.25">
      <c r="G151" s="6"/>
      <c r="H151" s="6"/>
      <c r="I151" s="172"/>
      <c r="J151" s="176"/>
      <c r="K151" s="177"/>
      <c r="L151" s="172"/>
      <c r="N151" s="172"/>
      <c r="O151" s="172"/>
      <c r="P151" s="172"/>
      <c r="Q151" s="172"/>
      <c r="R151" s="172"/>
      <c r="S151" s="172"/>
      <c r="T151" s="172"/>
      <c r="U151" s="172"/>
    </row>
    <row r="152" spans="7:21" x14ac:dyDescent="0.25">
      <c r="G152" s="6"/>
      <c r="H152" s="6"/>
      <c r="I152" s="172"/>
      <c r="J152" s="176"/>
      <c r="K152" s="177"/>
      <c r="L152" s="172"/>
      <c r="N152" s="172"/>
      <c r="O152" s="172"/>
      <c r="P152" s="172"/>
      <c r="Q152" s="172"/>
      <c r="R152" s="172"/>
      <c r="S152" s="172"/>
      <c r="T152" s="172"/>
      <c r="U152" s="172"/>
    </row>
    <row r="153" spans="7:21" x14ac:dyDescent="0.25">
      <c r="G153" s="6"/>
      <c r="H153" s="6"/>
      <c r="I153" s="172"/>
      <c r="J153" s="176"/>
      <c r="K153" s="177"/>
      <c r="L153" s="172"/>
      <c r="N153" s="172"/>
      <c r="O153" s="172"/>
      <c r="P153" s="172"/>
      <c r="Q153" s="172"/>
      <c r="R153" s="172"/>
      <c r="S153" s="172"/>
      <c r="T153" s="172"/>
      <c r="U153" s="172"/>
    </row>
    <row r="154" spans="7:21" x14ac:dyDescent="0.25">
      <c r="G154" s="6"/>
      <c r="H154" s="6"/>
      <c r="I154" s="172"/>
      <c r="J154" s="176"/>
      <c r="K154" s="177"/>
      <c r="L154" s="172"/>
      <c r="N154" s="172"/>
      <c r="O154" s="172"/>
      <c r="P154" s="172"/>
      <c r="Q154" s="172"/>
      <c r="R154" s="172"/>
      <c r="S154" s="172"/>
      <c r="T154" s="172"/>
      <c r="U154" s="172"/>
    </row>
    <row r="155" spans="7:21" x14ac:dyDescent="0.25">
      <c r="G155" s="6"/>
      <c r="H155" s="6"/>
      <c r="I155" s="172"/>
      <c r="J155" s="176"/>
      <c r="K155" s="177"/>
      <c r="L155" s="172"/>
      <c r="N155" s="172"/>
      <c r="O155" s="172"/>
      <c r="P155" s="172"/>
      <c r="Q155" s="172"/>
      <c r="R155" s="172"/>
      <c r="S155" s="172"/>
      <c r="T155" s="172"/>
      <c r="U155" s="172"/>
    </row>
    <row r="156" spans="7:21" x14ac:dyDescent="0.25">
      <c r="G156" s="6"/>
      <c r="H156" s="6"/>
      <c r="I156" s="172"/>
      <c r="J156" s="176"/>
      <c r="K156" s="177"/>
      <c r="L156" s="172"/>
      <c r="N156" s="172"/>
      <c r="O156" s="172"/>
      <c r="P156" s="172"/>
      <c r="Q156" s="172"/>
      <c r="R156" s="172"/>
      <c r="S156" s="172"/>
      <c r="T156" s="172"/>
      <c r="U156" s="172"/>
    </row>
    <row r="157" spans="7:21" x14ac:dyDescent="0.25">
      <c r="G157" s="6"/>
      <c r="H157" s="6"/>
      <c r="I157" s="172"/>
      <c r="J157" s="176"/>
      <c r="K157" s="177"/>
      <c r="L157" s="172"/>
      <c r="N157" s="172"/>
      <c r="O157" s="172"/>
      <c r="P157" s="172"/>
      <c r="Q157" s="172"/>
      <c r="R157" s="172"/>
      <c r="S157" s="172"/>
      <c r="T157" s="172"/>
      <c r="U157" s="172"/>
    </row>
    <row r="158" spans="7:21" x14ac:dyDescent="0.25">
      <c r="G158" s="6"/>
      <c r="H158" s="6"/>
      <c r="I158" s="172"/>
      <c r="J158" s="176"/>
      <c r="K158" s="177"/>
      <c r="L158" s="172"/>
      <c r="N158" s="172"/>
      <c r="O158" s="172"/>
      <c r="P158" s="172"/>
      <c r="Q158" s="172"/>
      <c r="R158" s="172"/>
      <c r="S158" s="172"/>
      <c r="T158" s="172"/>
      <c r="U158" s="172"/>
    </row>
    <row r="159" spans="7:21" x14ac:dyDescent="0.25">
      <c r="G159" s="6"/>
      <c r="H159" s="6"/>
      <c r="I159" s="172"/>
      <c r="J159" s="176"/>
      <c r="K159" s="177"/>
      <c r="L159" s="172"/>
      <c r="N159" s="172"/>
      <c r="O159" s="172"/>
      <c r="P159" s="172"/>
      <c r="Q159" s="172"/>
      <c r="R159" s="172"/>
      <c r="S159" s="172"/>
      <c r="T159" s="172"/>
      <c r="U159" s="172"/>
    </row>
    <row r="160" spans="7:21" x14ac:dyDescent="0.25">
      <c r="G160" s="6"/>
      <c r="H160" s="6"/>
      <c r="I160" s="172"/>
      <c r="J160" s="176"/>
      <c r="K160" s="177"/>
      <c r="L160" s="172"/>
      <c r="N160" s="172"/>
      <c r="O160" s="172"/>
      <c r="P160" s="172"/>
      <c r="Q160" s="172"/>
      <c r="R160" s="172"/>
      <c r="S160" s="172"/>
      <c r="T160" s="172"/>
      <c r="U160" s="172"/>
    </row>
    <row r="161" spans="7:21" x14ac:dyDescent="0.25">
      <c r="G161" s="6"/>
      <c r="H161" s="6"/>
      <c r="I161" s="172"/>
      <c r="J161" s="176"/>
      <c r="K161" s="177"/>
      <c r="L161" s="172"/>
      <c r="N161" s="172"/>
      <c r="O161" s="172"/>
      <c r="P161" s="172"/>
      <c r="Q161" s="172"/>
      <c r="R161" s="172"/>
      <c r="S161" s="172"/>
      <c r="T161" s="172"/>
      <c r="U161" s="172"/>
    </row>
    <row r="162" spans="7:21" x14ac:dyDescent="0.25">
      <c r="G162" s="6"/>
      <c r="H162" s="6"/>
      <c r="I162" s="172"/>
      <c r="J162" s="176"/>
      <c r="K162" s="177"/>
      <c r="L162" s="172"/>
      <c r="N162" s="172"/>
      <c r="O162" s="172"/>
      <c r="P162" s="172"/>
      <c r="Q162" s="172"/>
      <c r="R162" s="172"/>
      <c r="S162" s="172"/>
      <c r="T162" s="172"/>
      <c r="U162" s="172"/>
    </row>
    <row r="163" spans="7:21" x14ac:dyDescent="0.25">
      <c r="G163" s="6"/>
      <c r="H163" s="6"/>
      <c r="I163" s="172"/>
      <c r="J163" s="176"/>
      <c r="K163" s="177"/>
      <c r="L163" s="172"/>
      <c r="N163" s="172"/>
      <c r="O163" s="172"/>
      <c r="P163" s="172"/>
      <c r="Q163" s="172"/>
      <c r="R163" s="172"/>
      <c r="S163" s="172"/>
      <c r="T163" s="172"/>
      <c r="U163" s="172"/>
    </row>
    <row r="164" spans="7:21" x14ac:dyDescent="0.25">
      <c r="G164" s="6"/>
      <c r="H164" s="6"/>
      <c r="I164" s="172"/>
      <c r="J164" s="176"/>
      <c r="K164" s="177"/>
      <c r="L164" s="172"/>
      <c r="N164" s="172"/>
      <c r="O164" s="172"/>
      <c r="P164" s="172"/>
      <c r="Q164" s="172"/>
      <c r="R164" s="172"/>
      <c r="S164" s="172"/>
      <c r="T164" s="172"/>
      <c r="U164" s="172"/>
    </row>
    <row r="165" spans="7:21" x14ac:dyDescent="0.25">
      <c r="G165" s="6"/>
      <c r="H165" s="6"/>
      <c r="I165" s="172"/>
      <c r="J165" s="176"/>
      <c r="K165" s="177"/>
      <c r="L165" s="172"/>
      <c r="N165" s="172"/>
      <c r="O165" s="172"/>
      <c r="P165" s="172"/>
      <c r="Q165" s="172"/>
      <c r="R165" s="172"/>
      <c r="S165" s="172"/>
      <c r="T165" s="172"/>
      <c r="U165" s="172"/>
    </row>
    <row r="166" spans="7:21" x14ac:dyDescent="0.25">
      <c r="G166" s="6"/>
      <c r="H166" s="6"/>
      <c r="I166" s="172"/>
      <c r="J166" s="176"/>
      <c r="K166" s="177"/>
      <c r="L166" s="172"/>
      <c r="N166" s="172"/>
      <c r="O166" s="172"/>
      <c r="P166" s="172"/>
      <c r="Q166" s="172"/>
      <c r="R166" s="172"/>
      <c r="S166" s="172"/>
      <c r="T166" s="172"/>
      <c r="U166" s="172"/>
    </row>
    <row r="167" spans="7:21" x14ac:dyDescent="0.25">
      <c r="G167" s="6"/>
      <c r="H167" s="6"/>
      <c r="I167" s="172"/>
      <c r="J167" s="176"/>
      <c r="K167" s="177"/>
      <c r="L167" s="172"/>
      <c r="N167" s="172"/>
      <c r="O167" s="172"/>
      <c r="P167" s="172"/>
      <c r="Q167" s="172"/>
      <c r="R167" s="172"/>
      <c r="S167" s="172"/>
      <c r="T167" s="172"/>
      <c r="U167" s="172"/>
    </row>
    <row r="168" spans="7:21" x14ac:dyDescent="0.25">
      <c r="G168" s="6"/>
      <c r="H168" s="6"/>
      <c r="I168" s="172"/>
      <c r="J168" s="176"/>
      <c r="K168" s="177"/>
      <c r="L168" s="172"/>
      <c r="N168" s="172"/>
      <c r="O168" s="172"/>
      <c r="P168" s="172"/>
      <c r="Q168" s="172"/>
      <c r="R168" s="172"/>
      <c r="S168" s="172"/>
      <c r="T168" s="172"/>
      <c r="U168" s="172"/>
    </row>
    <row r="169" spans="7:21" x14ac:dyDescent="0.25">
      <c r="G169" s="6"/>
      <c r="H169" s="6"/>
      <c r="I169" s="172"/>
      <c r="J169" s="176"/>
      <c r="K169" s="177"/>
      <c r="L169" s="172"/>
      <c r="N169" s="172"/>
      <c r="O169" s="172"/>
      <c r="P169" s="172"/>
      <c r="Q169" s="172"/>
      <c r="R169" s="172"/>
      <c r="S169" s="172"/>
      <c r="T169" s="172"/>
      <c r="U169" s="172"/>
    </row>
    <row r="170" spans="7:21" x14ac:dyDescent="0.25">
      <c r="G170" s="6"/>
      <c r="H170" s="6"/>
      <c r="I170" s="172"/>
      <c r="J170" s="176"/>
      <c r="K170" s="177"/>
      <c r="L170" s="172"/>
      <c r="N170" s="172"/>
      <c r="O170" s="172"/>
      <c r="P170" s="172"/>
      <c r="Q170" s="172"/>
      <c r="R170" s="172"/>
      <c r="S170" s="172"/>
      <c r="T170" s="172"/>
      <c r="U170" s="172"/>
    </row>
    <row r="171" spans="7:21" x14ac:dyDescent="0.25">
      <c r="G171" s="6"/>
      <c r="H171" s="6"/>
      <c r="I171" s="172"/>
      <c r="J171" s="176"/>
      <c r="K171" s="177"/>
      <c r="L171" s="172"/>
      <c r="N171" s="172"/>
      <c r="O171" s="172"/>
      <c r="P171" s="172"/>
      <c r="Q171" s="172"/>
      <c r="R171" s="172"/>
      <c r="S171" s="172"/>
      <c r="T171" s="172"/>
      <c r="U171" s="172"/>
    </row>
    <row r="172" spans="7:21" x14ac:dyDescent="0.25">
      <c r="G172" s="6"/>
      <c r="H172" s="6"/>
      <c r="I172" s="172"/>
      <c r="J172" s="176"/>
      <c r="K172" s="177"/>
      <c r="L172" s="172"/>
      <c r="N172" s="172"/>
      <c r="O172" s="172"/>
      <c r="P172" s="172"/>
      <c r="Q172" s="172"/>
      <c r="R172" s="172"/>
      <c r="S172" s="172"/>
      <c r="T172" s="172"/>
      <c r="U172" s="172"/>
    </row>
    <row r="173" spans="7:21" x14ac:dyDescent="0.25">
      <c r="G173" s="6"/>
      <c r="H173" s="6"/>
      <c r="I173" s="172"/>
      <c r="J173" s="176"/>
      <c r="K173" s="177"/>
      <c r="L173" s="172"/>
      <c r="N173" s="172"/>
      <c r="O173" s="172"/>
      <c r="P173" s="172"/>
      <c r="Q173" s="172"/>
      <c r="R173" s="172"/>
      <c r="S173" s="172"/>
      <c r="T173" s="172"/>
      <c r="U173" s="172"/>
    </row>
    <row r="174" spans="7:21" x14ac:dyDescent="0.25">
      <c r="G174" s="6"/>
      <c r="H174" s="6"/>
      <c r="I174" s="172"/>
      <c r="J174" s="176"/>
      <c r="K174" s="177"/>
      <c r="L174" s="172"/>
      <c r="N174" s="172"/>
      <c r="O174" s="172"/>
      <c r="P174" s="172"/>
      <c r="Q174" s="172"/>
      <c r="R174" s="172"/>
      <c r="S174" s="172"/>
      <c r="T174" s="172"/>
      <c r="U174" s="172"/>
    </row>
    <row r="175" spans="7:21" x14ac:dyDescent="0.25">
      <c r="G175" s="6"/>
      <c r="H175" s="6"/>
      <c r="I175" s="172"/>
      <c r="J175" s="176"/>
      <c r="K175" s="177"/>
      <c r="L175" s="172"/>
      <c r="N175" s="172"/>
      <c r="O175" s="172"/>
      <c r="P175" s="172"/>
      <c r="Q175" s="172"/>
      <c r="R175" s="172"/>
      <c r="S175" s="172"/>
      <c r="T175" s="172"/>
      <c r="U175" s="172"/>
    </row>
    <row r="176" spans="7:21" x14ac:dyDescent="0.25">
      <c r="G176" s="6"/>
      <c r="H176" s="6"/>
      <c r="I176" s="172"/>
      <c r="J176" s="176"/>
      <c r="K176" s="177"/>
      <c r="L176" s="172"/>
      <c r="N176" s="172"/>
      <c r="O176" s="172"/>
      <c r="P176" s="172"/>
      <c r="Q176" s="172"/>
      <c r="R176" s="172"/>
      <c r="S176" s="172"/>
      <c r="T176" s="172"/>
      <c r="U176" s="172"/>
    </row>
    <row r="177" spans="7:21" x14ac:dyDescent="0.25">
      <c r="G177" s="6"/>
      <c r="H177" s="6"/>
      <c r="I177" s="172"/>
      <c r="J177" s="176"/>
      <c r="K177" s="177"/>
      <c r="L177" s="172"/>
      <c r="N177" s="172"/>
      <c r="O177" s="172"/>
      <c r="P177" s="172"/>
      <c r="Q177" s="172"/>
      <c r="R177" s="172"/>
      <c r="S177" s="172"/>
      <c r="T177" s="172"/>
      <c r="U177" s="172"/>
    </row>
    <row r="178" spans="7:21" x14ac:dyDescent="0.25">
      <c r="G178" s="6"/>
      <c r="H178" s="6"/>
      <c r="I178" s="172"/>
      <c r="J178" s="176"/>
      <c r="K178" s="177"/>
      <c r="L178" s="172"/>
      <c r="N178" s="172"/>
      <c r="O178" s="172"/>
      <c r="P178" s="172"/>
      <c r="Q178" s="172"/>
      <c r="R178" s="172"/>
      <c r="S178" s="172"/>
      <c r="T178" s="172"/>
      <c r="U178" s="172"/>
    </row>
    <row r="179" spans="7:21" x14ac:dyDescent="0.25">
      <c r="G179" s="6"/>
      <c r="H179" s="6"/>
      <c r="I179" s="172"/>
      <c r="J179" s="176"/>
      <c r="K179" s="177"/>
      <c r="L179" s="172"/>
      <c r="N179" s="172"/>
      <c r="O179" s="172"/>
      <c r="P179" s="172"/>
      <c r="Q179" s="172"/>
      <c r="R179" s="172"/>
      <c r="S179" s="172"/>
      <c r="T179" s="172"/>
      <c r="U179" s="172"/>
    </row>
    <row r="180" spans="7:21" x14ac:dyDescent="0.25">
      <c r="G180" s="6"/>
      <c r="H180" s="6"/>
      <c r="I180" s="172"/>
      <c r="J180" s="176"/>
      <c r="K180" s="180"/>
      <c r="L180" s="172"/>
      <c r="N180" s="172"/>
      <c r="O180" s="172"/>
      <c r="P180" s="172"/>
      <c r="Q180" s="172"/>
      <c r="R180" s="172"/>
      <c r="S180" s="172"/>
      <c r="T180" s="172"/>
      <c r="U180" s="172"/>
    </row>
    <row r="181" spans="7:21" x14ac:dyDescent="0.25">
      <c r="G181" s="6"/>
      <c r="H181" s="6"/>
      <c r="I181" s="172"/>
      <c r="J181" s="176"/>
      <c r="K181" s="180"/>
      <c r="L181" s="172"/>
      <c r="N181" s="172"/>
      <c r="O181" s="172"/>
      <c r="P181" s="172"/>
      <c r="Q181" s="172"/>
      <c r="R181" s="172"/>
      <c r="S181" s="172"/>
      <c r="T181" s="172"/>
      <c r="U181" s="172"/>
    </row>
    <row r="182" spans="7:21" x14ac:dyDescent="0.25">
      <c r="G182" s="6"/>
      <c r="H182" s="6"/>
      <c r="I182" s="172"/>
      <c r="J182" s="176"/>
      <c r="K182" s="177"/>
      <c r="L182" s="172"/>
      <c r="N182" s="172"/>
      <c r="O182" s="172"/>
      <c r="P182" s="172"/>
      <c r="Q182" s="172"/>
      <c r="R182" s="172"/>
      <c r="S182" s="172"/>
      <c r="T182" s="172"/>
      <c r="U182" s="172"/>
    </row>
    <row r="183" spans="7:21" x14ac:dyDescent="0.25">
      <c r="G183" s="6"/>
      <c r="H183" s="6"/>
      <c r="I183" s="172"/>
      <c r="J183" s="176"/>
      <c r="K183" s="177"/>
      <c r="L183" s="172"/>
      <c r="N183" s="172"/>
      <c r="O183" s="172"/>
      <c r="P183" s="172"/>
      <c r="Q183" s="172"/>
      <c r="R183" s="172"/>
      <c r="S183" s="172"/>
      <c r="T183" s="172"/>
      <c r="U183" s="172"/>
    </row>
    <row r="184" spans="7:21" x14ac:dyDescent="0.25">
      <c r="G184" s="6"/>
      <c r="H184" s="6"/>
      <c r="I184" s="172"/>
      <c r="J184" s="176"/>
      <c r="K184" s="177"/>
      <c r="L184" s="172"/>
      <c r="M184" s="6" t="s">
        <v>470</v>
      </c>
      <c r="N184" s="172"/>
      <c r="O184" s="172"/>
      <c r="P184" s="172"/>
      <c r="Q184" s="172"/>
      <c r="R184" s="172"/>
      <c r="S184" s="172"/>
      <c r="T184" s="172"/>
      <c r="U184" s="172"/>
    </row>
    <row r="185" spans="7:21" x14ac:dyDescent="0.25">
      <c r="G185" s="6"/>
      <c r="H185" s="6"/>
      <c r="I185" s="172"/>
      <c r="J185" s="176"/>
      <c r="K185" s="177"/>
      <c r="L185" s="172"/>
      <c r="N185" s="172"/>
      <c r="O185" s="172"/>
      <c r="P185" s="172"/>
      <c r="Q185" s="172"/>
      <c r="R185" s="172"/>
      <c r="S185" s="172"/>
      <c r="T185" s="172"/>
      <c r="U185" s="172"/>
    </row>
    <row r="186" spans="7:21" x14ac:dyDescent="0.25">
      <c r="G186" s="6"/>
      <c r="H186" s="6"/>
      <c r="I186" s="172"/>
      <c r="J186" s="176"/>
      <c r="K186" s="177"/>
      <c r="L186" s="172"/>
      <c r="N186" s="172"/>
      <c r="O186" s="172"/>
      <c r="P186" s="172"/>
      <c r="Q186" s="172"/>
      <c r="R186" s="172"/>
      <c r="S186" s="172"/>
      <c r="T186" s="172"/>
      <c r="U186" s="172"/>
    </row>
    <row r="187" spans="7:21" x14ac:dyDescent="0.25">
      <c r="G187" s="6"/>
      <c r="H187" s="6"/>
      <c r="I187" s="172"/>
      <c r="J187" s="176"/>
      <c r="K187" s="177"/>
      <c r="L187" s="172"/>
      <c r="N187" s="172"/>
      <c r="O187" s="172"/>
      <c r="P187" s="172"/>
      <c r="Q187" s="172"/>
      <c r="R187" s="172"/>
      <c r="S187" s="172"/>
      <c r="T187" s="172"/>
      <c r="U187" s="172"/>
    </row>
    <row r="188" spans="7:21" x14ac:dyDescent="0.25">
      <c r="G188" s="6"/>
      <c r="H188" s="6"/>
      <c r="I188" s="172"/>
      <c r="J188" s="176"/>
      <c r="K188" s="177"/>
      <c r="L188" s="172"/>
      <c r="N188" s="172"/>
      <c r="O188" s="172"/>
      <c r="P188" s="172"/>
      <c r="Q188" s="172"/>
      <c r="R188" s="172"/>
      <c r="S188" s="172"/>
      <c r="T188" s="172"/>
      <c r="U188" s="172"/>
    </row>
    <row r="189" spans="7:21" x14ac:dyDescent="0.25">
      <c r="G189" s="6"/>
      <c r="H189" s="6"/>
      <c r="I189" s="172"/>
      <c r="J189" s="176"/>
      <c r="K189" s="177"/>
      <c r="L189" s="172"/>
      <c r="N189" s="172"/>
      <c r="O189" s="172"/>
      <c r="P189" s="172"/>
      <c r="Q189" s="172"/>
      <c r="R189" s="172"/>
      <c r="S189" s="172"/>
      <c r="T189" s="172"/>
      <c r="U189" s="172"/>
    </row>
    <row r="190" spans="7:21" x14ac:dyDescent="0.25">
      <c r="G190" s="6"/>
      <c r="H190" s="6"/>
      <c r="I190" s="172"/>
      <c r="J190" s="181"/>
      <c r="K190" s="181"/>
      <c r="L190" s="172"/>
      <c r="N190" s="172"/>
      <c r="O190" s="172"/>
      <c r="P190" s="172"/>
      <c r="Q190" s="172"/>
      <c r="R190" s="172"/>
      <c r="S190" s="172"/>
      <c r="T190" s="172"/>
      <c r="U190" s="172"/>
    </row>
    <row r="191" spans="7:21" x14ac:dyDescent="0.25">
      <c r="G191" s="6"/>
      <c r="H191" s="6"/>
      <c r="I191" s="172"/>
      <c r="J191" s="172"/>
      <c r="K191" s="172"/>
      <c r="L191" s="172"/>
      <c r="N191" s="172"/>
      <c r="O191" s="172"/>
      <c r="P191" s="172"/>
      <c r="Q191" s="172"/>
      <c r="R191" s="172"/>
      <c r="S191" s="172"/>
      <c r="T191" s="172"/>
      <c r="U191" s="172"/>
    </row>
    <row r="192" spans="7:21" x14ac:dyDescent="0.25">
      <c r="G192" s="6"/>
      <c r="H192" s="6"/>
      <c r="I192" s="172"/>
      <c r="J192" s="172"/>
      <c r="K192" s="172"/>
      <c r="L192" s="172"/>
      <c r="N192" s="172"/>
      <c r="O192" s="172"/>
      <c r="P192" s="172"/>
      <c r="Q192" s="172"/>
      <c r="R192" s="172"/>
      <c r="S192" s="172"/>
      <c r="T192" s="172"/>
      <c r="U192" s="172"/>
    </row>
    <row r="193" spans="7:21" x14ac:dyDescent="0.25">
      <c r="G193" s="6"/>
      <c r="H193" s="6"/>
      <c r="I193" s="172"/>
      <c r="J193" s="172"/>
      <c r="K193" s="172"/>
      <c r="L193" s="172"/>
      <c r="N193" s="172"/>
      <c r="O193" s="172"/>
      <c r="P193" s="172"/>
      <c r="Q193" s="172"/>
      <c r="R193" s="172"/>
      <c r="S193" s="172"/>
      <c r="T193" s="172"/>
      <c r="U193" s="172"/>
    </row>
    <row r="194" spans="7:21" x14ac:dyDescent="0.25">
      <c r="G194" s="6"/>
      <c r="H194" s="6"/>
      <c r="I194" s="172"/>
      <c r="J194" s="172"/>
      <c r="K194" s="172"/>
      <c r="L194" s="172"/>
      <c r="N194" s="172"/>
      <c r="O194" s="172"/>
      <c r="P194" s="172"/>
      <c r="Q194" s="172"/>
      <c r="R194" s="172"/>
      <c r="S194" s="172"/>
      <c r="T194" s="172"/>
      <c r="U194" s="172"/>
    </row>
    <row r="195" spans="7:21" x14ac:dyDescent="0.25">
      <c r="G195" s="6"/>
      <c r="H195" s="6"/>
      <c r="I195" s="172"/>
      <c r="J195" s="172"/>
      <c r="K195" s="172"/>
      <c r="L195" s="172"/>
      <c r="N195" s="172"/>
      <c r="O195" s="172"/>
      <c r="P195" s="172"/>
      <c r="Q195" s="172"/>
      <c r="R195" s="172"/>
      <c r="S195" s="172"/>
      <c r="T195" s="172"/>
      <c r="U195" s="172"/>
    </row>
    <row r="196" spans="7:21" x14ac:dyDescent="0.25">
      <c r="G196" s="6"/>
      <c r="H196" s="6"/>
      <c r="I196" s="172"/>
      <c r="J196" s="172"/>
      <c r="K196" s="172"/>
      <c r="L196" s="172"/>
      <c r="N196" s="172"/>
      <c r="O196" s="172"/>
      <c r="P196" s="172"/>
      <c r="Q196" s="172"/>
      <c r="R196" s="172"/>
      <c r="S196" s="172"/>
      <c r="T196" s="172"/>
      <c r="U196" s="172"/>
    </row>
    <row r="197" spans="7:21" x14ac:dyDescent="0.25">
      <c r="G197" s="6"/>
      <c r="H197" s="6"/>
      <c r="I197" s="172"/>
      <c r="J197" s="172"/>
      <c r="K197" s="172"/>
      <c r="L197" s="172"/>
      <c r="N197" s="172"/>
      <c r="O197" s="172"/>
      <c r="P197" s="172"/>
      <c r="Q197" s="172"/>
      <c r="R197" s="172"/>
      <c r="S197" s="172"/>
      <c r="T197" s="172"/>
      <c r="U197" s="172"/>
    </row>
    <row r="198" spans="7:21" x14ac:dyDescent="0.25">
      <c r="G198" s="6"/>
      <c r="H198" s="6"/>
      <c r="I198" s="172"/>
      <c r="J198" s="172"/>
      <c r="K198" s="172"/>
      <c r="L198" s="172"/>
      <c r="N198" s="172"/>
      <c r="O198" s="172"/>
      <c r="P198" s="172"/>
      <c r="Q198" s="172"/>
      <c r="R198" s="172"/>
      <c r="S198" s="172"/>
      <c r="T198" s="172"/>
      <c r="U198" s="172"/>
    </row>
    <row r="199" spans="7:21" x14ac:dyDescent="0.25">
      <c r="G199" s="6"/>
      <c r="H199" s="6"/>
      <c r="I199" s="172"/>
      <c r="J199" s="172"/>
      <c r="K199" s="172"/>
      <c r="L199" s="172"/>
      <c r="N199" s="172"/>
      <c r="O199" s="172"/>
      <c r="P199" s="172"/>
      <c r="Q199" s="172"/>
      <c r="R199" s="172"/>
      <c r="S199" s="172"/>
      <c r="T199" s="172"/>
      <c r="U199" s="172"/>
    </row>
    <row r="200" spans="7:21" x14ac:dyDescent="0.25">
      <c r="G200" s="6"/>
      <c r="H200" s="6"/>
      <c r="I200" s="172"/>
      <c r="J200" s="172"/>
      <c r="K200" s="172"/>
      <c r="L200" s="172"/>
      <c r="N200" s="172"/>
      <c r="O200" s="172"/>
      <c r="P200" s="172"/>
      <c r="Q200" s="172"/>
      <c r="R200" s="172"/>
      <c r="S200" s="172"/>
      <c r="T200" s="172"/>
      <c r="U200" s="172"/>
    </row>
    <row r="201" spans="7:21" x14ac:dyDescent="0.25">
      <c r="G201" s="6"/>
      <c r="H201" s="6"/>
      <c r="I201" s="172"/>
      <c r="J201" s="172"/>
      <c r="K201" s="172"/>
      <c r="L201" s="172"/>
      <c r="N201" s="172"/>
      <c r="O201" s="172"/>
      <c r="P201" s="172"/>
      <c r="Q201" s="172"/>
      <c r="R201" s="172"/>
      <c r="S201" s="172"/>
      <c r="T201" s="172"/>
      <c r="U201" s="172"/>
    </row>
    <row r="202" spans="7:21" x14ac:dyDescent="0.25">
      <c r="G202" s="6"/>
      <c r="H202" s="6"/>
      <c r="I202" s="172"/>
      <c r="J202" s="172"/>
      <c r="K202" s="172"/>
      <c r="L202" s="172"/>
      <c r="N202" s="172"/>
      <c r="O202" s="172"/>
      <c r="P202" s="172"/>
      <c r="Q202" s="172"/>
      <c r="R202" s="172"/>
      <c r="S202" s="172"/>
      <c r="T202" s="172"/>
      <c r="U202" s="172"/>
    </row>
    <row r="203" spans="7:21" x14ac:dyDescent="0.25">
      <c r="G203" s="6"/>
      <c r="H203" s="6"/>
      <c r="I203" s="172"/>
      <c r="J203" s="172"/>
      <c r="K203" s="172"/>
      <c r="L203" s="172"/>
      <c r="N203" s="172"/>
      <c r="O203" s="172"/>
      <c r="P203" s="172"/>
      <c r="Q203" s="172"/>
      <c r="R203" s="172"/>
      <c r="S203" s="172"/>
      <c r="T203" s="172"/>
      <c r="U203" s="172"/>
    </row>
    <row r="204" spans="7:21" x14ac:dyDescent="0.25">
      <c r="G204" s="6"/>
      <c r="H204" s="6"/>
      <c r="I204" s="172"/>
      <c r="J204" s="172"/>
      <c r="K204" s="172"/>
      <c r="L204" s="172"/>
      <c r="N204" s="172"/>
      <c r="O204" s="172"/>
      <c r="P204" s="172"/>
      <c r="Q204" s="172"/>
      <c r="R204" s="172"/>
      <c r="S204" s="172"/>
      <c r="T204" s="172"/>
      <c r="U204" s="172"/>
    </row>
    <row r="205" spans="7:21" x14ac:dyDescent="0.25">
      <c r="G205" s="6"/>
      <c r="H205" s="6"/>
      <c r="I205" s="172"/>
      <c r="J205" s="172"/>
      <c r="K205" s="172"/>
      <c r="L205" s="172"/>
      <c r="N205" s="172"/>
      <c r="O205" s="172"/>
      <c r="P205" s="172"/>
      <c r="Q205" s="172"/>
      <c r="R205" s="172"/>
      <c r="S205" s="172"/>
      <c r="T205" s="172"/>
      <c r="U205" s="172"/>
    </row>
    <row r="206" spans="7:21" x14ac:dyDescent="0.25">
      <c r="G206" s="6"/>
      <c r="H206" s="6"/>
      <c r="I206" s="172"/>
      <c r="J206" s="172"/>
      <c r="K206" s="172"/>
      <c r="L206" s="172"/>
      <c r="N206" s="172"/>
      <c r="O206" s="172"/>
      <c r="P206" s="172"/>
      <c r="Q206" s="172"/>
      <c r="R206" s="172"/>
      <c r="S206" s="172"/>
      <c r="T206" s="172"/>
      <c r="U206" s="172"/>
    </row>
    <row r="207" spans="7:21" x14ac:dyDescent="0.25">
      <c r="G207" s="6"/>
      <c r="H207" s="6"/>
      <c r="I207" s="172"/>
      <c r="J207" s="172"/>
      <c r="K207" s="172"/>
      <c r="L207" s="172"/>
      <c r="N207" s="172"/>
      <c r="O207" s="172"/>
      <c r="P207" s="172"/>
      <c r="Q207" s="172"/>
      <c r="R207" s="172"/>
      <c r="S207" s="172"/>
      <c r="T207" s="172"/>
      <c r="U207" s="172"/>
    </row>
    <row r="208" spans="7:21" x14ac:dyDescent="0.25">
      <c r="G208" s="6"/>
      <c r="H208" s="6"/>
      <c r="I208" s="172"/>
      <c r="J208" s="172"/>
      <c r="K208" s="172"/>
      <c r="L208" s="172"/>
      <c r="N208" s="172"/>
      <c r="O208" s="172"/>
      <c r="P208" s="172"/>
      <c r="Q208" s="172"/>
      <c r="R208" s="172"/>
      <c r="S208" s="172"/>
      <c r="T208" s="172"/>
      <c r="U208" s="172"/>
    </row>
    <row r="209" spans="7:21" x14ac:dyDescent="0.25">
      <c r="G209" s="6"/>
      <c r="H209" s="6"/>
      <c r="I209" s="172"/>
      <c r="J209" s="172"/>
      <c r="K209" s="172"/>
      <c r="L209" s="172"/>
      <c r="N209" s="172"/>
      <c r="O209" s="172"/>
      <c r="P209" s="172"/>
      <c r="Q209" s="172"/>
      <c r="R209" s="172"/>
      <c r="S209" s="172"/>
      <c r="T209" s="172"/>
      <c r="U209" s="172"/>
    </row>
    <row r="210" spans="7:21" x14ac:dyDescent="0.25">
      <c r="G210" s="6"/>
      <c r="H210" s="6"/>
      <c r="I210" s="172"/>
      <c r="J210" s="172"/>
      <c r="K210" s="172"/>
      <c r="L210" s="172"/>
      <c r="N210" s="172"/>
      <c r="O210" s="172"/>
      <c r="P210" s="172"/>
      <c r="Q210" s="172"/>
      <c r="R210" s="172"/>
      <c r="S210" s="172"/>
      <c r="T210" s="172"/>
      <c r="U210" s="172"/>
    </row>
    <row r="211" spans="7:21" x14ac:dyDescent="0.25">
      <c r="G211" s="6"/>
      <c r="H211" s="6"/>
      <c r="I211" s="172"/>
      <c r="J211" s="172"/>
      <c r="K211" s="172"/>
      <c r="L211" s="172"/>
      <c r="N211" s="172"/>
      <c r="O211" s="172"/>
      <c r="P211" s="172"/>
      <c r="Q211" s="172"/>
      <c r="R211" s="172"/>
      <c r="S211" s="172"/>
      <c r="T211" s="172"/>
      <c r="U211" s="172"/>
    </row>
    <row r="212" spans="7:21" x14ac:dyDescent="0.25">
      <c r="G212" s="6"/>
      <c r="H212" s="6"/>
      <c r="I212" s="172"/>
      <c r="J212" s="172"/>
      <c r="K212" s="172"/>
      <c r="L212" s="172"/>
      <c r="N212" s="172"/>
      <c r="O212" s="172"/>
      <c r="P212" s="172"/>
      <c r="Q212" s="172"/>
      <c r="R212" s="172"/>
      <c r="S212" s="172"/>
      <c r="T212" s="172"/>
      <c r="U212" s="172"/>
    </row>
    <row r="213" spans="7:21" x14ac:dyDescent="0.25">
      <c r="G213" s="6"/>
      <c r="H213" s="6"/>
      <c r="I213" s="172"/>
      <c r="J213" s="172"/>
      <c r="K213" s="172"/>
      <c r="L213" s="172"/>
      <c r="N213" s="172"/>
      <c r="O213" s="172"/>
      <c r="P213" s="172"/>
      <c r="Q213" s="172"/>
      <c r="R213" s="172"/>
      <c r="S213" s="172"/>
      <c r="T213" s="172"/>
      <c r="U213" s="172"/>
    </row>
    <row r="214" spans="7:21" x14ac:dyDescent="0.25">
      <c r="G214" s="6"/>
      <c r="H214" s="6"/>
      <c r="I214" s="172"/>
      <c r="J214" s="172"/>
      <c r="K214" s="172"/>
      <c r="L214" s="172"/>
      <c r="N214" s="172"/>
      <c r="O214" s="172"/>
      <c r="P214" s="172"/>
      <c r="Q214" s="172"/>
      <c r="R214" s="172"/>
      <c r="S214" s="172"/>
      <c r="T214" s="172"/>
      <c r="U214" s="172"/>
    </row>
    <row r="215" spans="7:21" x14ac:dyDescent="0.25">
      <c r="G215" s="6"/>
      <c r="H215" s="6"/>
      <c r="I215" s="172"/>
      <c r="J215" s="172"/>
      <c r="K215" s="172"/>
      <c r="L215" s="172"/>
      <c r="N215" s="172"/>
      <c r="O215" s="172"/>
      <c r="P215" s="172"/>
      <c r="Q215" s="172"/>
      <c r="R215" s="172"/>
      <c r="S215" s="172"/>
      <c r="T215" s="172"/>
      <c r="U215" s="172"/>
    </row>
    <row r="216" spans="7:21" x14ac:dyDescent="0.25">
      <c r="G216" s="6"/>
      <c r="H216" s="6"/>
      <c r="I216" s="172"/>
      <c r="J216" s="172"/>
      <c r="K216" s="172"/>
      <c r="L216" s="172"/>
      <c r="N216" s="172"/>
      <c r="O216" s="172"/>
      <c r="P216" s="172"/>
      <c r="Q216" s="172"/>
      <c r="R216" s="172"/>
      <c r="S216" s="172"/>
      <c r="T216" s="172"/>
      <c r="U216" s="172"/>
    </row>
    <row r="217" spans="7:21" x14ac:dyDescent="0.25">
      <c r="G217" s="6"/>
      <c r="H217" s="6"/>
      <c r="I217" s="172"/>
      <c r="J217" s="172"/>
      <c r="K217" s="172"/>
      <c r="L217" s="172"/>
      <c r="N217" s="172"/>
      <c r="O217" s="172"/>
      <c r="P217" s="172"/>
      <c r="Q217" s="172"/>
      <c r="R217" s="172"/>
      <c r="S217" s="172"/>
      <c r="T217" s="172"/>
      <c r="U217" s="172"/>
    </row>
    <row r="218" spans="7:21" x14ac:dyDescent="0.25">
      <c r="G218" s="6"/>
      <c r="H218" s="6"/>
      <c r="I218" s="172"/>
      <c r="J218" s="172"/>
      <c r="K218" s="172"/>
      <c r="L218" s="172"/>
      <c r="N218" s="172"/>
      <c r="O218" s="172"/>
      <c r="P218" s="172"/>
      <c r="Q218" s="172"/>
      <c r="R218" s="172"/>
      <c r="S218" s="172"/>
      <c r="T218" s="172"/>
      <c r="U218" s="172"/>
    </row>
    <row r="219" spans="7:21" x14ac:dyDescent="0.25">
      <c r="G219" s="6"/>
      <c r="H219" s="6"/>
      <c r="I219" s="172"/>
      <c r="J219" s="172"/>
      <c r="K219" s="172"/>
      <c r="L219" s="172"/>
      <c r="N219" s="172"/>
      <c r="O219" s="172"/>
      <c r="P219" s="172"/>
      <c r="Q219" s="172"/>
      <c r="R219" s="172"/>
      <c r="S219" s="172"/>
      <c r="T219" s="172"/>
      <c r="U219" s="172"/>
    </row>
    <row r="220" spans="7:21" x14ac:dyDescent="0.25">
      <c r="G220" s="6"/>
      <c r="H220" s="6"/>
      <c r="I220" s="172"/>
      <c r="J220" s="172"/>
      <c r="K220" s="172"/>
      <c r="L220" s="172"/>
      <c r="N220" s="172"/>
      <c r="O220" s="172"/>
      <c r="P220" s="172"/>
      <c r="Q220" s="172"/>
      <c r="R220" s="172"/>
      <c r="S220" s="172"/>
      <c r="T220" s="172"/>
      <c r="U220" s="172"/>
    </row>
    <row r="221" spans="7:21" x14ac:dyDescent="0.25">
      <c r="G221" s="6"/>
      <c r="H221" s="6"/>
      <c r="I221" s="172"/>
      <c r="J221" s="172"/>
      <c r="K221" s="172"/>
      <c r="L221" s="172"/>
      <c r="N221" s="172"/>
      <c r="O221" s="172"/>
      <c r="P221" s="172"/>
      <c r="Q221" s="172"/>
      <c r="R221" s="172"/>
      <c r="S221" s="172"/>
      <c r="T221" s="172"/>
      <c r="U221" s="172"/>
    </row>
    <row r="222" spans="7:21" x14ac:dyDescent="0.25">
      <c r="G222" s="6"/>
      <c r="H222" s="6"/>
      <c r="I222" s="172"/>
      <c r="J222" s="172"/>
      <c r="K222" s="172"/>
      <c r="L222" s="172"/>
      <c r="N222" s="172"/>
      <c r="O222" s="172"/>
      <c r="P222" s="172"/>
      <c r="Q222" s="172"/>
      <c r="R222" s="172"/>
      <c r="S222" s="172"/>
      <c r="T222" s="172"/>
      <c r="U222" s="172"/>
    </row>
    <row r="223" spans="7:21" x14ac:dyDescent="0.25">
      <c r="G223" s="6"/>
      <c r="H223" s="6"/>
      <c r="I223" s="172"/>
      <c r="J223" s="172"/>
      <c r="K223" s="172"/>
      <c r="L223" s="172"/>
      <c r="N223" s="172"/>
      <c r="O223" s="172"/>
      <c r="P223" s="172"/>
      <c r="Q223" s="172"/>
      <c r="R223" s="172"/>
      <c r="S223" s="172"/>
      <c r="T223" s="172"/>
      <c r="U223" s="172"/>
    </row>
    <row r="224" spans="7:21" x14ac:dyDescent="0.25">
      <c r="G224" s="6"/>
      <c r="H224" s="6"/>
      <c r="I224" s="172"/>
      <c r="J224" s="172"/>
      <c r="K224" s="172"/>
      <c r="L224" s="172"/>
      <c r="N224" s="172"/>
      <c r="O224" s="172"/>
      <c r="P224" s="172"/>
      <c r="Q224" s="172"/>
      <c r="R224" s="172"/>
      <c r="S224" s="172"/>
      <c r="T224" s="172"/>
      <c r="U224" s="172"/>
    </row>
    <row r="225" spans="7:21" x14ac:dyDescent="0.25">
      <c r="G225" s="6"/>
      <c r="H225" s="6"/>
      <c r="I225" s="172"/>
      <c r="J225" s="172"/>
      <c r="K225" s="172"/>
      <c r="L225" s="172"/>
      <c r="M225" s="329"/>
      <c r="N225" s="172"/>
      <c r="O225" s="172"/>
      <c r="P225" s="172"/>
      <c r="Q225" s="172"/>
      <c r="R225" s="172"/>
      <c r="S225" s="172"/>
      <c r="T225" s="172"/>
      <c r="U225" s="172"/>
    </row>
    <row r="226" spans="7:21" x14ac:dyDescent="0.25">
      <c r="G226" s="6"/>
      <c r="H226" s="6"/>
      <c r="I226" s="172"/>
      <c r="J226" s="172"/>
      <c r="K226" s="172"/>
      <c r="L226" s="172"/>
      <c r="M226" s="329"/>
      <c r="N226" s="172"/>
      <c r="O226" s="172"/>
      <c r="P226" s="172"/>
      <c r="Q226" s="172"/>
      <c r="R226" s="172"/>
      <c r="S226" s="172"/>
      <c r="T226" s="172"/>
      <c r="U226" s="172"/>
    </row>
    <row r="227" spans="7:21" x14ac:dyDescent="0.25">
      <c r="G227" s="6"/>
      <c r="H227" s="6"/>
      <c r="I227" s="172"/>
      <c r="J227" s="172"/>
      <c r="K227" s="172"/>
      <c r="L227" s="172"/>
      <c r="M227" s="329"/>
      <c r="N227" s="172"/>
      <c r="O227" s="172"/>
      <c r="P227" s="172"/>
      <c r="Q227" s="172"/>
      <c r="R227" s="172"/>
      <c r="S227" s="172"/>
      <c r="T227" s="172"/>
      <c r="U227" s="172"/>
    </row>
    <row r="228" spans="7:21" x14ac:dyDescent="0.25">
      <c r="G228" s="6"/>
      <c r="H228" s="6"/>
      <c r="I228" s="172"/>
      <c r="N228" s="172"/>
    </row>
    <row r="229" spans="7:21" x14ac:dyDescent="0.25">
      <c r="G229" s="6"/>
      <c r="H229" s="6"/>
      <c r="I229" s="172"/>
      <c r="N229" s="172"/>
    </row>
    <row r="230" spans="7:21" x14ac:dyDescent="0.25">
      <c r="G230" s="6"/>
      <c r="H230" s="6"/>
      <c r="I230" s="172"/>
      <c r="N230" s="172"/>
    </row>
    <row r="231" spans="7:21" x14ac:dyDescent="0.25">
      <c r="G231" s="6"/>
      <c r="H231" s="6"/>
      <c r="I231" s="172"/>
      <c r="M231" s="330" t="s">
        <v>564</v>
      </c>
      <c r="N231" s="172"/>
    </row>
    <row r="232" spans="7:21" ht="18.75" x14ac:dyDescent="0.3">
      <c r="G232" s="6"/>
      <c r="H232" s="6"/>
      <c r="I232" s="172"/>
      <c r="K232" s="162" t="s">
        <v>332</v>
      </c>
      <c r="M232" s="319" t="s">
        <v>565</v>
      </c>
      <c r="N232" s="172"/>
    </row>
    <row r="233" spans="7:21" x14ac:dyDescent="0.25">
      <c r="G233" s="6"/>
      <c r="H233" s="6"/>
      <c r="I233" s="172"/>
      <c r="M233" s="319" t="s">
        <v>566</v>
      </c>
      <c r="N233" s="172"/>
    </row>
    <row r="234" spans="7:21" x14ac:dyDescent="0.25">
      <c r="G234" s="6"/>
      <c r="H234" s="6"/>
      <c r="I234" s="172"/>
      <c r="M234" s="319" t="s">
        <v>567</v>
      </c>
      <c r="N234" s="172"/>
    </row>
    <row r="235" spans="7:21" x14ac:dyDescent="0.25">
      <c r="G235" s="6"/>
      <c r="H235" s="6"/>
      <c r="I235" s="172"/>
      <c r="M235" s="319" t="s">
        <v>568</v>
      </c>
      <c r="N235" s="172"/>
    </row>
    <row r="236" spans="7:21" x14ac:dyDescent="0.25">
      <c r="G236" s="6"/>
      <c r="H236" s="6"/>
      <c r="I236" s="172"/>
      <c r="M236" s="319" t="s">
        <v>569</v>
      </c>
      <c r="N236" s="172"/>
    </row>
    <row r="237" spans="7:21" x14ac:dyDescent="0.25">
      <c r="G237" s="6"/>
      <c r="H237" s="6"/>
      <c r="I237" s="172"/>
      <c r="M237" s="319" t="s">
        <v>570</v>
      </c>
      <c r="N237" s="172"/>
    </row>
    <row r="238" spans="7:21" x14ac:dyDescent="0.25">
      <c r="G238" s="6"/>
      <c r="H238" s="6"/>
      <c r="I238" s="172"/>
      <c r="M238" s="319" t="s">
        <v>571</v>
      </c>
      <c r="N238" s="172"/>
    </row>
    <row r="239" spans="7:21" x14ac:dyDescent="0.25">
      <c r="G239" s="6"/>
      <c r="H239" s="6"/>
      <c r="I239" s="172"/>
      <c r="M239" s="319" t="s">
        <v>572</v>
      </c>
      <c r="N239" s="172"/>
    </row>
    <row r="240" spans="7:21" x14ac:dyDescent="0.25">
      <c r="G240" s="6"/>
      <c r="H240" s="6"/>
      <c r="I240" s="172"/>
      <c r="M240" s="319" t="s">
        <v>573</v>
      </c>
      <c r="N240" s="172"/>
    </row>
    <row r="241" spans="7:14" x14ac:dyDescent="0.25">
      <c r="G241" s="6"/>
      <c r="H241" s="6"/>
      <c r="I241" s="172"/>
      <c r="M241" s="319" t="s">
        <v>574</v>
      </c>
      <c r="N241" s="172"/>
    </row>
    <row r="242" spans="7:14" x14ac:dyDescent="0.25">
      <c r="G242" s="6"/>
      <c r="H242" s="6"/>
      <c r="I242" s="172"/>
      <c r="M242" s="319" t="s">
        <v>575</v>
      </c>
      <c r="N242" s="172"/>
    </row>
    <row r="243" spans="7:14" x14ac:dyDescent="0.25">
      <c r="G243" s="6"/>
      <c r="H243" s="6"/>
      <c r="I243" s="172"/>
      <c r="M243" s="319" t="s">
        <v>576</v>
      </c>
      <c r="N243" s="172"/>
    </row>
    <row r="244" spans="7:14" x14ac:dyDescent="0.25">
      <c r="G244" s="6"/>
      <c r="H244" s="6"/>
      <c r="I244" s="172"/>
      <c r="M244" s="319" t="s">
        <v>577</v>
      </c>
      <c r="N244" s="172"/>
    </row>
    <row r="245" spans="7:14" x14ac:dyDescent="0.25">
      <c r="G245" s="6"/>
      <c r="H245" s="6"/>
      <c r="I245" s="172"/>
      <c r="M245" s="319" t="s">
        <v>578</v>
      </c>
      <c r="N245" s="172"/>
    </row>
    <row r="246" spans="7:14" x14ac:dyDescent="0.25">
      <c r="G246" s="6"/>
      <c r="H246" s="6"/>
      <c r="I246" s="172"/>
      <c r="M246" s="319" t="s">
        <v>579</v>
      </c>
      <c r="N246" s="172"/>
    </row>
    <row r="247" spans="7:14" x14ac:dyDescent="0.25">
      <c r="G247" s="6"/>
      <c r="H247" s="6"/>
      <c r="I247" s="172"/>
      <c r="M247" s="319" t="s">
        <v>580</v>
      </c>
      <c r="N247" s="172"/>
    </row>
    <row r="248" spans="7:14" x14ac:dyDescent="0.25">
      <c r="G248" s="6"/>
      <c r="H248" s="6"/>
      <c r="I248" s="172"/>
      <c r="M248" s="319" t="s">
        <v>581</v>
      </c>
      <c r="N248" s="172"/>
    </row>
    <row r="249" spans="7:14" x14ac:dyDescent="0.25">
      <c r="G249" s="6"/>
      <c r="H249" s="6"/>
      <c r="I249" s="172"/>
      <c r="M249" s="319" t="s">
        <v>582</v>
      </c>
      <c r="N249" s="172"/>
    </row>
    <row r="250" spans="7:14" x14ac:dyDescent="0.25">
      <c r="G250" s="6"/>
      <c r="H250" s="6"/>
      <c r="I250" s="172"/>
      <c r="M250" s="319" t="s">
        <v>583</v>
      </c>
      <c r="N250" s="172"/>
    </row>
    <row r="251" spans="7:14" x14ac:dyDescent="0.25">
      <c r="G251" s="6"/>
      <c r="H251" s="6"/>
      <c r="I251" s="172"/>
      <c r="M251" s="319" t="s">
        <v>584</v>
      </c>
      <c r="N251" s="172"/>
    </row>
    <row r="252" spans="7:14" x14ac:dyDescent="0.25">
      <c r="G252" s="6"/>
      <c r="H252" s="6"/>
      <c r="I252" s="172"/>
      <c r="M252" s="319" t="s">
        <v>585</v>
      </c>
      <c r="N252" s="172"/>
    </row>
    <row r="253" spans="7:14" x14ac:dyDescent="0.25">
      <c r="G253" s="6"/>
      <c r="H253" s="6"/>
      <c r="I253" s="172"/>
      <c r="M253" s="319" t="s">
        <v>586</v>
      </c>
      <c r="N253" s="172"/>
    </row>
    <row r="254" spans="7:14" x14ac:dyDescent="0.25">
      <c r="G254" s="6"/>
      <c r="H254" s="6"/>
      <c r="I254" s="172"/>
      <c r="M254" s="319" t="s">
        <v>587</v>
      </c>
      <c r="N254" s="172"/>
    </row>
    <row r="255" spans="7:14" x14ac:dyDescent="0.25">
      <c r="G255" s="6"/>
      <c r="H255" s="6"/>
      <c r="I255" s="172"/>
      <c r="M255" s="319" t="s">
        <v>588</v>
      </c>
      <c r="N255" s="172"/>
    </row>
    <row r="256" spans="7:14" x14ac:dyDescent="0.25">
      <c r="G256" s="6"/>
      <c r="H256" s="6"/>
      <c r="I256" s="172"/>
      <c r="M256" s="319" t="s">
        <v>589</v>
      </c>
      <c r="N256" s="172"/>
    </row>
    <row r="257" spans="7:14" x14ac:dyDescent="0.25">
      <c r="G257" s="6"/>
      <c r="H257" s="6"/>
      <c r="I257" s="172"/>
      <c r="M257" s="319" t="s">
        <v>590</v>
      </c>
      <c r="N257" s="172"/>
    </row>
    <row r="258" spans="7:14" x14ac:dyDescent="0.25">
      <c r="G258" s="6"/>
      <c r="H258" s="6"/>
      <c r="I258" s="172"/>
      <c r="M258" s="319" t="s">
        <v>591</v>
      </c>
      <c r="N258" s="172"/>
    </row>
    <row r="259" spans="7:14" x14ac:dyDescent="0.25">
      <c r="G259" s="6"/>
      <c r="H259" s="6"/>
      <c r="I259" s="172"/>
      <c r="M259" s="319" t="s">
        <v>592</v>
      </c>
      <c r="N259" s="172"/>
    </row>
    <row r="260" spans="7:14" x14ac:dyDescent="0.25">
      <c r="G260" s="6"/>
      <c r="H260" s="6"/>
      <c r="I260" s="172"/>
      <c r="M260" s="319" t="s">
        <v>593</v>
      </c>
      <c r="N260" s="172"/>
    </row>
    <row r="261" spans="7:14" x14ac:dyDescent="0.25">
      <c r="G261" s="6"/>
      <c r="H261" s="6"/>
      <c r="I261" s="172"/>
      <c r="M261" s="319" t="s">
        <v>594</v>
      </c>
      <c r="N261" s="172"/>
    </row>
    <row r="262" spans="7:14" x14ac:dyDescent="0.25">
      <c r="G262" s="6"/>
      <c r="H262" s="6"/>
      <c r="I262" s="172"/>
      <c r="M262" s="319" t="s">
        <v>595</v>
      </c>
      <c r="N262" s="172"/>
    </row>
    <row r="263" spans="7:14" x14ac:dyDescent="0.25">
      <c r="G263" s="6"/>
      <c r="H263" s="6"/>
      <c r="I263" s="172"/>
      <c r="M263" s="319" t="s">
        <v>596</v>
      </c>
      <c r="N263" s="172"/>
    </row>
    <row r="264" spans="7:14" x14ac:dyDescent="0.25">
      <c r="G264" s="6"/>
      <c r="H264" s="6"/>
      <c r="I264" s="172"/>
      <c r="M264" s="319" t="s">
        <v>597</v>
      </c>
      <c r="N264" s="172"/>
    </row>
    <row r="265" spans="7:14" x14ac:dyDescent="0.25">
      <c r="G265" s="6"/>
      <c r="H265" s="6"/>
      <c r="I265" s="172"/>
      <c r="M265" s="319" t="s">
        <v>598</v>
      </c>
      <c r="N265" s="172"/>
    </row>
    <row r="266" spans="7:14" x14ac:dyDescent="0.25">
      <c r="G266" s="6"/>
      <c r="H266" s="6"/>
      <c r="I266" s="172"/>
      <c r="M266" s="319" t="s">
        <v>599</v>
      </c>
      <c r="N266" s="172"/>
    </row>
    <row r="267" spans="7:14" x14ac:dyDescent="0.25">
      <c r="G267" s="6"/>
      <c r="H267" s="6"/>
      <c r="I267" s="172"/>
      <c r="M267" s="319" t="s">
        <v>600</v>
      </c>
      <c r="N267" s="172"/>
    </row>
    <row r="268" spans="7:14" x14ac:dyDescent="0.25">
      <c r="G268" s="6"/>
      <c r="H268" s="6"/>
      <c r="I268" s="172"/>
      <c r="M268" s="319" t="s">
        <v>601</v>
      </c>
      <c r="N268" s="172"/>
    </row>
    <row r="269" spans="7:14" x14ac:dyDescent="0.25">
      <c r="G269" s="6"/>
      <c r="H269" s="6"/>
      <c r="I269" s="172"/>
      <c r="M269" s="319" t="s">
        <v>602</v>
      </c>
      <c r="N269" s="172"/>
    </row>
    <row r="270" spans="7:14" x14ac:dyDescent="0.25">
      <c r="G270" s="6"/>
      <c r="H270" s="6"/>
      <c r="I270" s="172"/>
      <c r="L270" s="334" t="s">
        <v>1267</v>
      </c>
      <c r="M270" s="332" t="s">
        <v>603</v>
      </c>
      <c r="N270" s="172"/>
    </row>
    <row r="271" spans="7:14" x14ac:dyDescent="0.25">
      <c r="G271" s="6"/>
      <c r="H271" s="6"/>
      <c r="I271" s="172"/>
      <c r="M271" s="332" t="s">
        <v>604</v>
      </c>
      <c r="N271" s="172"/>
    </row>
    <row r="272" spans="7:14" x14ac:dyDescent="0.25">
      <c r="G272" s="6"/>
      <c r="H272" s="6"/>
      <c r="I272" s="172"/>
      <c r="M272" s="332" t="s">
        <v>605</v>
      </c>
      <c r="N272" s="172"/>
    </row>
    <row r="273" spans="7:14" x14ac:dyDescent="0.25">
      <c r="G273" s="6"/>
      <c r="H273" s="6"/>
      <c r="I273" s="172"/>
      <c r="M273" s="332" t="s">
        <v>606</v>
      </c>
      <c r="N273" s="172"/>
    </row>
    <row r="274" spans="7:14" x14ac:dyDescent="0.25">
      <c r="G274" s="6"/>
      <c r="H274" s="6"/>
      <c r="I274" s="172"/>
      <c r="M274" s="332" t="s">
        <v>607</v>
      </c>
      <c r="N274" s="172"/>
    </row>
    <row r="275" spans="7:14" x14ac:dyDescent="0.25">
      <c r="G275" s="6"/>
      <c r="H275" s="6"/>
      <c r="I275" s="172"/>
      <c r="M275" s="319" t="s">
        <v>608</v>
      </c>
      <c r="N275" s="172"/>
    </row>
    <row r="276" spans="7:14" x14ac:dyDescent="0.25">
      <c r="G276" s="6"/>
      <c r="H276" s="6"/>
      <c r="I276" s="172"/>
      <c r="M276" s="319" t="s">
        <v>609</v>
      </c>
      <c r="N276" s="172"/>
    </row>
    <row r="277" spans="7:14" x14ac:dyDescent="0.25">
      <c r="G277" s="6"/>
      <c r="H277" s="6"/>
      <c r="I277" s="172"/>
      <c r="M277" s="319" t="s">
        <v>610</v>
      </c>
      <c r="N277" s="172"/>
    </row>
    <row r="278" spans="7:14" x14ac:dyDescent="0.25">
      <c r="G278" s="6"/>
      <c r="H278" s="6"/>
      <c r="I278" s="172"/>
      <c r="M278" s="319" t="s">
        <v>611</v>
      </c>
      <c r="N278" s="172"/>
    </row>
    <row r="279" spans="7:14" x14ac:dyDescent="0.25">
      <c r="G279" s="6"/>
      <c r="H279" s="6"/>
      <c r="I279" s="172"/>
      <c r="M279" s="331" t="s">
        <v>612</v>
      </c>
      <c r="N279" s="172"/>
    </row>
    <row r="280" spans="7:14" x14ac:dyDescent="0.25">
      <c r="G280" s="6"/>
      <c r="H280" s="6"/>
      <c r="I280" s="172"/>
      <c r="N280" s="172"/>
    </row>
    <row r="281" spans="7:14" x14ac:dyDescent="0.25">
      <c r="G281" s="6"/>
      <c r="H281" s="6"/>
      <c r="I281" s="172"/>
      <c r="N281" s="172"/>
    </row>
    <row r="282" spans="7:14" x14ac:dyDescent="0.25">
      <c r="G282" s="6"/>
      <c r="H282" s="6"/>
      <c r="I282" s="172"/>
      <c r="N282" s="172"/>
    </row>
    <row r="283" spans="7:14" x14ac:dyDescent="0.25">
      <c r="G283" s="6"/>
      <c r="H283" s="6"/>
      <c r="I283" s="172"/>
      <c r="N283" s="172"/>
    </row>
    <row r="284" spans="7:14" x14ac:dyDescent="0.25">
      <c r="G284" s="6"/>
      <c r="H284" s="6"/>
      <c r="I284" s="172"/>
      <c r="J284" s="172"/>
      <c r="K284" s="172"/>
      <c r="L284" s="172"/>
      <c r="M284" s="172"/>
      <c r="N284" s="172"/>
    </row>
    <row r="285" spans="7:14" x14ac:dyDescent="0.25">
      <c r="G285" s="6"/>
      <c r="H285" s="6"/>
      <c r="I285" s="172"/>
      <c r="J285" s="172"/>
      <c r="K285" s="172"/>
      <c r="L285" s="172"/>
      <c r="M285" s="172"/>
      <c r="N285" s="172"/>
    </row>
    <row r="286" spans="7:14" x14ac:dyDescent="0.25">
      <c r="G286" s="6"/>
      <c r="H286" s="6"/>
      <c r="I286" s="172"/>
      <c r="J286" s="172"/>
      <c r="K286" s="172"/>
      <c r="L286" s="172"/>
      <c r="M286" s="172"/>
      <c r="N286" s="172"/>
    </row>
    <row r="287" spans="7:14" x14ac:dyDescent="0.25">
      <c r="G287" s="6"/>
      <c r="H287" s="6"/>
      <c r="I287" s="172"/>
    </row>
    <row r="288" spans="7:14" x14ac:dyDescent="0.25">
      <c r="G288" s="6"/>
      <c r="H288" s="6"/>
    </row>
    <row r="289" spans="7:8" x14ac:dyDescent="0.25">
      <c r="G289" s="6"/>
      <c r="H289" s="6"/>
    </row>
    <row r="290" spans="7:8" x14ac:dyDescent="0.25">
      <c r="G290" s="6"/>
      <c r="H290" s="6"/>
    </row>
    <row r="291" spans="7:8" x14ac:dyDescent="0.25">
      <c r="G291" s="6"/>
      <c r="H291" s="6"/>
    </row>
    <row r="292" spans="7:8" x14ac:dyDescent="0.25">
      <c r="G292" s="6"/>
      <c r="H292" s="6"/>
    </row>
    <row r="293" spans="7:8" x14ac:dyDescent="0.25">
      <c r="G293" s="6"/>
      <c r="H293" s="6"/>
    </row>
    <row r="294" spans="7:8" x14ac:dyDescent="0.25">
      <c r="G294" s="6"/>
      <c r="H294" s="6"/>
    </row>
    <row r="299" spans="7:8" ht="17.25" customHeight="1" x14ac:dyDescent="0.25">
      <c r="G299" s="6"/>
      <c r="H299" s="6"/>
    </row>
  </sheetData>
  <mergeCells count="12">
    <mergeCell ref="B84:E125"/>
    <mergeCell ref="AS3:AS4"/>
    <mergeCell ref="A1:A2"/>
    <mergeCell ref="B1:D2"/>
    <mergeCell ref="B29:D29"/>
    <mergeCell ref="L16:L22"/>
    <mergeCell ref="B27:D27"/>
    <mergeCell ref="B28:D28"/>
    <mergeCell ref="B33:D33"/>
    <mergeCell ref="B35:D35"/>
    <mergeCell ref="B36:D37"/>
    <mergeCell ref="B39:D39"/>
  </mergeCells>
  <conditionalFormatting sqref="AT6:AT54">
    <cfRule type="containsText" dxfId="45" priority="6" stopIfTrue="1" operator="containsText" text="Enter field address">
      <formula>NOT(ISERROR(SEARCH("Enter field address",AT6)))</formula>
    </cfRule>
  </conditionalFormatting>
  <conditionalFormatting sqref="BD6">
    <cfRule type="containsText" dxfId="44" priority="3" stopIfTrue="1" operator="containsText" text="Enter field address">
      <formula>NOT(ISERROR(SEARCH("Enter field address",BD6)))</formula>
    </cfRule>
  </conditionalFormatting>
  <conditionalFormatting sqref="BN6">
    <cfRule type="containsText" dxfId="43" priority="2" stopIfTrue="1" operator="containsText" text="Enter field address">
      <formula>NOT(ISERROR(SEARCH("Enter field address",BN6)))</formula>
    </cfRule>
  </conditionalFormatting>
  <conditionalFormatting sqref="BX6">
    <cfRule type="containsText" dxfId="42" priority="1" stopIfTrue="1" operator="containsText" text="Enter field address">
      <formula>NOT(ISERROR(SEARCH("Enter field address",BX6)))</formula>
    </cfRule>
  </conditionalFormatting>
  <dataValidations count="14">
    <dataValidation type="list" allowBlank="1" showInputMessage="1" sqref="D13" xr:uid="{00000000-0002-0000-0400-000000000000}">
      <formula1>"Digital Radiography, Computer Radiography, Photographic Film, Other, Not known"</formula1>
    </dataValidation>
    <dataValidation type="list" allowBlank="1" showInputMessage="1" sqref="D31" xr:uid="{00000000-0002-0000-0400-000001000000}">
      <formula1>"Digital, Physical, Other, Not know, No Built-in DAP meter"</formula1>
    </dataValidation>
    <dataValidation type="list" allowBlank="1" showInputMessage="1" sqref="D26" xr:uid="{00000000-0002-0000-0400-000002000000}">
      <formula1>$O$5:$O$9</formula1>
    </dataValidation>
    <dataValidation type="list" allowBlank="1" showInputMessage="1" sqref="D30" xr:uid="{00000000-0002-0000-0400-000003000000}">
      <formula1>"Yes,No, Do not know"</formula1>
    </dataValidation>
    <dataValidation type="list" allowBlank="1" showInputMessage="1" sqref="D40" xr:uid="{00000000-0002-0000-0400-000004000000}">
      <formula1>"1, 2, 3, 4, 5, 6, 7, 8, 9, 10"</formula1>
    </dataValidation>
    <dataValidation type="list" allowBlank="1" showInputMessage="1" sqref="D18" xr:uid="{00000000-0002-0000-0400-000005000000}">
      <formula1>"Not measured, Yes: measured and applied, No: measured but not applied, Measured but not know if correction applied, No DAP meter, Not known"</formula1>
    </dataValidation>
    <dataValidation type="list" allowBlank="1" showInputMessage="1" sqref="D46 D76:D77 D66:D67 D56:D57" xr:uid="{00000000-0002-0000-0400-000006000000}">
      <formula1>"Yes, No, Not known"</formula1>
    </dataValidation>
    <dataValidation type="list" allowBlank="1" showInputMessage="1" sqref="D15" xr:uid="{00000000-0002-0000-0400-000007000000}">
      <formula1>$O$12:$O$23</formula1>
    </dataValidation>
    <dataValidation type="list" allowBlank="1" showInputMessage="1" sqref="D47" xr:uid="{00000000-0002-0000-0400-000008000000}">
      <formula1>"Yes, No, Not Known"</formula1>
    </dataValidation>
    <dataValidation type="list" allowBlank="1" showInputMessage="1" sqref="D14" xr:uid="{00000000-0002-0000-0400-000009000000}">
      <formula1>$O$25:$O$30</formula1>
    </dataValidation>
    <dataValidation type="list" allowBlank="1" showInputMessage="1" sqref="D22" xr:uid="{00000000-0002-0000-0400-00000A000000}">
      <formula1>$Q$6:$Q$14</formula1>
    </dataValidation>
    <dataValidation type="date" allowBlank="1" showInputMessage="1" showErrorMessage="1" sqref="D25" xr:uid="{00000000-0002-0000-0400-00000E000000}">
      <formula1>36526</formula1>
      <formula2>44196</formula2>
    </dataValidation>
    <dataValidation type="list" allowBlank="1" showInputMessage="1" sqref="D23" xr:uid="{00000000-0002-0000-0400-00000B000000}">
      <formula1>$O$32:$O$56</formula1>
    </dataValidation>
    <dataValidation type="list" allowBlank="1" showInputMessage="1" sqref="D72 D42 D52 D62" xr:uid="{00000000-0002-0000-0400-00000C000000}">
      <formula1>$Q$31:$Q$55</formula1>
    </dataValidation>
  </dataValidations>
  <printOptions headings="1" gridLines="1"/>
  <pageMargins left="0.70866141732283472" right="0.70866141732283472" top="0.74803149606299213" bottom="0.74803149606299213" header="0.31496062992125984" footer="0.31496062992125984"/>
  <pageSetup paperSize="8" scale="70" orientation="portrait" r:id="rId1"/>
  <ignoredErrors>
    <ignoredError sqref="L14"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FFFF"/>
    <pageSetUpPr fitToPage="1"/>
  </sheetPr>
  <dimension ref="A1:GI102"/>
  <sheetViews>
    <sheetView zoomScale="80" zoomScaleNormal="80" workbookViewId="0"/>
  </sheetViews>
  <sheetFormatPr defaultColWidth="0" defaultRowHeight="15.75" x14ac:dyDescent="0.25"/>
  <cols>
    <col min="1" max="1" width="11" style="6" customWidth="1"/>
    <col min="2" max="2" width="13.7109375" style="6" customWidth="1"/>
    <col min="3" max="3" width="43.28515625" style="525" customWidth="1"/>
    <col min="4" max="4" width="53.28515625" style="6" customWidth="1"/>
    <col min="5" max="5" width="49.7109375" style="6" customWidth="1"/>
    <col min="6" max="6" width="52.7109375" style="6" customWidth="1"/>
    <col min="7" max="7" width="28.140625" style="6" customWidth="1"/>
    <col min="8" max="8" width="27.85546875" style="6" customWidth="1"/>
    <col min="9" max="9" width="33.7109375" style="6" customWidth="1"/>
    <col min="10" max="10" width="21.7109375" style="6" customWidth="1"/>
    <col min="11" max="11" width="30.7109375" style="6" customWidth="1"/>
    <col min="12" max="13" width="19.28515625" style="6" customWidth="1"/>
    <col min="14" max="14" width="29.7109375" style="343" customWidth="1"/>
    <col min="15" max="15" width="19.28515625" style="6" customWidth="1"/>
    <col min="16" max="16" width="24.28515625" style="6" customWidth="1"/>
    <col min="17" max="17" width="31.28515625" style="343" customWidth="1"/>
    <col min="18" max="18" width="30.28515625" style="343" customWidth="1"/>
    <col min="19" max="19" width="36.42578125" style="343" customWidth="1"/>
    <col min="20" max="20" width="33.7109375" style="6" customWidth="1"/>
    <col min="21" max="21" width="21.7109375" style="6" customWidth="1"/>
    <col min="22" max="22" width="30.7109375" style="6" customWidth="1"/>
    <col min="23" max="24" width="19.28515625" style="6" customWidth="1"/>
    <col min="25" max="25" width="30" style="6" customWidth="1"/>
    <col min="26" max="26" width="20.7109375" style="6" customWidth="1"/>
    <col min="27" max="27" width="23.140625" style="6" customWidth="1"/>
    <col min="28" max="28" width="31.28515625" style="6" customWidth="1"/>
    <col min="29" max="29" width="30.28515625" style="6" customWidth="1"/>
    <col min="30" max="30" width="36.42578125" style="6" customWidth="1"/>
    <col min="31" max="31" width="33.7109375" style="6" customWidth="1"/>
    <col min="32" max="32" width="21.7109375" style="6" customWidth="1"/>
    <col min="33" max="33" width="30.7109375" style="6" customWidth="1"/>
    <col min="34" max="35" width="19.28515625" style="6" customWidth="1"/>
    <col min="36" max="36" width="30.85546875" style="6" customWidth="1"/>
    <col min="37" max="37" width="19.28515625" style="6" customWidth="1"/>
    <col min="38" max="38" width="23.42578125" style="6" customWidth="1"/>
    <col min="39" max="39" width="31.28515625" style="6" customWidth="1"/>
    <col min="40" max="40" width="30.28515625" style="6" customWidth="1"/>
    <col min="41" max="41" width="36.42578125" style="6" customWidth="1"/>
    <col min="42" max="42" width="33.7109375" style="6" customWidth="1"/>
    <col min="43" max="43" width="21.7109375" style="6" customWidth="1"/>
    <col min="44" max="44" width="30.7109375" style="6" customWidth="1"/>
    <col min="45" max="46" width="19.28515625" style="6" customWidth="1"/>
    <col min="47" max="47" width="30" style="6" customWidth="1"/>
    <col min="48" max="48" width="19.28515625" style="6" customWidth="1"/>
    <col min="49" max="49" width="23.85546875" style="6" customWidth="1"/>
    <col min="50" max="50" width="31.28515625" style="6" customWidth="1"/>
    <col min="51" max="51" width="30.28515625" style="6" customWidth="1"/>
    <col min="52" max="52" width="36.42578125" style="6" customWidth="1"/>
    <col min="53" max="53" width="33.7109375" style="6" customWidth="1"/>
    <col min="54" max="54" width="21.7109375" style="6" customWidth="1"/>
    <col min="55" max="55" width="30.7109375" style="6" customWidth="1"/>
    <col min="56" max="57" width="19.28515625" style="6" customWidth="1"/>
    <col min="58" max="58" width="30" style="6" customWidth="1"/>
    <col min="59" max="59" width="19.28515625" style="6" customWidth="1"/>
    <col min="60" max="60" width="24" style="6" customWidth="1"/>
    <col min="61" max="61" width="31.28515625" style="6" customWidth="1"/>
    <col min="62" max="62" width="30.28515625" style="6" customWidth="1"/>
    <col min="63" max="63" width="36.42578125" style="6" customWidth="1"/>
    <col min="64" max="64" width="33.7109375" style="6" customWidth="1"/>
    <col min="65" max="65" width="21.7109375" style="6" customWidth="1"/>
    <col min="66" max="66" width="30.7109375" style="6" customWidth="1"/>
    <col min="67" max="68" width="19.28515625" style="6" customWidth="1"/>
    <col min="69" max="69" width="30" style="6" customWidth="1"/>
    <col min="70" max="70" width="19.28515625" style="6" customWidth="1"/>
    <col min="71" max="71" width="24.42578125" style="6" customWidth="1"/>
    <col min="72" max="72" width="31.28515625" style="6" customWidth="1"/>
    <col min="73" max="73" width="30.28515625" style="6" customWidth="1"/>
    <col min="74" max="74" width="36.42578125" style="6" customWidth="1"/>
    <col min="75" max="77" width="24" style="6" customWidth="1"/>
    <col min="78" max="78" width="23.85546875" style="6" customWidth="1"/>
    <col min="79" max="79" width="48.85546875" style="6" bestFit="1" customWidth="1"/>
    <col min="80" max="80" width="16.28515625" style="6" customWidth="1"/>
    <col min="81" max="81" width="44.28515625" style="6" customWidth="1"/>
    <col min="82" max="82" width="47.140625" style="6" customWidth="1"/>
    <col min="83" max="83" width="18.5703125" style="44" customWidth="1"/>
    <col min="84" max="84" width="44.28515625" style="6" customWidth="1"/>
    <col min="85" max="85" width="60.7109375" style="6" customWidth="1"/>
    <col min="86" max="86" width="53.7109375" style="6" customWidth="1"/>
    <col min="87" max="87" width="60.7109375" style="6" customWidth="1"/>
    <col min="88" max="94" width="9.140625" style="6" customWidth="1"/>
    <col min="95" max="97" width="9.140625" style="6" hidden="1" customWidth="1"/>
    <col min="98" max="98" width="31.42578125" style="6" hidden="1" customWidth="1"/>
    <col min="99" max="99" width="9.140625" style="6" hidden="1" customWidth="1"/>
    <col min="100" max="100" width="49.140625" style="6" hidden="1" customWidth="1"/>
    <col min="101" max="101" width="9.140625" style="6" hidden="1" customWidth="1"/>
    <col min="102" max="102" width="48" style="6" hidden="1" customWidth="1"/>
    <col min="103" max="103" width="9" style="6" hidden="1" customWidth="1"/>
    <col min="104" max="107" width="9.140625" style="6" hidden="1" customWidth="1"/>
    <col min="108" max="108" width="19.85546875" style="144" hidden="1" customWidth="1"/>
    <col min="109" max="109" width="68.85546875" style="91" hidden="1" customWidth="1"/>
    <col min="110" max="111" width="40.7109375" style="91" hidden="1" customWidth="1"/>
    <col min="112" max="112" width="18.140625" style="91" hidden="1" customWidth="1"/>
    <col min="113" max="113" width="40.7109375" style="91" hidden="1" customWidth="1"/>
    <col min="114" max="114" width="13.28515625" style="91" hidden="1" customWidth="1"/>
    <col min="115" max="115" width="40.7109375" style="91" hidden="1" customWidth="1"/>
    <col min="116" max="116" width="15.7109375" style="91" hidden="1" customWidth="1"/>
    <col min="117" max="117" width="40.85546875" style="91" hidden="1" customWidth="1"/>
    <col min="118" max="118" width="31.28515625" style="91" hidden="1" customWidth="1"/>
    <col min="119" max="119" width="16.85546875" style="91" hidden="1" customWidth="1"/>
    <col min="120" max="120" width="32.42578125" style="91" hidden="1" customWidth="1"/>
    <col min="121" max="121" width="31.28515625" style="91" hidden="1" customWidth="1"/>
    <col min="122" max="122" width="32.85546875" style="91" hidden="1" customWidth="1"/>
    <col min="123" max="124" width="18.42578125" style="93" hidden="1" customWidth="1"/>
    <col min="125" max="125" width="32.85546875" style="91" hidden="1" customWidth="1"/>
    <col min="126" max="127" width="31.28515625" style="91" hidden="1" customWidth="1"/>
    <col min="128" max="128" width="34.28515625" style="91" hidden="1" customWidth="1"/>
    <col min="129" max="130" width="31.7109375" style="91" hidden="1" customWidth="1"/>
    <col min="131" max="131" width="34.42578125" style="91" hidden="1" customWidth="1"/>
    <col min="132" max="132" width="31.28515625" style="91" hidden="1" customWidth="1"/>
    <col min="133" max="133" width="32.85546875" style="91" hidden="1" customWidth="1"/>
    <col min="134" max="135" width="18.42578125" style="93" hidden="1" customWidth="1"/>
    <col min="136" max="136" width="23.28515625" style="91" hidden="1" customWidth="1"/>
    <col min="137" max="138" width="31.28515625" style="91" hidden="1" customWidth="1"/>
    <col min="139" max="139" width="34.28515625" style="91" hidden="1" customWidth="1"/>
    <col min="140" max="141" width="31.7109375" style="91" hidden="1" customWidth="1"/>
    <col min="142" max="142" width="35" style="91" hidden="1" customWidth="1"/>
    <col min="143" max="143" width="31.28515625" style="91" hidden="1" customWidth="1"/>
    <col min="144" max="144" width="32.85546875" style="91" hidden="1" customWidth="1"/>
    <col min="145" max="146" width="18.42578125" style="93" hidden="1" customWidth="1"/>
    <col min="147" max="147" width="21.42578125" style="91" hidden="1" customWidth="1"/>
    <col min="148" max="149" width="31.28515625" style="91" hidden="1" customWidth="1"/>
    <col min="150" max="150" width="34.28515625" style="91" hidden="1" customWidth="1"/>
    <col min="151" max="152" width="31.7109375" style="91" hidden="1" customWidth="1"/>
    <col min="153" max="153" width="34.42578125" style="91" hidden="1" customWidth="1"/>
    <col min="154" max="154" width="31.28515625" style="91" hidden="1" customWidth="1"/>
    <col min="155" max="155" width="32.85546875" style="91" hidden="1" customWidth="1"/>
    <col min="156" max="157" width="18.42578125" style="93" hidden="1" customWidth="1"/>
    <col min="158" max="158" width="21.42578125" style="91" hidden="1" customWidth="1"/>
    <col min="159" max="160" width="31.28515625" style="91" hidden="1" customWidth="1"/>
    <col min="161" max="161" width="34.28515625" style="91" hidden="1" customWidth="1"/>
    <col min="162" max="163" width="31.7109375" style="91" hidden="1" customWidth="1"/>
    <col min="164" max="164" width="34.42578125" style="91" hidden="1" customWidth="1"/>
    <col min="165" max="165" width="31.28515625" style="91" hidden="1" customWidth="1"/>
    <col min="166" max="166" width="32.85546875" style="91" hidden="1" customWidth="1"/>
    <col min="167" max="168" width="18.42578125" style="93" hidden="1" customWidth="1"/>
    <col min="169" max="169" width="21.42578125" style="91" hidden="1" customWidth="1"/>
    <col min="170" max="171" width="31.28515625" style="91" hidden="1" customWidth="1"/>
    <col min="172" max="172" width="34.28515625" style="91" hidden="1" customWidth="1"/>
    <col min="173" max="174" width="31.7109375" style="91" hidden="1" customWidth="1"/>
    <col min="175" max="175" width="34.42578125" style="91" hidden="1" customWidth="1"/>
    <col min="176" max="176" width="31.28515625" style="91" hidden="1" customWidth="1"/>
    <col min="177" max="177" width="32.85546875" style="91" hidden="1" customWidth="1"/>
    <col min="178" max="179" width="18.42578125" style="93" hidden="1" customWidth="1"/>
    <col min="180" max="180" width="22.28515625" style="91" hidden="1" customWidth="1"/>
    <col min="181" max="182" width="31.28515625" style="91" hidden="1" customWidth="1"/>
    <col min="183" max="183" width="34.28515625" style="91" hidden="1" customWidth="1"/>
    <col min="184" max="189" width="31.7109375" style="91" hidden="1" customWidth="1"/>
    <col min="190" max="190" width="61.7109375" style="91" hidden="1" customWidth="1"/>
    <col min="191" max="191" width="40.85546875" style="91" hidden="1" customWidth="1"/>
    <col min="192" max="16384" width="9.140625" style="6" hidden="1"/>
  </cols>
  <sheetData>
    <row r="1" spans="1:191" ht="38.25" customHeight="1" thickBot="1" x14ac:dyDescent="0.35">
      <c r="A1" s="455" t="s">
        <v>741</v>
      </c>
      <c r="B1" s="1744" t="s">
        <v>784</v>
      </c>
      <c r="C1" s="1745"/>
      <c r="D1" s="273" t="s">
        <v>729</v>
      </c>
      <c r="E1" s="430" t="s">
        <v>786</v>
      </c>
      <c r="F1" s="458" t="s">
        <v>815</v>
      </c>
      <c r="G1" s="431" t="s">
        <v>787</v>
      </c>
      <c r="H1" s="432" t="s">
        <v>788</v>
      </c>
      <c r="I1" s="425" t="s">
        <v>789</v>
      </c>
      <c r="M1" s="471" t="s">
        <v>826</v>
      </c>
      <c r="N1" s="471" t="s">
        <v>829</v>
      </c>
      <c r="CQ1" s="518" t="s">
        <v>866</v>
      </c>
      <c r="CR1" s="172"/>
      <c r="CS1" s="172"/>
      <c r="CT1" s="172"/>
      <c r="CU1" s="172"/>
      <c r="CV1" s="172"/>
      <c r="CW1" s="172"/>
      <c r="CX1" s="172"/>
      <c r="CY1" s="172"/>
      <c r="CZ1" s="172"/>
      <c r="DD1" s="228"/>
      <c r="DE1" s="228"/>
      <c r="DF1" s="228"/>
      <c r="DG1" s="228"/>
      <c r="DH1" s="228"/>
      <c r="DI1" s="228"/>
      <c r="DJ1" s="228"/>
      <c r="DK1" s="228"/>
      <c r="DL1" s="228"/>
      <c r="DM1" s="228"/>
      <c r="DN1" s="228"/>
      <c r="DO1" s="228"/>
      <c r="DP1" s="228"/>
      <c r="DQ1" s="228"/>
      <c r="DR1" s="228"/>
      <c r="DS1" s="230"/>
      <c r="DT1" s="230"/>
      <c r="DU1" s="228"/>
      <c r="DV1" s="228"/>
      <c r="DW1" s="228"/>
      <c r="DX1" s="228"/>
      <c r="DY1" s="228"/>
      <c r="DZ1" s="228"/>
      <c r="EA1" s="228"/>
      <c r="EB1" s="228"/>
      <c r="EC1" s="228"/>
      <c r="ED1" s="230"/>
      <c r="EE1" s="230"/>
      <c r="EF1" s="228"/>
      <c r="EG1" s="228"/>
      <c r="EH1" s="228"/>
      <c r="EI1" s="228"/>
      <c r="EJ1" s="228"/>
      <c r="EK1" s="228"/>
      <c r="EL1" s="228"/>
      <c r="EM1" s="228"/>
      <c r="EN1" s="228"/>
      <c r="EO1" s="230"/>
      <c r="EP1" s="230"/>
      <c r="EQ1" s="228"/>
      <c r="ER1" s="228"/>
      <c r="ES1" s="228"/>
      <c r="ET1" s="228"/>
      <c r="EU1" s="228"/>
      <c r="EV1" s="228"/>
      <c r="EW1" s="228"/>
      <c r="EX1" s="228"/>
      <c r="EY1" s="228"/>
      <c r="EZ1" s="230"/>
      <c r="FA1" s="230"/>
      <c r="FB1" s="228"/>
      <c r="FC1" s="228"/>
      <c r="FD1" s="228"/>
      <c r="FE1" s="228"/>
      <c r="FF1" s="228"/>
      <c r="FG1" s="228"/>
      <c r="FH1" s="228"/>
      <c r="FI1" s="228"/>
      <c r="FJ1" s="228"/>
      <c r="FK1" s="230"/>
      <c r="FL1" s="230"/>
      <c r="FM1" s="228"/>
      <c r="FN1" s="228"/>
      <c r="FO1" s="228"/>
      <c r="FP1" s="228"/>
      <c r="FQ1" s="228"/>
      <c r="FR1" s="228"/>
      <c r="FS1" s="228"/>
      <c r="FT1" s="228"/>
      <c r="FU1" s="228"/>
      <c r="FV1" s="230"/>
      <c r="FW1" s="230"/>
      <c r="FX1" s="228"/>
      <c r="FY1" s="228"/>
      <c r="FZ1" s="228"/>
      <c r="GA1" s="228"/>
      <c r="GB1" s="228"/>
      <c r="GC1" s="228"/>
      <c r="GD1" s="228"/>
      <c r="GE1" s="228"/>
      <c r="GF1" s="228"/>
      <c r="GG1" s="228"/>
      <c r="GH1" s="228"/>
      <c r="GI1" s="228"/>
    </row>
    <row r="2" spans="1:191" s="1" customFormat="1" ht="23.25" customHeight="1" thickBot="1" x14ac:dyDescent="0.5">
      <c r="A2" s="1742" t="s">
        <v>751</v>
      </c>
      <c r="B2" s="1743"/>
      <c r="C2" s="1743"/>
      <c r="D2" s="1746" t="s">
        <v>2089</v>
      </c>
      <c r="E2" s="1747"/>
      <c r="F2" s="821"/>
      <c r="G2" s="21"/>
      <c r="H2" s="454"/>
      <c r="I2" s="464" t="s">
        <v>1268</v>
      </c>
      <c r="J2" s="21"/>
      <c r="K2" s="453"/>
      <c r="L2" s="453"/>
      <c r="M2" s="472" t="s">
        <v>827</v>
      </c>
      <c r="N2" s="473" t="s">
        <v>830</v>
      </c>
      <c r="Q2" s="466"/>
      <c r="R2" s="466"/>
      <c r="S2" s="466"/>
      <c r="U2" s="21"/>
      <c r="V2" s="453"/>
      <c r="W2" s="453"/>
      <c r="X2" s="453"/>
      <c r="AF2" s="21"/>
      <c r="AG2" s="453"/>
      <c r="AH2" s="453"/>
      <c r="AI2" s="453"/>
      <c r="AQ2" s="21"/>
      <c r="AR2" s="453"/>
      <c r="AS2" s="453"/>
      <c r="AT2" s="453"/>
      <c r="BB2" s="21"/>
      <c r="BC2" s="453"/>
      <c r="BD2" s="453"/>
      <c r="BE2" s="453"/>
      <c r="BM2" s="21"/>
      <c r="BN2" s="453"/>
      <c r="BO2" s="453"/>
      <c r="BP2" s="453"/>
      <c r="BV2" s="655" t="s">
        <v>1006</v>
      </c>
      <c r="CC2" s="21"/>
      <c r="CD2" s="21"/>
      <c r="CE2" s="745"/>
      <c r="CF2" s="21"/>
      <c r="CG2" s="459"/>
      <c r="CH2" s="454"/>
      <c r="CI2" s="21"/>
      <c r="CQ2" s="172"/>
      <c r="CR2" s="172"/>
      <c r="CS2" s="172"/>
      <c r="CT2" s="171" t="s">
        <v>335</v>
      </c>
      <c r="CU2" s="172"/>
      <c r="CV2" s="172"/>
      <c r="CW2" s="161" t="s">
        <v>232</v>
      </c>
      <c r="CX2" s="46"/>
      <c r="CY2" s="47"/>
      <c r="CZ2" s="172"/>
      <c r="DD2" s="913" t="s">
        <v>410</v>
      </c>
      <c r="DF2" s="241" t="s">
        <v>410</v>
      </c>
      <c r="DG2" s="241"/>
      <c r="DH2" s="479"/>
      <c r="DI2" s="241" t="s">
        <v>410</v>
      </c>
      <c r="DJ2" s="479"/>
      <c r="DK2" s="479"/>
      <c r="DL2" s="479"/>
      <c r="DM2" s="241" t="s">
        <v>410</v>
      </c>
      <c r="DN2" s="479"/>
      <c r="DO2" s="479"/>
      <c r="DP2" s="479"/>
      <c r="DQ2" s="479"/>
      <c r="DR2" s="479"/>
      <c r="DS2" s="481"/>
      <c r="DT2" s="481"/>
      <c r="DU2" s="479"/>
      <c r="DV2" s="479"/>
      <c r="DW2" s="479"/>
      <c r="DX2" s="241" t="s">
        <v>410</v>
      </c>
      <c r="DY2" s="479"/>
      <c r="DZ2" s="479"/>
      <c r="EA2" s="479"/>
      <c r="EB2" s="479"/>
      <c r="EC2" s="479"/>
      <c r="ED2" s="481"/>
      <c r="EE2" s="481"/>
      <c r="EF2" s="479"/>
      <c r="EG2" s="479"/>
      <c r="EH2" s="479"/>
      <c r="EI2" s="241" t="s">
        <v>410</v>
      </c>
      <c r="EJ2" s="479"/>
      <c r="EK2" s="479"/>
      <c r="EL2" s="479"/>
      <c r="EM2" s="479"/>
      <c r="EN2" s="479"/>
      <c r="EO2" s="481"/>
      <c r="EP2" s="481"/>
      <c r="EQ2" s="479"/>
      <c r="ER2" s="479"/>
      <c r="ES2" s="479"/>
      <c r="ET2" s="241" t="s">
        <v>410</v>
      </c>
      <c r="EU2" s="479"/>
      <c r="EV2" s="479"/>
      <c r="EW2" s="479"/>
      <c r="EX2" s="479"/>
      <c r="EY2" s="479"/>
      <c r="EZ2" s="481"/>
      <c r="FA2" s="481"/>
      <c r="FB2" s="479"/>
      <c r="FC2" s="479"/>
      <c r="FD2" s="479"/>
      <c r="FE2" s="241" t="s">
        <v>410</v>
      </c>
      <c r="FF2" s="479"/>
      <c r="FG2" s="479"/>
      <c r="FH2" s="479"/>
      <c r="FI2" s="479"/>
      <c r="FJ2" s="479"/>
      <c r="FK2" s="481"/>
      <c r="FL2" s="481"/>
      <c r="FM2" s="479"/>
      <c r="FN2" s="479"/>
      <c r="FO2" s="479"/>
      <c r="FP2" s="241" t="s">
        <v>410</v>
      </c>
      <c r="FQ2" s="479"/>
      <c r="FR2" s="479"/>
      <c r="FS2" s="479"/>
      <c r="FT2" s="479"/>
      <c r="FU2" s="479"/>
      <c r="FV2" s="481"/>
      <c r="FW2" s="481"/>
      <c r="FX2" s="479"/>
      <c r="FY2" s="479"/>
      <c r="FZ2" s="479"/>
      <c r="GA2" s="241" t="s">
        <v>410</v>
      </c>
      <c r="GB2" s="479"/>
      <c r="GC2" s="479"/>
      <c r="GD2" s="479"/>
      <c r="GE2" s="479"/>
      <c r="GF2" s="479"/>
      <c r="GG2" s="479"/>
      <c r="GH2" s="479"/>
      <c r="GI2" s="479"/>
    </row>
    <row r="3" spans="1:191" s="234" customFormat="1" ht="20.100000000000001" customHeight="1" thickBot="1" x14ac:dyDescent="0.3">
      <c r="B3" s="457" t="s">
        <v>742</v>
      </c>
      <c r="C3" s="548" t="str">
        <f>IF(Radiology_System_General_Info!D12&lt;&gt;"",Radiology_System_General_Info!D12,"No entry")</f>
        <v>No entry</v>
      </c>
      <c r="D3" s="1747"/>
      <c r="E3" s="1747"/>
      <c r="F3" s="821"/>
      <c r="G3" s="446" t="s">
        <v>785</v>
      </c>
      <c r="I3" s="464" t="s">
        <v>817</v>
      </c>
      <c r="M3" s="474" t="s">
        <v>828</v>
      </c>
      <c r="N3" s="467"/>
      <c r="O3" s="474"/>
      <c r="Q3" s="467"/>
      <c r="R3" s="467"/>
      <c r="S3" s="467"/>
      <c r="T3" s="462"/>
      <c r="AE3" s="462"/>
      <c r="AP3" s="462"/>
      <c r="BA3" s="462"/>
      <c r="BL3" s="462"/>
      <c r="CE3" s="746"/>
      <c r="CQ3" s="172"/>
      <c r="CR3" s="172"/>
      <c r="CS3" s="172"/>
      <c r="CT3" s="172"/>
      <c r="CU3" s="172"/>
      <c r="CV3" s="172"/>
      <c r="CW3" s="278" t="s">
        <v>867</v>
      </c>
      <c r="CX3" s="279"/>
      <c r="CY3" s="613" t="str">
        <f>IF('Contact_Information '!K18&lt;&gt;"",'Contact_Information '!K18,"No entry")</f>
        <v>PRPxxxxa</v>
      </c>
      <c r="CZ3" s="172"/>
      <c r="DD3" s="673" t="s">
        <v>368</v>
      </c>
      <c r="DF3" s="674" t="s">
        <v>367</v>
      </c>
      <c r="DG3" s="663" t="s">
        <v>368</v>
      </c>
      <c r="DH3" s="673" t="s">
        <v>368</v>
      </c>
      <c r="DI3" s="674" t="s">
        <v>367</v>
      </c>
      <c r="DJ3" s="673"/>
      <c r="DK3" s="674" t="s">
        <v>367</v>
      </c>
      <c r="DL3" s="673" t="s">
        <v>368</v>
      </c>
      <c r="DM3" s="663" t="s">
        <v>368</v>
      </c>
      <c r="DN3" s="446" t="s">
        <v>785</v>
      </c>
      <c r="DO3" s="664" t="s">
        <v>368</v>
      </c>
      <c r="DP3" s="656"/>
      <c r="DQ3" s="656"/>
      <c r="DR3" s="666" t="s">
        <v>368</v>
      </c>
      <c r="DS3" s="667" t="s">
        <v>367</v>
      </c>
      <c r="DT3" s="666" t="s">
        <v>368</v>
      </c>
      <c r="DU3" s="666" t="s">
        <v>368</v>
      </c>
      <c r="DV3" s="667"/>
      <c r="DW3" s="665"/>
      <c r="DX3" s="667" t="s">
        <v>367</v>
      </c>
      <c r="DY3" s="663" t="s">
        <v>368</v>
      </c>
      <c r="DZ3" s="663"/>
      <c r="EA3" s="666" t="s">
        <v>368</v>
      </c>
      <c r="EB3" s="667" t="s">
        <v>367</v>
      </c>
      <c r="EC3" s="666" t="s">
        <v>368</v>
      </c>
      <c r="ED3" s="667" t="s">
        <v>367</v>
      </c>
      <c r="EE3" s="663" t="s">
        <v>368</v>
      </c>
      <c r="EF3" s="666" t="s">
        <v>368</v>
      </c>
      <c r="EG3" s="665"/>
      <c r="EH3" s="665"/>
      <c r="EI3" s="667" t="s">
        <v>367</v>
      </c>
      <c r="EJ3" s="663" t="s">
        <v>368</v>
      </c>
      <c r="EK3" s="663"/>
      <c r="EL3" s="665"/>
      <c r="EM3" s="665"/>
      <c r="EN3" s="666" t="s">
        <v>368</v>
      </c>
      <c r="EO3" s="667" t="s">
        <v>367</v>
      </c>
      <c r="EP3" s="663" t="s">
        <v>368</v>
      </c>
      <c r="EQ3" s="666" t="s">
        <v>368</v>
      </c>
      <c r="ER3" s="665"/>
      <c r="ES3" s="665"/>
      <c r="ET3" s="667" t="s">
        <v>367</v>
      </c>
      <c r="EU3" s="663" t="s">
        <v>368</v>
      </c>
      <c r="EV3" s="663"/>
      <c r="EW3" s="665"/>
      <c r="EX3" s="665"/>
      <c r="EY3" s="663" t="s">
        <v>368</v>
      </c>
      <c r="EZ3" s="666" t="s">
        <v>368</v>
      </c>
      <c r="FA3" s="667" t="s">
        <v>367</v>
      </c>
      <c r="FB3" s="663" t="s">
        <v>368</v>
      </c>
      <c r="FC3" s="665"/>
      <c r="FD3" s="665"/>
      <c r="FE3" s="663" t="s">
        <v>368</v>
      </c>
      <c r="FF3" s="663" t="s">
        <v>368</v>
      </c>
      <c r="FG3" s="666" t="s">
        <v>368</v>
      </c>
      <c r="FH3" s="667" t="s">
        <v>367</v>
      </c>
      <c r="FI3" s="665"/>
      <c r="FJ3" s="663" t="s">
        <v>368</v>
      </c>
      <c r="FK3" s="666" t="s">
        <v>368</v>
      </c>
      <c r="FL3" s="667" t="s">
        <v>367</v>
      </c>
      <c r="FM3" s="663" t="s">
        <v>368</v>
      </c>
      <c r="FN3" s="665"/>
      <c r="FO3" s="665"/>
      <c r="FP3" s="663" t="s">
        <v>368</v>
      </c>
      <c r="FQ3" s="663" t="s">
        <v>368</v>
      </c>
      <c r="FR3" s="663"/>
      <c r="FS3" s="665"/>
      <c r="FT3" s="665"/>
      <c r="FU3" s="666" t="s">
        <v>368</v>
      </c>
      <c r="FV3" s="667" t="s">
        <v>367</v>
      </c>
      <c r="FW3" s="666" t="s">
        <v>368</v>
      </c>
      <c r="FX3" s="666" t="s">
        <v>368</v>
      </c>
      <c r="FY3" s="667" t="s">
        <v>367</v>
      </c>
      <c r="FZ3" s="665"/>
      <c r="GA3" s="667" t="s">
        <v>367</v>
      </c>
      <c r="GB3" s="666" t="s">
        <v>368</v>
      </c>
      <c r="GC3" s="667" t="s">
        <v>367</v>
      </c>
      <c r="GD3" s="667"/>
      <c r="GE3" s="667"/>
      <c r="GF3" s="667"/>
      <c r="GG3" s="667"/>
      <c r="GH3" s="667"/>
      <c r="GI3" s="667"/>
    </row>
    <row r="4" spans="1:191" s="234" customFormat="1" ht="20.100000000000001" customHeight="1" thickBot="1" x14ac:dyDescent="0.35">
      <c r="B4" s="191" t="s">
        <v>743</v>
      </c>
      <c r="C4" s="548" t="str">
        <f>IF('Contact_Information '!D29&lt;&gt;"",'Contact_Information '!D29,"No entry")</f>
        <v>No entry</v>
      </c>
      <c r="D4" s="1748"/>
      <c r="E4" s="1748"/>
      <c r="F4" s="821"/>
      <c r="G4" s="433" t="str">
        <f>IF(Radiology_System_General_Info!D15&lt;&gt;"",IF(Radiology_System_General_Info!D15&lt;&gt;"Other",Radiology_System_General_Info!D15,IF(Radiology_System_General_Info!D16&lt;&gt;"",Radiology_System_General_Info!D16,"No alternate units entered")),"No units selected")</f>
        <v>No units selected</v>
      </c>
      <c r="I4" s="447" t="s">
        <v>802</v>
      </c>
      <c r="J4" s="448"/>
      <c r="K4" s="448"/>
      <c r="L4" s="448"/>
      <c r="M4" s="448"/>
      <c r="N4" s="468"/>
      <c r="O4" s="448"/>
      <c r="P4" s="463"/>
      <c r="Q4" s="468"/>
      <c r="R4" s="468"/>
      <c r="S4" s="468"/>
      <c r="T4" s="447" t="s">
        <v>803</v>
      </c>
      <c r="U4" s="448"/>
      <c r="V4" s="448"/>
      <c r="W4" s="448"/>
      <c r="X4" s="448"/>
      <c r="Y4" s="463"/>
      <c r="Z4" s="448"/>
      <c r="AA4" s="463"/>
      <c r="AB4" s="463"/>
      <c r="AC4" s="463"/>
      <c r="AD4" s="463"/>
      <c r="AE4" s="447" t="s">
        <v>805</v>
      </c>
      <c r="AF4" s="448"/>
      <c r="AG4" s="448"/>
      <c r="AH4" s="448"/>
      <c r="AI4" s="448"/>
      <c r="AJ4" s="463"/>
      <c r="AK4" s="448"/>
      <c r="AL4" s="463"/>
      <c r="AM4" s="463"/>
      <c r="AN4" s="463"/>
      <c r="AO4" s="463"/>
      <c r="AP4" s="447" t="s">
        <v>807</v>
      </c>
      <c r="AQ4" s="448"/>
      <c r="AR4" s="448"/>
      <c r="AS4" s="448"/>
      <c r="AT4" s="448"/>
      <c r="AU4" s="463"/>
      <c r="AV4" s="448"/>
      <c r="AW4" s="463"/>
      <c r="AX4" s="463"/>
      <c r="AY4" s="463"/>
      <c r="AZ4" s="463"/>
      <c r="BA4" s="447" t="s">
        <v>809</v>
      </c>
      <c r="BB4" s="448"/>
      <c r="BC4" s="448"/>
      <c r="BD4" s="448"/>
      <c r="BE4" s="448"/>
      <c r="BF4" s="463"/>
      <c r="BG4" s="448"/>
      <c r="BH4" s="463"/>
      <c r="BI4" s="463"/>
      <c r="BJ4" s="463"/>
      <c r="BK4" s="463"/>
      <c r="BL4" s="447" t="s">
        <v>811</v>
      </c>
      <c r="BM4" s="448"/>
      <c r="BN4" s="448"/>
      <c r="BO4" s="448"/>
      <c r="BP4" s="448"/>
      <c r="BQ4" s="463"/>
      <c r="BR4" s="448"/>
      <c r="BS4" s="463"/>
      <c r="BT4" s="463"/>
      <c r="BU4" s="463"/>
      <c r="BV4" s="463"/>
      <c r="BW4" s="435" t="s">
        <v>831</v>
      </c>
      <c r="BX4" s="436"/>
      <c r="BY4" s="436"/>
      <c r="BZ4" s="434"/>
      <c r="CA4" s="6"/>
      <c r="CB4" s="6"/>
      <c r="CC4" s="6"/>
      <c r="CD4" s="6"/>
      <c r="CE4" s="44"/>
      <c r="CF4" s="6"/>
      <c r="CG4" s="6"/>
      <c r="CH4" s="6"/>
      <c r="CI4" s="6"/>
      <c r="CQ4" s="172"/>
      <c r="CR4" s="172"/>
      <c r="CS4" s="172"/>
      <c r="CT4" s="172"/>
      <c r="CU4" s="172"/>
      <c r="CV4" s="172"/>
      <c r="CW4" s="278" t="s">
        <v>868</v>
      </c>
      <c r="CX4" s="279"/>
      <c r="CY4" s="614" t="s">
        <v>1014</v>
      </c>
      <c r="CZ4" s="172"/>
      <c r="DD4" s="902" t="s">
        <v>1422</v>
      </c>
      <c r="DE4" s="661" t="s">
        <v>1016</v>
      </c>
      <c r="DF4" s="661" t="s">
        <v>1007</v>
      </c>
      <c r="DG4" s="103"/>
      <c r="DH4" s="134"/>
      <c r="DI4" s="103"/>
      <c r="DJ4" s="134"/>
      <c r="DK4" s="103"/>
      <c r="DL4" s="103"/>
      <c r="DM4" s="103"/>
      <c r="DN4" s="1299" t="str">
        <f>IF(Radiology_System_General_Info!D15&lt;&gt;"",IF(Radiology_System_General_Info!D15&lt;&gt;"Other",Radiology_System_General_Info!D15,IF(Radiology_System_General_Info!D16&lt;&gt;"",Radiology_System_General_Info!D16,"No alternate units entered")),"No units selected")</f>
        <v>No units selected</v>
      </c>
      <c r="DO4" s="103"/>
      <c r="DP4" s="703" t="s">
        <v>802</v>
      </c>
      <c r="DQ4" s="103"/>
      <c r="DR4" s="103"/>
      <c r="DS4" s="105"/>
      <c r="DT4" s="105"/>
      <c r="DU4" s="103"/>
      <c r="DV4" s="103"/>
      <c r="DW4" s="103"/>
      <c r="DX4" s="131"/>
      <c r="DY4" s="103"/>
      <c r="DZ4" s="103"/>
      <c r="EA4" s="657" t="s">
        <v>803</v>
      </c>
      <c r="EB4" s="103"/>
      <c r="EC4" s="103"/>
      <c r="ED4" s="105"/>
      <c r="EE4" s="105"/>
      <c r="EF4" s="103"/>
      <c r="EG4" s="103"/>
      <c r="EH4" s="103"/>
      <c r="EI4" s="131"/>
      <c r="EJ4" s="103"/>
      <c r="EK4" s="103"/>
      <c r="EL4" s="703" t="s">
        <v>805</v>
      </c>
      <c r="EM4" s="103"/>
      <c r="EN4" s="103"/>
      <c r="EO4" s="105"/>
      <c r="EP4" s="105"/>
      <c r="EQ4" s="103"/>
      <c r="ER4" s="103" t="s">
        <v>805</v>
      </c>
      <c r="ES4" s="103"/>
      <c r="ET4" s="131"/>
      <c r="EU4" s="103"/>
      <c r="EV4" s="103"/>
      <c r="EW4" s="657" t="s">
        <v>807</v>
      </c>
      <c r="EX4" s="103"/>
      <c r="EY4" s="103"/>
      <c r="EZ4" s="105"/>
      <c r="FA4" s="105"/>
      <c r="FB4" s="103"/>
      <c r="FC4" s="103"/>
      <c r="FD4" s="103"/>
      <c r="FE4" s="131"/>
      <c r="FF4" s="103"/>
      <c r="FG4" s="103"/>
      <c r="FH4" s="657" t="s">
        <v>809</v>
      </c>
      <c r="FI4" s="103"/>
      <c r="FJ4" s="103"/>
      <c r="FK4" s="105"/>
      <c r="FL4" s="105"/>
      <c r="FM4" s="103"/>
      <c r="FN4" s="103"/>
      <c r="FO4" s="103"/>
      <c r="FP4" s="131"/>
      <c r="FQ4" s="103"/>
      <c r="FR4" s="103"/>
      <c r="FS4" s="657" t="s">
        <v>811</v>
      </c>
      <c r="FT4" s="103"/>
      <c r="FU4" s="103"/>
      <c r="FV4" s="105"/>
      <c r="FW4" s="105"/>
      <c r="FX4" s="103"/>
      <c r="FY4" s="103"/>
      <c r="FZ4" s="103"/>
      <c r="GA4" s="131"/>
      <c r="GB4" s="103"/>
      <c r="GC4" s="103"/>
      <c r="GD4" s="668" t="s">
        <v>831</v>
      </c>
      <c r="GE4" s="669"/>
      <c r="GF4" s="669"/>
      <c r="GG4" s="670"/>
      <c r="GH4" s="91"/>
      <c r="GI4" s="91"/>
    </row>
    <row r="5" spans="1:191" s="223" customFormat="1" ht="84.75" customHeight="1" thickBot="1" x14ac:dyDescent="0.35">
      <c r="B5" s="456" t="s">
        <v>752</v>
      </c>
      <c r="C5" s="439" t="s">
        <v>814</v>
      </c>
      <c r="D5" s="437" t="s">
        <v>2092</v>
      </c>
      <c r="E5" s="438" t="s">
        <v>835</v>
      </c>
      <c r="F5" s="439" t="s">
        <v>2037</v>
      </c>
      <c r="G5" s="440" t="s">
        <v>816</v>
      </c>
      <c r="H5" s="437" t="s">
        <v>1944</v>
      </c>
      <c r="I5" s="460" t="s">
        <v>1224</v>
      </c>
      <c r="J5" s="449" t="s">
        <v>1147</v>
      </c>
      <c r="K5" s="449" t="s">
        <v>1154</v>
      </c>
      <c r="L5" s="437" t="s">
        <v>820</v>
      </c>
      <c r="M5" s="465" t="s">
        <v>821</v>
      </c>
      <c r="N5" s="437" t="s">
        <v>1153</v>
      </c>
      <c r="O5" s="814" t="s">
        <v>1352</v>
      </c>
      <c r="P5" s="461" t="s">
        <v>1353</v>
      </c>
      <c r="Q5" s="815" t="s">
        <v>2096</v>
      </c>
      <c r="R5" s="1451" t="s">
        <v>753</v>
      </c>
      <c r="S5" s="1452" t="s">
        <v>801</v>
      </c>
      <c r="T5" s="460" t="s">
        <v>1224</v>
      </c>
      <c r="U5" s="449" t="s">
        <v>818</v>
      </c>
      <c r="V5" s="449" t="s">
        <v>819</v>
      </c>
      <c r="W5" s="437" t="s">
        <v>820</v>
      </c>
      <c r="X5" s="465" t="s">
        <v>821</v>
      </c>
      <c r="Y5" s="437" t="s">
        <v>1152</v>
      </c>
      <c r="Z5" s="814" t="s">
        <v>822</v>
      </c>
      <c r="AA5" s="461" t="s">
        <v>1353</v>
      </c>
      <c r="AB5" s="815" t="s">
        <v>2097</v>
      </c>
      <c r="AC5" s="1451" t="s">
        <v>753</v>
      </c>
      <c r="AD5" s="1453" t="s">
        <v>804</v>
      </c>
      <c r="AE5" s="460" t="s">
        <v>1224</v>
      </c>
      <c r="AF5" s="449" t="s">
        <v>818</v>
      </c>
      <c r="AG5" s="449" t="s">
        <v>819</v>
      </c>
      <c r="AH5" s="437" t="s">
        <v>820</v>
      </c>
      <c r="AI5" s="465" t="s">
        <v>821</v>
      </c>
      <c r="AJ5" s="437" t="s">
        <v>744</v>
      </c>
      <c r="AK5" s="814" t="s">
        <v>822</v>
      </c>
      <c r="AL5" s="461" t="s">
        <v>1353</v>
      </c>
      <c r="AM5" s="815" t="s">
        <v>2098</v>
      </c>
      <c r="AN5" s="1451" t="s">
        <v>753</v>
      </c>
      <c r="AO5" s="1453" t="s">
        <v>806</v>
      </c>
      <c r="AP5" s="460" t="s">
        <v>1224</v>
      </c>
      <c r="AQ5" s="449" t="s">
        <v>818</v>
      </c>
      <c r="AR5" s="449" t="s">
        <v>819</v>
      </c>
      <c r="AS5" s="437" t="s">
        <v>820</v>
      </c>
      <c r="AT5" s="465" t="s">
        <v>821</v>
      </c>
      <c r="AU5" s="437" t="s">
        <v>744</v>
      </c>
      <c r="AV5" s="814" t="s">
        <v>822</v>
      </c>
      <c r="AW5" s="461" t="s">
        <v>1353</v>
      </c>
      <c r="AX5" s="815" t="s">
        <v>2099</v>
      </c>
      <c r="AY5" s="1451" t="s">
        <v>753</v>
      </c>
      <c r="AZ5" s="1453" t="s">
        <v>808</v>
      </c>
      <c r="BA5" s="460" t="s">
        <v>1224</v>
      </c>
      <c r="BB5" s="449" t="s">
        <v>818</v>
      </c>
      <c r="BC5" s="449" t="s">
        <v>819</v>
      </c>
      <c r="BD5" s="437" t="s">
        <v>820</v>
      </c>
      <c r="BE5" s="465" t="s">
        <v>821</v>
      </c>
      <c r="BF5" s="437" t="s">
        <v>744</v>
      </c>
      <c r="BG5" s="814" t="s">
        <v>822</v>
      </c>
      <c r="BH5" s="461" t="s">
        <v>1353</v>
      </c>
      <c r="BI5" s="815" t="s">
        <v>2100</v>
      </c>
      <c r="BJ5" s="1451" t="s">
        <v>753</v>
      </c>
      <c r="BK5" s="1453" t="s">
        <v>810</v>
      </c>
      <c r="BL5" s="460" t="s">
        <v>1224</v>
      </c>
      <c r="BM5" s="449" t="s">
        <v>818</v>
      </c>
      <c r="BN5" s="449" t="s">
        <v>819</v>
      </c>
      <c r="BO5" s="437" t="s">
        <v>820</v>
      </c>
      <c r="BP5" s="465" t="s">
        <v>821</v>
      </c>
      <c r="BQ5" s="437" t="s">
        <v>744</v>
      </c>
      <c r="BR5" s="814" t="s">
        <v>822</v>
      </c>
      <c r="BS5" s="461" t="s">
        <v>1353</v>
      </c>
      <c r="BT5" s="815" t="s">
        <v>2101</v>
      </c>
      <c r="BU5" s="1451" t="s">
        <v>753</v>
      </c>
      <c r="BV5" s="1453" t="s">
        <v>800</v>
      </c>
      <c r="BW5" s="797" t="s">
        <v>1164</v>
      </c>
      <c r="BX5" s="797" t="s">
        <v>1164</v>
      </c>
      <c r="BY5" s="797" t="s">
        <v>1164</v>
      </c>
      <c r="BZ5" s="797" t="s">
        <v>1164</v>
      </c>
      <c r="CA5" s="443" t="s">
        <v>832</v>
      </c>
      <c r="CB5" s="742" t="s">
        <v>1155</v>
      </c>
      <c r="CC5" s="744" t="s">
        <v>1157</v>
      </c>
      <c r="CD5" s="443" t="s">
        <v>833</v>
      </c>
      <c r="CE5" s="743" t="s">
        <v>1156</v>
      </c>
      <c r="CF5" s="744" t="s">
        <v>1158</v>
      </c>
      <c r="CG5" s="441" t="s">
        <v>834</v>
      </c>
      <c r="CH5" s="439" t="s">
        <v>745</v>
      </c>
      <c r="CI5" s="442" t="s">
        <v>746</v>
      </c>
      <c r="CQ5" s="172"/>
      <c r="CR5" s="172"/>
      <c r="CS5" s="172"/>
      <c r="CT5" s="1508" t="s">
        <v>464</v>
      </c>
      <c r="CU5" s="172"/>
      <c r="CV5" s="172"/>
      <c r="CW5" s="172"/>
      <c r="CX5" s="172"/>
      <c r="CY5" s="172"/>
      <c r="CZ5" s="172"/>
      <c r="DD5" s="900" t="s">
        <v>1425</v>
      </c>
      <c r="DE5" s="672" t="s">
        <v>1017</v>
      </c>
      <c r="DF5" s="662" t="s">
        <v>643</v>
      </c>
      <c r="DG5" s="262" t="s">
        <v>427</v>
      </c>
      <c r="DH5" s="288" t="s">
        <v>289</v>
      </c>
      <c r="DI5" s="261" t="s">
        <v>461</v>
      </c>
      <c r="DJ5" s="248" t="s">
        <v>1159</v>
      </c>
      <c r="DK5" s="261" t="s">
        <v>1161</v>
      </c>
      <c r="DL5" s="247" t="s">
        <v>1160</v>
      </c>
      <c r="DM5" s="261" t="s">
        <v>1162</v>
      </c>
      <c r="DN5" s="244" t="s">
        <v>1009</v>
      </c>
      <c r="DO5" s="263" t="s">
        <v>1008</v>
      </c>
      <c r="DP5" s="704" t="s">
        <v>1010</v>
      </c>
      <c r="DQ5" s="245" t="s">
        <v>1011</v>
      </c>
      <c r="DR5" s="243" t="s">
        <v>246</v>
      </c>
      <c r="DS5" s="243" t="s">
        <v>248</v>
      </c>
      <c r="DT5" s="243" t="s">
        <v>293</v>
      </c>
      <c r="DU5" s="243" t="s">
        <v>11</v>
      </c>
      <c r="DV5" s="243" t="s">
        <v>1012</v>
      </c>
      <c r="DW5" s="243" t="s">
        <v>1013</v>
      </c>
      <c r="DX5" s="98" t="s">
        <v>290</v>
      </c>
      <c r="DY5" s="98" t="s">
        <v>291</v>
      </c>
      <c r="DZ5" s="98" t="s">
        <v>801</v>
      </c>
      <c r="EA5" s="245" t="s">
        <v>1010</v>
      </c>
      <c r="EB5" s="245" t="s">
        <v>1011</v>
      </c>
      <c r="EC5" s="243" t="s">
        <v>246</v>
      </c>
      <c r="ED5" s="243" t="s">
        <v>248</v>
      </c>
      <c r="EE5" s="243" t="s">
        <v>293</v>
      </c>
      <c r="EF5" s="243" t="s">
        <v>11</v>
      </c>
      <c r="EG5" s="243" t="s">
        <v>1012</v>
      </c>
      <c r="EH5" s="243" t="s">
        <v>1698</v>
      </c>
      <c r="EI5" s="98" t="s">
        <v>290</v>
      </c>
      <c r="EJ5" s="98" t="s">
        <v>291</v>
      </c>
      <c r="EK5" s="98" t="s">
        <v>804</v>
      </c>
      <c r="EL5" s="245" t="s">
        <v>1010</v>
      </c>
      <c r="EM5" s="245" t="s">
        <v>1011</v>
      </c>
      <c r="EN5" s="243" t="s">
        <v>246</v>
      </c>
      <c r="EO5" s="243" t="s">
        <v>248</v>
      </c>
      <c r="EP5" s="243" t="s">
        <v>293</v>
      </c>
      <c r="EQ5" s="243" t="s">
        <v>11</v>
      </c>
      <c r="ER5" s="243" t="s">
        <v>1012</v>
      </c>
      <c r="ES5" s="243" t="s">
        <v>1698</v>
      </c>
      <c r="ET5" s="98" t="s">
        <v>290</v>
      </c>
      <c r="EU5" s="98" t="s">
        <v>291</v>
      </c>
      <c r="EV5" s="98" t="s">
        <v>806</v>
      </c>
      <c r="EW5" s="245" t="s">
        <v>1010</v>
      </c>
      <c r="EX5" s="245" t="s">
        <v>1011</v>
      </c>
      <c r="EY5" s="243" t="s">
        <v>246</v>
      </c>
      <c r="EZ5" s="243" t="s">
        <v>248</v>
      </c>
      <c r="FA5" s="243" t="s">
        <v>293</v>
      </c>
      <c r="FB5" s="243" t="s">
        <v>11</v>
      </c>
      <c r="FC5" s="243" t="s">
        <v>1012</v>
      </c>
      <c r="FD5" s="243" t="s">
        <v>1699</v>
      </c>
      <c r="FE5" s="98" t="s">
        <v>290</v>
      </c>
      <c r="FF5" s="98" t="s">
        <v>291</v>
      </c>
      <c r="FG5" s="98" t="s">
        <v>808</v>
      </c>
      <c r="FH5" s="245" t="s">
        <v>1010</v>
      </c>
      <c r="FI5" s="245" t="s">
        <v>1011</v>
      </c>
      <c r="FJ5" s="243" t="s">
        <v>246</v>
      </c>
      <c r="FK5" s="243" t="s">
        <v>248</v>
      </c>
      <c r="FL5" s="243" t="s">
        <v>293</v>
      </c>
      <c r="FM5" s="243" t="s">
        <v>11</v>
      </c>
      <c r="FN5" s="243" t="s">
        <v>1012</v>
      </c>
      <c r="FO5" s="243" t="s">
        <v>1698</v>
      </c>
      <c r="FP5" s="98" t="s">
        <v>290</v>
      </c>
      <c r="FQ5" s="98" t="s">
        <v>291</v>
      </c>
      <c r="FR5" s="98" t="s">
        <v>810</v>
      </c>
      <c r="FS5" s="245" t="s">
        <v>1010</v>
      </c>
      <c r="FT5" s="671" t="s">
        <v>1011</v>
      </c>
      <c r="FU5" s="607" t="s">
        <v>246</v>
      </c>
      <c r="FV5" s="607" t="s">
        <v>248</v>
      </c>
      <c r="FW5" s="607" t="s">
        <v>293</v>
      </c>
      <c r="FX5" s="607" t="s">
        <v>11</v>
      </c>
      <c r="FY5" s="607" t="s">
        <v>1012</v>
      </c>
      <c r="FZ5" s="607" t="s">
        <v>1698</v>
      </c>
      <c r="GA5" s="608" t="s">
        <v>290</v>
      </c>
      <c r="GB5" s="608" t="s">
        <v>291</v>
      </c>
      <c r="GC5" s="608" t="s">
        <v>800</v>
      </c>
      <c r="GD5" s="1460" t="str">
        <f>IF($BW$5&lt;&gt;"Enter field name here",IF(LEN($BW$5)&lt;250,$BW$5,"Long header:- see workbook"),"No heading entered")</f>
        <v>No heading entered</v>
      </c>
      <c r="GE5" s="1458" t="str">
        <f>IF($BX$5&lt;&gt;"Enter field name here",IF(LEN($BX$5)&lt;250,$BX$5,"Long header:- see workbook"),"No heading entered")</f>
        <v>No heading entered</v>
      </c>
      <c r="GF5" s="1458" t="str">
        <f>IF($BY$5&lt;&gt;"Enter field name here",IF(LEN($BY$5)&lt;250,$BY$5,"Long header:- see workbook"),"No heading entered")</f>
        <v>No heading entered</v>
      </c>
      <c r="GG5" s="1459" t="str">
        <f>IF($BZ$5&lt;&gt;"Enter field name here",IF(LEN($BZ$5)&lt;250,$BZ$5,"Long header:- see workbook"),"No heading entered")</f>
        <v>No heading entered</v>
      </c>
      <c r="GH5" s="716" t="s">
        <v>745</v>
      </c>
      <c r="GI5" s="717" t="s">
        <v>746</v>
      </c>
    </row>
    <row r="6" spans="1:191" ht="39" customHeight="1" thickBot="1" x14ac:dyDescent="0.35">
      <c r="A6" s="1749" t="s">
        <v>1280</v>
      </c>
      <c r="B6" s="1311" t="s">
        <v>747</v>
      </c>
      <c r="C6" s="549" t="s">
        <v>754</v>
      </c>
      <c r="D6" s="1022" t="str">
        <f>VLOOKUP($C6,'Info Exam and Projection List'!$M$4:$P$34,2)</f>
        <v>A requested projection to provide a clear bench mark dose. 
Only examinations on table, please exclude those on trolleys and mobile exposures.</v>
      </c>
      <c r="E6" s="1023"/>
      <c r="F6" s="1017" t="s">
        <v>1275</v>
      </c>
      <c r="G6" s="1028" t="s">
        <v>812</v>
      </c>
      <c r="H6" s="1405">
        <v>1</v>
      </c>
      <c r="I6" s="1031" t="s">
        <v>790</v>
      </c>
      <c r="J6" s="1035" t="s">
        <v>308</v>
      </c>
      <c r="K6" s="1036" t="s">
        <v>458</v>
      </c>
      <c r="L6" s="829">
        <v>100</v>
      </c>
      <c r="M6" s="829">
        <v>5</v>
      </c>
      <c r="N6" s="838" t="s">
        <v>458</v>
      </c>
      <c r="O6" s="829">
        <v>75</v>
      </c>
      <c r="P6" s="829">
        <v>60</v>
      </c>
      <c r="Q6" s="469" t="s">
        <v>797</v>
      </c>
      <c r="R6" s="469" t="s">
        <v>1148</v>
      </c>
      <c r="S6" s="1043"/>
      <c r="T6" s="1047"/>
      <c r="U6" s="1035"/>
      <c r="V6" s="1048"/>
      <c r="W6" s="829"/>
      <c r="X6" s="829"/>
      <c r="Y6" s="1036"/>
      <c r="Z6" s="829"/>
      <c r="AA6" s="829"/>
      <c r="AB6" s="857"/>
      <c r="AC6" s="857"/>
      <c r="AD6" s="1043"/>
      <c r="AE6" s="1032"/>
      <c r="AF6" s="1035"/>
      <c r="AG6" s="1036"/>
      <c r="AH6" s="829"/>
      <c r="AI6" s="829"/>
      <c r="AJ6" s="1036"/>
      <c r="AK6" s="829"/>
      <c r="AL6" s="829"/>
      <c r="AM6" s="857"/>
      <c r="AN6" s="857"/>
      <c r="AO6" s="1043"/>
      <c r="AP6" s="1032"/>
      <c r="AQ6" s="1035"/>
      <c r="AR6" s="1036"/>
      <c r="AS6" s="829"/>
      <c r="AT6" s="829"/>
      <c r="AU6" s="1036"/>
      <c r="AV6" s="829"/>
      <c r="AW6" s="829"/>
      <c r="AX6" s="857"/>
      <c r="AY6" s="857"/>
      <c r="AZ6" s="1043"/>
      <c r="BA6" s="1047"/>
      <c r="BB6" s="1035"/>
      <c r="BC6" s="1048"/>
      <c r="BD6" s="829"/>
      <c r="BE6" s="829"/>
      <c r="BF6" s="1036"/>
      <c r="BG6" s="829"/>
      <c r="BH6" s="829"/>
      <c r="BI6" s="857"/>
      <c r="BJ6" s="857"/>
      <c r="BK6" s="1043"/>
      <c r="BL6" s="1032"/>
      <c r="BM6" s="1035"/>
      <c r="BN6" s="1036"/>
      <c r="BO6" s="829"/>
      <c r="BP6" s="829"/>
      <c r="BQ6" s="1036"/>
      <c r="BR6" s="829"/>
      <c r="BS6" s="829"/>
      <c r="BT6" s="857"/>
      <c r="BU6" s="857"/>
      <c r="BV6" s="1043"/>
      <c r="BW6" s="444"/>
      <c r="BX6" s="444"/>
      <c r="BY6" s="444"/>
      <c r="BZ6" s="444"/>
      <c r="CA6" s="450" t="s">
        <v>341</v>
      </c>
      <c r="CB6" s="1408" t="s">
        <v>1</v>
      </c>
      <c r="CC6" s="1062"/>
      <c r="CD6" s="450" t="s">
        <v>342</v>
      </c>
      <c r="CE6" s="1410" t="s">
        <v>1</v>
      </c>
      <c r="CF6" s="1062"/>
      <c r="CG6" s="1062"/>
      <c r="CH6" s="1063" t="s">
        <v>399</v>
      </c>
      <c r="CI6" s="1064"/>
      <c r="CM6" s="766"/>
      <c r="CQ6" s="172"/>
      <c r="CR6" s="172"/>
      <c r="CS6" s="172"/>
      <c r="CT6" s="1508" t="s">
        <v>825</v>
      </c>
      <c r="CU6" s="172"/>
      <c r="CV6" s="172"/>
      <c r="CW6" s="172"/>
      <c r="CX6" s="172"/>
      <c r="CY6" s="172"/>
      <c r="CZ6" s="172"/>
      <c r="DD6" s="986" t="str">
        <f>$B6</f>
        <v>Example A</v>
      </c>
      <c r="DE6" s="908" t="str">
        <f>CONCATENATE('Contact_Information '!$AO$5,Exam_Protocol_Information!$CY$4,"-",$B6)</f>
        <v>No entry-No entry-Hyyyy-Rzzzz-PRPxxxxa-003-Example A</v>
      </c>
      <c r="DF6" s="604" t="str">
        <f>IF($C6&lt;&gt;"",IF($C6&lt;&gt;"Y01. Other",$C6,IF($E6&lt;&gt;"",$E6,"No entry")),"No record")</f>
        <v xml:space="preserve">X01. Abdomen:  AP view </v>
      </c>
      <c r="DG6" s="96" t="str">
        <f>IF($F6&lt;&gt;"",$F6,"No entry")</f>
        <v>Abdomen AP</v>
      </c>
      <c r="DH6" s="658" t="s">
        <v>902</v>
      </c>
      <c r="DI6" s="659" t="str">
        <f>IF($CG6&lt;&gt;"",$CG6,"No entry")</f>
        <v>No entry</v>
      </c>
      <c r="DJ6" s="747" t="str">
        <f>IF(CB6&lt;&gt;"",CB6,"No entry")</f>
        <v>Yes</v>
      </c>
      <c r="DK6" s="793" t="str">
        <f>IF($CC6&lt;&gt;"",$CC6,"No entry" )</f>
        <v>No entry</v>
      </c>
      <c r="DL6" s="748" t="str">
        <f>IF($CE6&lt;&gt;"",$CE6,"No entry")</f>
        <v>Yes</v>
      </c>
      <c r="DM6" s="793" t="str">
        <f>IF($CF6&lt;&gt;"",$CF6, "No entry")</f>
        <v>No entry</v>
      </c>
      <c r="DN6" s="270" t="str">
        <f>IF($G6&lt;&gt;"",IF($G6&lt;&gt;"Radiology System default",$G6,$DN$4),$DN$4)</f>
        <v>No units selected</v>
      </c>
      <c r="DO6" s="621">
        <f>IF($C6&lt;&gt;"",IF($H6&lt;&gt;"",$H6,-15),-45)</f>
        <v>1</v>
      </c>
      <c r="DP6" s="705" t="str">
        <f>IF($I6&lt;&gt;"",$I6,"No Protocol projection entered")</f>
        <v>AP - Antero-Posterior</v>
      </c>
      <c r="DQ6" s="606" t="str">
        <f>IF($J6&lt;&gt;"",$J6,"No entry")</f>
        <v>Detector 1</v>
      </c>
      <c r="DR6" s="606" t="str">
        <f>IF($K6&lt;&gt;"",$K6,"No entry")</f>
        <v>Yes: Used for most exposures</v>
      </c>
      <c r="DS6" s="606">
        <f>IF($L6&lt;&gt;"",$L6,-15)</f>
        <v>100</v>
      </c>
      <c r="DT6" s="606">
        <f>IF($M6&lt;&gt;"",$M6,-15)</f>
        <v>5</v>
      </c>
      <c r="DU6" s="606" t="str">
        <f>IF($N6&lt;&gt;"",$N6,"No entry")</f>
        <v>Yes: Used for most exposures</v>
      </c>
      <c r="DV6" s="606">
        <f>IF($O6&lt;&gt;"",$O6,"No entry")</f>
        <v>75</v>
      </c>
      <c r="DW6" s="606">
        <f>IF($P6&lt;&gt;"",$P6,"No entry")</f>
        <v>60</v>
      </c>
      <c r="DX6" s="606" t="str">
        <f>IF($Q6&lt;&gt;"",$Q6,"No entry")</f>
        <v>Erect: Standing</v>
      </c>
      <c r="DY6" s="606" t="str">
        <f>IF($R6&lt;&gt;"",$R6,"No entry")</f>
        <v>Yes, for most exposures</v>
      </c>
      <c r="DZ6" s="606" t="str">
        <f>IF($S6&lt;&gt;"",$S6,"No entry")</f>
        <v>No entry</v>
      </c>
      <c r="EA6" s="606" t="str">
        <f>IF($T6&lt;&gt;"",$T6,"No entry")</f>
        <v>No entry</v>
      </c>
      <c r="EB6" s="606" t="str">
        <f>IF($U6&lt;&gt;"",$U6,"No entry")</f>
        <v>No entry</v>
      </c>
      <c r="EC6" s="606" t="str">
        <f>IF($V6&lt;&gt;"",$V6,"No entry")</f>
        <v>No entry</v>
      </c>
      <c r="ED6" s="606">
        <f>IF($W6&lt;&gt;"",$W6,-15)</f>
        <v>-15</v>
      </c>
      <c r="EE6" s="606">
        <f>IF($X6&lt;&gt;"",$X6,-15)</f>
        <v>-15</v>
      </c>
      <c r="EF6" s="606" t="str">
        <f>IF($Y6&lt;&gt;"",$Y6,"No entry")</f>
        <v>No entry</v>
      </c>
      <c r="EG6" s="606">
        <f>IF($Z6&lt;&gt;"",$Z6,-15)</f>
        <v>-15</v>
      </c>
      <c r="EH6" s="606">
        <f>IF($AA6&lt;&gt;"",$AA6,-15)</f>
        <v>-15</v>
      </c>
      <c r="EI6" s="606" t="str">
        <f>IF($AB6&lt;&gt;"",$AB6,"No entry")</f>
        <v>No entry</v>
      </c>
      <c r="EJ6" s="606" t="str">
        <f>IF($AC6&lt;&gt;"",$AC6,"No entry")</f>
        <v>No entry</v>
      </c>
      <c r="EK6" s="606" t="str">
        <f>IF($AD6&lt;&gt;"",$AD6,"No entry")</f>
        <v>No entry</v>
      </c>
      <c r="EL6" s="606" t="str">
        <f>IF($AE6&lt;&gt;"",$AE6,"No entry")</f>
        <v>No entry</v>
      </c>
      <c r="EM6" s="606" t="str">
        <f>IF($AF6&lt;&gt;"",$AF6,"No entry")</f>
        <v>No entry</v>
      </c>
      <c r="EN6" s="606" t="str">
        <f>IF($AG6&lt;&gt;"",$AG6,"No entry")</f>
        <v>No entry</v>
      </c>
      <c r="EO6" s="606">
        <f>IF($AH6&lt;&gt;"",$AH6,-15)</f>
        <v>-15</v>
      </c>
      <c r="EP6" s="606">
        <f>IF($AI6&lt;&gt;"",$AI6,-15)</f>
        <v>-15</v>
      </c>
      <c r="EQ6" s="606" t="str">
        <f>IF($AJ6&lt;&gt;"",$AJ6,"No entry")</f>
        <v>No entry</v>
      </c>
      <c r="ER6" s="606">
        <f>IF($AK6&lt;&gt;"",$AK6,-15)</f>
        <v>-15</v>
      </c>
      <c r="ES6" s="606">
        <f>IF($AL6&lt;&gt;"",$AL6,-15)</f>
        <v>-15</v>
      </c>
      <c r="ET6" s="606" t="str">
        <f>IF($AM6&lt;&gt;"",$AM6,"No entry")</f>
        <v>No entry</v>
      </c>
      <c r="EU6" s="606" t="str">
        <f>IF($AN6&lt;&gt;"",$AN6,"No entry")</f>
        <v>No entry</v>
      </c>
      <c r="EV6" s="606" t="str">
        <f>IF($AO6&lt;&gt;"",$AO6,"No entry")</f>
        <v>No entry</v>
      </c>
      <c r="EW6" s="606" t="str">
        <f>IF($AP6&lt;&gt;"",$AP6,"No entry")</f>
        <v>No entry</v>
      </c>
      <c r="EX6" s="606" t="str">
        <f>IF($AQ6&lt;&gt;"",$AQ6,"No entry")</f>
        <v>No entry</v>
      </c>
      <c r="EY6" s="606" t="str">
        <f>IF($AR6&lt;&gt;"",$AR6,"No entry")</f>
        <v>No entry</v>
      </c>
      <c r="EZ6" s="606">
        <f>IF($AS6&lt;&gt;"",$AS6,-15)</f>
        <v>-15</v>
      </c>
      <c r="FA6" s="606">
        <f>IF($AT6&lt;&gt;"",$AT6,-15)</f>
        <v>-15</v>
      </c>
      <c r="FB6" s="606" t="str">
        <f>IF($AU6&lt;&gt;"",$AU6,"No entry")</f>
        <v>No entry</v>
      </c>
      <c r="FC6" s="606">
        <f>IF($AV6&lt;&gt;"",$AV6,-15)</f>
        <v>-15</v>
      </c>
      <c r="FD6" s="606">
        <f>IF($AW6&lt;&gt;"",$AW6,-15)</f>
        <v>-15</v>
      </c>
      <c r="FE6" s="606" t="str">
        <f>IF($AX6&lt;&gt;"",$AX6,"No entry")</f>
        <v>No entry</v>
      </c>
      <c r="FF6" s="606" t="str">
        <f>IF($AY6&lt;&gt;"",$AY6,"No entry")</f>
        <v>No entry</v>
      </c>
      <c r="FG6" s="606" t="str">
        <f>IF($AZ6&lt;&gt;"",$AZ6,"No entry")</f>
        <v>No entry</v>
      </c>
      <c r="FH6" s="606" t="str">
        <f>IF($BA6&lt;&gt;"",$BA6,"No entry")</f>
        <v>No entry</v>
      </c>
      <c r="FI6" s="606" t="str">
        <f>IF($BB6&lt;&gt;"",$BB6,"No entry")</f>
        <v>No entry</v>
      </c>
      <c r="FJ6" s="606" t="str">
        <f>IF($BC6&lt;&gt;"",$BC6,"No entry")</f>
        <v>No entry</v>
      </c>
      <c r="FK6" s="606">
        <f>IF($BD6&lt;&gt;"",$BD6,-15)</f>
        <v>-15</v>
      </c>
      <c r="FL6" s="606">
        <f>IF($BE6&lt;&gt;"",$BE6,-15)</f>
        <v>-15</v>
      </c>
      <c r="FM6" s="606" t="str">
        <f>IF($BF6&lt;&gt;"",$BF6,"No entry")</f>
        <v>No entry</v>
      </c>
      <c r="FN6" s="606">
        <f>IF($BG6&lt;&gt;"",$BG6,-15)</f>
        <v>-15</v>
      </c>
      <c r="FO6" s="606">
        <f>IF($BH6&lt;&gt;"",$BH6,-15)</f>
        <v>-15</v>
      </c>
      <c r="FP6" s="606" t="str">
        <f>IF($BI6&lt;&gt;"",$BI6,"No entry")</f>
        <v>No entry</v>
      </c>
      <c r="FQ6" s="606" t="str">
        <f>IF($BJ6&lt;&gt;"",$BJ6,"No entry")</f>
        <v>No entry</v>
      </c>
      <c r="FR6" s="606" t="str">
        <f>IF($BK6&lt;&gt;"",$BK6,"No entry")</f>
        <v>No entry</v>
      </c>
      <c r="FS6" s="606" t="str">
        <f>IF($BL6&lt;&gt;"",$BL6,"No entry")</f>
        <v>No entry</v>
      </c>
      <c r="FT6" s="606" t="str">
        <f>IF($BM6&lt;&gt;"",$BM6,"No entry")</f>
        <v>No entry</v>
      </c>
      <c r="FU6" s="606" t="str">
        <f>IF($BN6&lt;&gt;"",$BN6,"No entry")</f>
        <v>No entry</v>
      </c>
      <c r="FV6" s="606">
        <f>IF($BO6&lt;&gt;"",$BO6,-15)</f>
        <v>-15</v>
      </c>
      <c r="FW6" s="606">
        <f>IF($BP6&lt;&gt;"",$BP6,-15)</f>
        <v>-15</v>
      </c>
      <c r="FX6" s="606" t="str">
        <f>IF($BQ6&lt;&gt;"",$BQ6,"No entry")</f>
        <v>No entry</v>
      </c>
      <c r="FY6" s="606">
        <f>IF($BR6&lt;&gt;"",$BR6,-15)</f>
        <v>-15</v>
      </c>
      <c r="FZ6" s="606">
        <f>IF($BS6&lt;&gt;"",$BS6,-15)</f>
        <v>-15</v>
      </c>
      <c r="GA6" s="606" t="str">
        <f>IF($BT6&lt;&gt;"",$BT6,"No entry")</f>
        <v>No entry</v>
      </c>
      <c r="GB6" s="606" t="str">
        <f>IF($BU6&lt;&gt;"",$BU6,"No entry")</f>
        <v>No entry</v>
      </c>
      <c r="GC6" s="606" t="str">
        <f>IF($BV6&lt;&gt;"",$BV6,"No entry")</f>
        <v>No entry</v>
      </c>
      <c r="GD6" s="606">
        <f>IF($C6&lt;&gt;"",IF($GD$5&lt;&gt;"No heading entered",IF($BW6&lt;&gt;"",$BW6,-15),-15),-45)</f>
        <v>-15</v>
      </c>
      <c r="GE6" s="606">
        <f>IF($C6&lt;&gt;"",IF($GE$5&lt;&gt;"No heading entered",IF($BX6&lt;&gt;"",$BX6,-15),-15),-45)</f>
        <v>-15</v>
      </c>
      <c r="GF6" s="606">
        <f>IF($C6&lt;&gt;"",IF($GF$5&lt;&gt;"No heading entered",IF($BY6&lt;&gt;"",$BY6,-15),-15),-45)</f>
        <v>-15</v>
      </c>
      <c r="GG6" s="606">
        <f>IF($C6&lt;&gt;"",IF($GG$5&lt;&gt;"No heading entered",IF($BZ6&lt;&gt;"",$BZ6,-15),-15),-45)</f>
        <v>-15</v>
      </c>
      <c r="GH6" s="606" t="str">
        <f>IF($CH6&lt;&gt;"",$CH6,"No entry")</f>
        <v>Yes: Retrospectively from various source records (see below)</v>
      </c>
      <c r="GI6" s="606" t="str">
        <f>IF($CI6&lt;&gt;"",$CI6,"No entry")</f>
        <v>No entry</v>
      </c>
    </row>
    <row r="7" spans="1:191" ht="38.25" customHeight="1" thickBot="1" x14ac:dyDescent="0.3">
      <c r="A7" s="1750"/>
      <c r="B7" s="1312" t="s">
        <v>748</v>
      </c>
      <c r="C7" s="550" t="s">
        <v>755</v>
      </c>
      <c r="D7" s="1022" t="str">
        <f>VLOOKUP($C7,'Info Exam and Projection List'!$M$4:$P$34,2)</f>
        <v>Only examinations performed on table, please exclude those on trolleys and mobile exposures. If possible, list projections used in exam in the projection name columns.</v>
      </c>
      <c r="E7" s="1024"/>
      <c r="F7" s="1018" t="s">
        <v>1276</v>
      </c>
      <c r="G7" s="1028" t="s">
        <v>812</v>
      </c>
      <c r="H7" s="1405">
        <v>2</v>
      </c>
      <c r="I7" s="1032" t="s">
        <v>1227</v>
      </c>
      <c r="J7" s="1035" t="s">
        <v>231</v>
      </c>
      <c r="K7" s="1036" t="s">
        <v>458</v>
      </c>
      <c r="L7" s="830">
        <v>100</v>
      </c>
      <c r="M7" s="830">
        <v>5</v>
      </c>
      <c r="N7" s="838" t="s">
        <v>458</v>
      </c>
      <c r="O7" s="830">
        <v>75</v>
      </c>
      <c r="P7" s="830">
        <v>50</v>
      </c>
      <c r="Q7" s="469" t="s">
        <v>797</v>
      </c>
      <c r="R7" s="469" t="s">
        <v>1</v>
      </c>
      <c r="S7" s="1044"/>
      <c r="T7" s="1033" t="s">
        <v>629</v>
      </c>
      <c r="U7" s="1035" t="s">
        <v>231</v>
      </c>
      <c r="V7" s="1036" t="s">
        <v>458</v>
      </c>
      <c r="W7" s="830">
        <v>100</v>
      </c>
      <c r="X7" s="830">
        <v>5</v>
      </c>
      <c r="Y7" s="1036" t="s">
        <v>458</v>
      </c>
      <c r="Z7" s="830">
        <v>80</v>
      </c>
      <c r="AA7" s="830">
        <v>90</v>
      </c>
      <c r="AB7" s="857" t="s">
        <v>797</v>
      </c>
      <c r="AC7" s="857" t="s">
        <v>1</v>
      </c>
      <c r="AD7" s="1044"/>
      <c r="AE7" s="1032"/>
      <c r="AF7" s="1035"/>
      <c r="AG7" s="1036"/>
      <c r="AH7" s="830"/>
      <c r="AI7" s="830"/>
      <c r="AJ7" s="1036"/>
      <c r="AK7" s="830"/>
      <c r="AL7" s="830"/>
      <c r="AM7" s="857"/>
      <c r="AN7" s="857"/>
      <c r="AO7" s="1044"/>
      <c r="AP7" s="1033"/>
      <c r="AQ7" s="1035"/>
      <c r="AR7" s="1036"/>
      <c r="AS7" s="830"/>
      <c r="AT7" s="830"/>
      <c r="AU7" s="1036"/>
      <c r="AV7" s="830"/>
      <c r="AW7" s="830"/>
      <c r="AX7" s="857"/>
      <c r="AY7" s="857"/>
      <c r="AZ7" s="1044"/>
      <c r="BA7" s="1059"/>
      <c r="BB7" s="1035"/>
      <c r="BC7" s="1048"/>
      <c r="BD7" s="830"/>
      <c r="BE7" s="830"/>
      <c r="BF7" s="1036"/>
      <c r="BG7" s="830"/>
      <c r="BH7" s="830"/>
      <c r="BI7" s="857"/>
      <c r="BJ7" s="857"/>
      <c r="BK7" s="1044"/>
      <c r="BL7" s="1032"/>
      <c r="BM7" s="1035"/>
      <c r="BN7" s="1036"/>
      <c r="BO7" s="830"/>
      <c r="BP7" s="830"/>
      <c r="BQ7" s="1036"/>
      <c r="BR7" s="830"/>
      <c r="BS7" s="830"/>
      <c r="BT7" s="857"/>
      <c r="BU7" s="857"/>
      <c r="BV7" s="1044"/>
      <c r="BW7" s="445"/>
      <c r="BX7" s="445"/>
      <c r="BY7" s="445"/>
      <c r="BZ7" s="445"/>
      <c r="CA7" s="450" t="s">
        <v>341</v>
      </c>
      <c r="CB7" s="1408" t="s">
        <v>1</v>
      </c>
      <c r="CC7" s="1065"/>
      <c r="CD7" s="450" t="s">
        <v>342</v>
      </c>
      <c r="CE7" s="1411" t="s">
        <v>1</v>
      </c>
      <c r="CF7" s="1065"/>
      <c r="CG7" s="1065"/>
      <c r="CH7" s="1066" t="s">
        <v>397</v>
      </c>
      <c r="CI7" s="1067"/>
      <c r="CM7" s="339"/>
      <c r="CQ7" s="172"/>
      <c r="CR7" s="172"/>
      <c r="CS7" s="312"/>
      <c r="CT7" s="1509" t="s">
        <v>459</v>
      </c>
      <c r="CU7" s="1510"/>
      <c r="CV7" s="313"/>
      <c r="CW7" s="313"/>
      <c r="CX7" s="313"/>
      <c r="CY7" s="314"/>
      <c r="CZ7" s="172"/>
      <c r="DE7" s="88"/>
      <c r="DF7" s="88"/>
      <c r="DG7" s="88"/>
      <c r="DH7" s="289"/>
      <c r="DI7" s="157"/>
      <c r="DJ7" s="260"/>
      <c r="DL7" s="157"/>
      <c r="DN7" s="90"/>
      <c r="DO7" s="90"/>
      <c r="DP7" s="90"/>
      <c r="DQ7" s="90"/>
      <c r="DR7" s="90"/>
      <c r="DS7" s="90"/>
      <c r="DT7" s="121"/>
      <c r="DU7" s="90"/>
      <c r="DV7" s="90"/>
      <c r="DW7" s="90"/>
      <c r="DX7" s="88"/>
      <c r="DY7" s="88"/>
      <c r="DZ7" s="88"/>
      <c r="EA7" s="90"/>
      <c r="EB7" s="90"/>
      <c r="EC7" s="90"/>
      <c r="ED7" s="90"/>
      <c r="EE7" s="121"/>
      <c r="EF7" s="90"/>
      <c r="EG7" s="90"/>
      <c r="EH7" s="90"/>
      <c r="EI7" s="88"/>
      <c r="EJ7" s="88"/>
      <c r="EK7" s="88"/>
      <c r="EL7" s="90"/>
      <c r="EM7" s="90"/>
      <c r="EN7" s="90"/>
      <c r="EO7" s="90"/>
      <c r="EP7" s="121"/>
      <c r="EQ7" s="90"/>
      <c r="ER7" s="90"/>
      <c r="ES7" s="90"/>
      <c r="ET7" s="88"/>
      <c r="EU7" s="88"/>
      <c r="EV7" s="88"/>
      <c r="EW7" s="90"/>
      <c r="EX7" s="90"/>
      <c r="EY7" s="90"/>
      <c r="EZ7" s="90"/>
      <c r="FA7" s="121"/>
      <c r="FB7" s="90"/>
      <c r="FC7" s="90"/>
      <c r="FD7" s="90"/>
      <c r="FE7" s="88"/>
      <c r="FF7" s="88"/>
      <c r="FG7" s="88"/>
      <c r="FH7" s="90"/>
      <c r="FI7" s="90"/>
      <c r="FJ7" s="90"/>
      <c r="FK7" s="90"/>
      <c r="FL7" s="121"/>
      <c r="FM7" s="90"/>
      <c r="FN7" s="90"/>
      <c r="FO7" s="90"/>
      <c r="FP7" s="88"/>
      <c r="FQ7" s="88"/>
      <c r="FR7" s="88"/>
      <c r="FS7" s="90"/>
      <c r="FT7" s="90"/>
      <c r="FU7" s="90"/>
      <c r="FV7" s="90"/>
      <c r="FW7" s="121"/>
      <c r="FX7" s="90"/>
      <c r="FY7" s="90"/>
      <c r="FZ7" s="90"/>
      <c r="GA7" s="88"/>
      <c r="GB7" s="88"/>
      <c r="GC7" s="88"/>
      <c r="GD7" s="88"/>
      <c r="GE7" s="88"/>
      <c r="GF7" s="88"/>
      <c r="GG7" s="88"/>
      <c r="GH7" s="88"/>
      <c r="GI7" s="88"/>
    </row>
    <row r="8" spans="1:191" ht="54.75" customHeight="1" thickBot="1" x14ac:dyDescent="0.3">
      <c r="A8" s="1750"/>
      <c r="B8" s="1312" t="s">
        <v>749</v>
      </c>
      <c r="C8" s="550" t="s">
        <v>756</v>
      </c>
      <c r="D8" s="1022" t="str">
        <f>VLOOKUP($C8,'Info Exam and Projection List'!$M$4:$P$34,2)</f>
        <v>Complete exam assumed to be PA and Lateral. If not, and if possible, list projections for complete exam in the projection name columns. If possible exclude atypical exposures such as nasogastric tube positioning.</v>
      </c>
      <c r="E8" s="1024"/>
      <c r="F8" s="1018" t="s">
        <v>1277</v>
      </c>
      <c r="G8" s="1028" t="s">
        <v>812</v>
      </c>
      <c r="H8" s="1405">
        <v>3</v>
      </c>
      <c r="I8" s="1033" t="s">
        <v>1227</v>
      </c>
      <c r="J8" s="1035" t="s">
        <v>231</v>
      </c>
      <c r="K8" s="1036" t="s">
        <v>458</v>
      </c>
      <c r="L8" s="830">
        <v>170</v>
      </c>
      <c r="M8" s="830">
        <v>3</v>
      </c>
      <c r="N8" s="838" t="s">
        <v>458</v>
      </c>
      <c r="O8" s="830">
        <v>110</v>
      </c>
      <c r="P8" s="830">
        <v>6</v>
      </c>
      <c r="Q8" s="469" t="s">
        <v>797</v>
      </c>
      <c r="R8" s="469" t="s">
        <v>1</v>
      </c>
      <c r="S8" s="1044"/>
      <c r="T8" s="1033" t="s">
        <v>629</v>
      </c>
      <c r="U8" s="1035" t="s">
        <v>231</v>
      </c>
      <c r="V8" s="1036" t="s">
        <v>458</v>
      </c>
      <c r="W8" s="830">
        <v>170</v>
      </c>
      <c r="X8" s="830">
        <v>3</v>
      </c>
      <c r="Y8" s="1036" t="s">
        <v>458</v>
      </c>
      <c r="Z8" s="830">
        <v>110</v>
      </c>
      <c r="AA8" s="830">
        <v>10</v>
      </c>
      <c r="AB8" s="857" t="s">
        <v>797</v>
      </c>
      <c r="AC8" s="857" t="s">
        <v>1</v>
      </c>
      <c r="AD8" s="1044"/>
      <c r="AE8" s="1032" t="s">
        <v>1414</v>
      </c>
      <c r="AF8" s="1035" t="s">
        <v>231</v>
      </c>
      <c r="AG8" s="1036" t="s">
        <v>458</v>
      </c>
      <c r="AH8" s="830">
        <v>100</v>
      </c>
      <c r="AI8" s="830">
        <v>4</v>
      </c>
      <c r="AJ8" s="1036" t="s">
        <v>22</v>
      </c>
      <c r="AK8" s="830">
        <v>80</v>
      </c>
      <c r="AL8" s="830">
        <v>16</v>
      </c>
      <c r="AM8" s="857" t="s">
        <v>797</v>
      </c>
      <c r="AN8" s="857" t="s">
        <v>1</v>
      </c>
      <c r="AO8" s="1044"/>
      <c r="AP8" s="1033"/>
      <c r="AQ8" s="1035"/>
      <c r="AR8" s="1036"/>
      <c r="AS8" s="830"/>
      <c r="AT8" s="830"/>
      <c r="AU8" s="1036"/>
      <c r="AV8" s="830"/>
      <c r="AW8" s="830"/>
      <c r="AX8" s="857"/>
      <c r="AY8" s="857"/>
      <c r="AZ8" s="1044"/>
      <c r="BA8" s="1059"/>
      <c r="BB8" s="1035"/>
      <c r="BC8" s="1048"/>
      <c r="BD8" s="830"/>
      <c r="BE8" s="830"/>
      <c r="BF8" s="1036"/>
      <c r="BG8" s="830"/>
      <c r="BH8" s="830"/>
      <c r="BI8" s="857"/>
      <c r="BJ8" s="857"/>
      <c r="BK8" s="1044"/>
      <c r="BL8" s="1032"/>
      <c r="BM8" s="1035"/>
      <c r="BN8" s="1036"/>
      <c r="BO8" s="830"/>
      <c r="BP8" s="830"/>
      <c r="BQ8" s="1036"/>
      <c r="BR8" s="830"/>
      <c r="BS8" s="830"/>
      <c r="BT8" s="857"/>
      <c r="BU8" s="857"/>
      <c r="BV8" s="1044"/>
      <c r="BW8" s="445"/>
      <c r="BX8" s="445"/>
      <c r="BY8" s="445"/>
      <c r="BZ8" s="445"/>
      <c r="CA8" s="450" t="s">
        <v>307</v>
      </c>
      <c r="CB8" s="1408" t="s">
        <v>1</v>
      </c>
      <c r="CC8" s="1065"/>
      <c r="CD8" s="450" t="s">
        <v>306</v>
      </c>
      <c r="CE8" s="1411" t="s">
        <v>1</v>
      </c>
      <c r="CF8" s="1065"/>
      <c r="CG8" s="1065"/>
      <c r="CH8" s="1066" t="s">
        <v>397</v>
      </c>
      <c r="CI8" s="1067"/>
      <c r="CQ8" s="172"/>
      <c r="CR8" s="172"/>
      <c r="CS8" s="416"/>
      <c r="CT8" s="339" t="s">
        <v>353</v>
      </c>
      <c r="CU8" s="1"/>
      <c r="CV8" s="181"/>
      <c r="CW8" s="181"/>
      <c r="CX8" s="181"/>
      <c r="CY8" s="315"/>
      <c r="CZ8" s="172"/>
      <c r="DD8" s="353"/>
      <c r="DE8" s="88"/>
      <c r="DF8" s="88"/>
      <c r="DG8" s="88"/>
      <c r="DH8" s="289"/>
      <c r="DI8" s="157"/>
      <c r="DJ8" s="260"/>
      <c r="DL8" s="157"/>
      <c r="DN8" s="90"/>
      <c r="DO8" s="90"/>
      <c r="DP8" s="90"/>
      <c r="DQ8" s="90"/>
      <c r="DR8" s="90"/>
      <c r="DS8" s="90"/>
      <c r="DT8" s="121"/>
      <c r="DU8" s="90"/>
      <c r="DV8" s="90"/>
      <c r="DW8" s="90"/>
      <c r="DX8" s="88"/>
      <c r="DY8" s="88"/>
      <c r="DZ8" s="88"/>
      <c r="EA8" s="90"/>
      <c r="EB8" s="90"/>
      <c r="EC8" s="90"/>
      <c r="ED8" s="90"/>
      <c r="EE8" s="121"/>
      <c r="EF8" s="90"/>
      <c r="EG8" s="90"/>
      <c r="EH8" s="90"/>
      <c r="EI8" s="88"/>
      <c r="EJ8" s="88"/>
      <c r="EK8" s="88"/>
      <c r="EL8" s="90"/>
      <c r="EM8" s="90"/>
      <c r="EN8" s="90"/>
      <c r="EO8" s="90"/>
      <c r="EP8" s="121"/>
      <c r="EQ8" s="90"/>
      <c r="ER8" s="90"/>
      <c r="ES8" s="90"/>
      <c r="ET8" s="88"/>
      <c r="EU8" s="88"/>
      <c r="EV8" s="88"/>
      <c r="EW8" s="90"/>
      <c r="EX8" s="90"/>
      <c r="EY8" s="90"/>
      <c r="EZ8" s="90"/>
      <c r="FA8" s="121"/>
      <c r="FB8" s="90"/>
      <c r="FC8" s="90"/>
      <c r="FD8" s="90"/>
      <c r="FE8" s="88"/>
      <c r="FF8" s="88"/>
      <c r="FG8" s="88"/>
      <c r="FH8" s="90"/>
      <c r="FI8" s="90"/>
      <c r="FJ8" s="90"/>
      <c r="FK8" s="90"/>
      <c r="FL8" s="121"/>
      <c r="FM8" s="90"/>
      <c r="FN8" s="90"/>
      <c r="FO8" s="90"/>
      <c r="FP8" s="88"/>
      <c r="FQ8" s="88"/>
      <c r="FR8" s="88"/>
      <c r="FS8" s="90"/>
      <c r="FT8" s="90"/>
      <c r="FU8" s="90"/>
      <c r="FV8" s="90"/>
      <c r="FW8" s="121"/>
      <c r="FX8" s="90"/>
      <c r="FY8" s="90"/>
      <c r="FZ8" s="90"/>
      <c r="GA8" s="88"/>
      <c r="GB8" s="88"/>
      <c r="GC8" s="88"/>
      <c r="GD8" s="88"/>
      <c r="GE8" s="88"/>
      <c r="GF8" s="88"/>
      <c r="GG8" s="88"/>
      <c r="GH8" s="88"/>
      <c r="GI8" s="88"/>
    </row>
    <row r="9" spans="1:191" ht="39.75" customHeight="1" thickBot="1" x14ac:dyDescent="0.3">
      <c r="A9" s="1750"/>
      <c r="B9" s="1313" t="s">
        <v>750</v>
      </c>
      <c r="C9" s="860" t="s">
        <v>757</v>
      </c>
      <c r="D9" s="1022" t="str">
        <f>VLOOKUP($C9,'Info Exam and Projection List'!$M$4:$P$34,2)</f>
        <v xml:space="preserve"> A requested projection to provide a clear bench mark dose. 
Trolley or ward based exposures. If possible exclude atypical exposures such as nasogastric tube positioning.</v>
      </c>
      <c r="E9" s="1025"/>
      <c r="F9" s="1019" t="s">
        <v>1278</v>
      </c>
      <c r="G9" s="1029" t="s">
        <v>1279</v>
      </c>
      <c r="H9" s="1406">
        <v>1</v>
      </c>
      <c r="I9" s="1034" t="s">
        <v>790</v>
      </c>
      <c r="J9" s="1037" t="s">
        <v>285</v>
      </c>
      <c r="K9" s="1038" t="s">
        <v>459</v>
      </c>
      <c r="L9" s="861">
        <v>170</v>
      </c>
      <c r="M9" s="861">
        <v>3</v>
      </c>
      <c r="N9" s="1042" t="s">
        <v>459</v>
      </c>
      <c r="O9" s="861">
        <v>100</v>
      </c>
      <c r="P9" s="861">
        <v>6</v>
      </c>
      <c r="Q9" s="862" t="s">
        <v>305</v>
      </c>
      <c r="R9" s="862" t="s">
        <v>2</v>
      </c>
      <c r="S9" s="1045"/>
      <c r="T9" s="1049"/>
      <c r="U9" s="1037"/>
      <c r="V9" s="1050"/>
      <c r="W9" s="861"/>
      <c r="X9" s="861"/>
      <c r="Y9" s="1038"/>
      <c r="Z9" s="861"/>
      <c r="AA9" s="861"/>
      <c r="AB9" s="1056"/>
      <c r="AC9" s="1056"/>
      <c r="AD9" s="1045"/>
      <c r="AE9" s="1058"/>
      <c r="AF9" s="1037"/>
      <c r="AG9" s="1038"/>
      <c r="AH9" s="861"/>
      <c r="AI9" s="861"/>
      <c r="AJ9" s="1038"/>
      <c r="AK9" s="861"/>
      <c r="AL9" s="861"/>
      <c r="AM9" s="1056"/>
      <c r="AN9" s="1056"/>
      <c r="AO9" s="1045"/>
      <c r="AP9" s="1060"/>
      <c r="AQ9" s="1037"/>
      <c r="AR9" s="1038"/>
      <c r="AS9" s="861"/>
      <c r="AT9" s="861"/>
      <c r="AU9" s="1038"/>
      <c r="AV9" s="861"/>
      <c r="AW9" s="861"/>
      <c r="AX9" s="1056"/>
      <c r="AY9" s="1056"/>
      <c r="AZ9" s="1045"/>
      <c r="BA9" s="1049"/>
      <c r="BB9" s="1037"/>
      <c r="BC9" s="1050"/>
      <c r="BD9" s="861"/>
      <c r="BE9" s="861"/>
      <c r="BF9" s="1038"/>
      <c r="BG9" s="861"/>
      <c r="BH9" s="861"/>
      <c r="BI9" s="1056"/>
      <c r="BJ9" s="1056"/>
      <c r="BK9" s="1045"/>
      <c r="BL9" s="1058"/>
      <c r="BM9" s="1037"/>
      <c r="BN9" s="1038"/>
      <c r="BO9" s="861"/>
      <c r="BP9" s="861"/>
      <c r="BQ9" s="1038"/>
      <c r="BR9" s="861"/>
      <c r="BS9" s="861"/>
      <c r="BT9" s="1056"/>
      <c r="BU9" s="1056"/>
      <c r="BV9" s="1045"/>
      <c r="BW9" s="863"/>
      <c r="BX9" s="863"/>
      <c r="BY9" s="863"/>
      <c r="BZ9" s="863"/>
      <c r="CA9" s="864" t="s">
        <v>307</v>
      </c>
      <c r="CB9" s="1409" t="s">
        <v>1</v>
      </c>
      <c r="CC9" s="1068"/>
      <c r="CD9" s="864" t="s">
        <v>306</v>
      </c>
      <c r="CE9" s="1412" t="s">
        <v>1</v>
      </c>
      <c r="CF9" s="1068"/>
      <c r="CG9" s="1068"/>
      <c r="CH9" s="1069" t="s">
        <v>397</v>
      </c>
      <c r="CI9" s="1070"/>
      <c r="CQ9" s="172"/>
      <c r="CR9" s="172"/>
      <c r="CS9" s="297"/>
      <c r="CT9" s="1" t="s">
        <v>457</v>
      </c>
      <c r="CU9" s="1"/>
      <c r="CV9" s="335" t="s">
        <v>628</v>
      </c>
      <c r="CW9" s="1"/>
      <c r="CX9" s="1"/>
      <c r="CY9" s="296"/>
      <c r="CZ9" s="172"/>
      <c r="DD9" s="904" t="s">
        <v>1614</v>
      </c>
      <c r="DE9" s="989" t="s">
        <v>1615</v>
      </c>
      <c r="DF9" s="906" t="s">
        <v>1616</v>
      </c>
      <c r="DG9" s="989" t="s">
        <v>1617</v>
      </c>
      <c r="DH9" s="906" t="s">
        <v>1618</v>
      </c>
      <c r="DI9" s="989" t="s">
        <v>1619</v>
      </c>
      <c r="DJ9" s="906" t="s">
        <v>1620</v>
      </c>
      <c r="DK9" s="989" t="s">
        <v>1621</v>
      </c>
      <c r="DL9" s="906" t="s">
        <v>1622</v>
      </c>
      <c r="DM9" s="989" t="s">
        <v>1623</v>
      </c>
      <c r="DN9" s="906" t="s">
        <v>1624</v>
      </c>
      <c r="DO9" s="989" t="s">
        <v>1625</v>
      </c>
      <c r="DP9" s="906" t="s">
        <v>1626</v>
      </c>
      <c r="DQ9" s="989" t="s">
        <v>1627</v>
      </c>
      <c r="DR9" s="906" t="s">
        <v>1628</v>
      </c>
      <c r="DS9" s="989" t="s">
        <v>1629</v>
      </c>
      <c r="DT9" s="906" t="s">
        <v>1630</v>
      </c>
      <c r="DU9" s="989" t="s">
        <v>1631</v>
      </c>
      <c r="DV9" s="906" t="s">
        <v>1632</v>
      </c>
      <c r="DW9" s="989" t="s">
        <v>1633</v>
      </c>
      <c r="DX9" s="906" t="s">
        <v>1634</v>
      </c>
      <c r="DY9" s="989" t="s">
        <v>1635</v>
      </c>
      <c r="DZ9" s="906" t="s">
        <v>1636</v>
      </c>
      <c r="EA9" s="989" t="s">
        <v>1637</v>
      </c>
      <c r="EB9" s="906" t="s">
        <v>1638</v>
      </c>
      <c r="EC9" s="989" t="s">
        <v>1639</v>
      </c>
      <c r="ED9" s="906" t="s">
        <v>1640</v>
      </c>
      <c r="EE9" s="989" t="s">
        <v>1641</v>
      </c>
      <c r="EF9" s="906" t="s">
        <v>1642</v>
      </c>
      <c r="EG9" s="989" t="s">
        <v>1643</v>
      </c>
      <c r="EH9" s="906" t="s">
        <v>1644</v>
      </c>
      <c r="EI9" s="989" t="s">
        <v>1645</v>
      </c>
      <c r="EJ9" s="906" t="s">
        <v>1646</v>
      </c>
      <c r="EK9" s="989" t="s">
        <v>1647</v>
      </c>
      <c r="EL9" s="906" t="s">
        <v>1648</v>
      </c>
      <c r="EM9" s="989" t="s">
        <v>1649</v>
      </c>
      <c r="EN9" s="906" t="s">
        <v>1650</v>
      </c>
      <c r="EO9" s="989" t="s">
        <v>1651</v>
      </c>
      <c r="EP9" s="906" t="s">
        <v>1652</v>
      </c>
      <c r="EQ9" s="989" t="s">
        <v>1653</v>
      </c>
      <c r="ER9" s="906" t="s">
        <v>1654</v>
      </c>
      <c r="ES9" s="989" t="s">
        <v>1655</v>
      </c>
      <c r="ET9" s="906" t="s">
        <v>1656</v>
      </c>
      <c r="EU9" s="989" t="s">
        <v>1657</v>
      </c>
      <c r="EV9" s="906" t="s">
        <v>1658</v>
      </c>
      <c r="EW9" s="989" t="s">
        <v>1659</v>
      </c>
      <c r="EX9" s="906" t="s">
        <v>1660</v>
      </c>
      <c r="EY9" s="989" t="s">
        <v>1661</v>
      </c>
      <c r="EZ9" s="906" t="s">
        <v>1662</v>
      </c>
      <c r="FA9" s="989" t="s">
        <v>1663</v>
      </c>
      <c r="FB9" s="906" t="s">
        <v>1664</v>
      </c>
      <c r="FC9" s="989" t="s">
        <v>1665</v>
      </c>
      <c r="FD9" s="906" t="s">
        <v>1666</v>
      </c>
      <c r="FE9" s="989" t="s">
        <v>1667</v>
      </c>
      <c r="FF9" s="906" t="s">
        <v>1668</v>
      </c>
      <c r="FG9" s="989" t="s">
        <v>1669</v>
      </c>
      <c r="FH9" s="906" t="s">
        <v>1670</v>
      </c>
      <c r="FI9" s="989" t="s">
        <v>1671</v>
      </c>
      <c r="FJ9" s="906" t="s">
        <v>1672</v>
      </c>
      <c r="FK9" s="989" t="s">
        <v>1673</v>
      </c>
      <c r="FL9" s="906" t="s">
        <v>1674</v>
      </c>
      <c r="FM9" s="989" t="s">
        <v>1675</v>
      </c>
      <c r="FN9" s="906" t="s">
        <v>1676</v>
      </c>
      <c r="FO9" s="989" t="s">
        <v>1677</v>
      </c>
      <c r="FP9" s="906" t="s">
        <v>1678</v>
      </c>
      <c r="FQ9" s="989" t="s">
        <v>1679</v>
      </c>
      <c r="FR9" s="906" t="s">
        <v>1680</v>
      </c>
      <c r="FS9" s="989" t="s">
        <v>1681</v>
      </c>
      <c r="FT9" s="906" t="s">
        <v>1682</v>
      </c>
      <c r="FU9" s="989" t="s">
        <v>1683</v>
      </c>
      <c r="FV9" s="906" t="s">
        <v>1684</v>
      </c>
      <c r="FW9" s="989" t="s">
        <v>1685</v>
      </c>
      <c r="FX9" s="906" t="s">
        <v>1686</v>
      </c>
      <c r="FY9" s="989" t="s">
        <v>1687</v>
      </c>
      <c r="FZ9" s="906" t="s">
        <v>1688</v>
      </c>
      <c r="GA9" s="989" t="s">
        <v>1689</v>
      </c>
      <c r="GB9" s="906" t="s">
        <v>1690</v>
      </c>
      <c r="GC9" s="989" t="s">
        <v>1691</v>
      </c>
      <c r="GD9" s="906" t="s">
        <v>1692</v>
      </c>
      <c r="GE9" s="989" t="s">
        <v>1693</v>
      </c>
      <c r="GF9" s="906" t="s">
        <v>1694</v>
      </c>
      <c r="GG9" s="989" t="s">
        <v>1695</v>
      </c>
      <c r="GH9" s="906" t="s">
        <v>1696</v>
      </c>
      <c r="GI9" s="990" t="s">
        <v>1697</v>
      </c>
    </row>
    <row r="10" spans="1:191" ht="30" customHeight="1" x14ac:dyDescent="0.25">
      <c r="B10" s="1314" t="s">
        <v>428</v>
      </c>
      <c r="C10" s="858"/>
      <c r="D10" s="1022" t="str">
        <f>IFERROR(VLOOKUP($C10,'Info Exam and Projection List'!$M$4:$P$34,2),"No entry")</f>
        <v>No entry</v>
      </c>
      <c r="E10" s="1026"/>
      <c r="F10" s="1020"/>
      <c r="G10" s="1030"/>
      <c r="H10" s="1407"/>
      <c r="I10" s="1061"/>
      <c r="J10" s="1039"/>
      <c r="K10" s="1040"/>
      <c r="L10" s="1041"/>
      <c r="M10" s="1041"/>
      <c r="N10" s="839"/>
      <c r="O10" s="1041"/>
      <c r="P10" s="1041"/>
      <c r="Q10" s="519"/>
      <c r="R10" s="519"/>
      <c r="S10" s="1046"/>
      <c r="T10" s="1047"/>
      <c r="U10" s="1039"/>
      <c r="V10" s="1051"/>
      <c r="W10" s="1041"/>
      <c r="X10" s="1041"/>
      <c r="Y10" s="1053"/>
      <c r="Z10" s="1041"/>
      <c r="AA10" s="1041"/>
      <c r="AB10" s="1057"/>
      <c r="AC10" s="1057"/>
      <c r="AD10" s="1046"/>
      <c r="AE10" s="1032"/>
      <c r="AF10" s="1039"/>
      <c r="AG10" s="1053"/>
      <c r="AH10" s="1041"/>
      <c r="AI10" s="1041"/>
      <c r="AJ10" s="1053"/>
      <c r="AK10" s="1041"/>
      <c r="AL10" s="1041"/>
      <c r="AM10" s="1057"/>
      <c r="AN10" s="1057"/>
      <c r="AO10" s="1046"/>
      <c r="AP10" s="1032"/>
      <c r="AQ10" s="1039"/>
      <c r="AR10" s="1053"/>
      <c r="AS10" s="1041"/>
      <c r="AT10" s="1041"/>
      <c r="AU10" s="1053"/>
      <c r="AV10" s="1041"/>
      <c r="AW10" s="1041"/>
      <c r="AX10" s="1057"/>
      <c r="AY10" s="1057"/>
      <c r="AZ10" s="1046"/>
      <c r="BA10" s="1047"/>
      <c r="BB10" s="1039"/>
      <c r="BC10" s="1051"/>
      <c r="BD10" s="1041"/>
      <c r="BE10" s="1041"/>
      <c r="BF10" s="1053"/>
      <c r="BG10" s="1041"/>
      <c r="BH10" s="1041"/>
      <c r="BI10" s="1057"/>
      <c r="BJ10" s="1057"/>
      <c r="BK10" s="1046"/>
      <c r="BL10" s="1032"/>
      <c r="BM10" s="1039"/>
      <c r="BN10" s="1053"/>
      <c r="BO10" s="1041"/>
      <c r="BP10" s="1041"/>
      <c r="BQ10" s="1053"/>
      <c r="BR10" s="1041"/>
      <c r="BS10" s="1041"/>
      <c r="BT10" s="1057"/>
      <c r="BU10" s="1057"/>
      <c r="BV10" s="1046"/>
      <c r="BW10" s="859"/>
      <c r="BX10" s="859"/>
      <c r="BY10" s="859"/>
      <c r="BZ10" s="859"/>
      <c r="CA10" s="520" t="str">
        <f>IFERROR(VLOOKUP($C10,'Info Exam and Projection List'!$M$4:$R$34,5),"No entry")</f>
        <v>No entry</v>
      </c>
      <c r="CB10" s="731"/>
      <c r="CC10" s="1071"/>
      <c r="CD10" s="520" t="str">
        <f>IFERROR(VLOOKUP($C10,'Info Exam and Projection List'!$M$4:$R$34,6),"No entry")</f>
        <v>No entry</v>
      </c>
      <c r="CE10" s="570"/>
      <c r="CF10" s="1071"/>
      <c r="CG10" s="1071"/>
      <c r="CH10" s="1072"/>
      <c r="CI10" s="1071"/>
      <c r="CQ10" s="172"/>
      <c r="CR10" s="172"/>
      <c r="CS10" s="297"/>
      <c r="CT10" s="766" t="s">
        <v>458</v>
      </c>
      <c r="CU10" s="1"/>
      <c r="CV10" s="6" t="s">
        <v>790</v>
      </c>
      <c r="CW10" s="1"/>
      <c r="CX10" s="217" t="s">
        <v>309</v>
      </c>
      <c r="CY10" s="296"/>
      <c r="CZ10" s="172"/>
      <c r="DD10" s="696">
        <v>1</v>
      </c>
      <c r="DE10" s="987" t="str">
        <f>IF(C10&lt;&gt;"",CONCATENATE('Contact_Information '!$AO$5,Exam_Protocol_Information!$CY$4,"-",$B10),"No record entry")</f>
        <v>No record entry</v>
      </c>
      <c r="DF10" s="988" t="str">
        <f>IF($C10&lt;&gt;"",IF($C10&lt;&gt;"Y01. Other Exam",IF($C10&lt;&gt;"Y02. Other Projection",$C10,IF($E10&lt;&gt;"",IF(LEN($E10)&lt;250,$E10,"Long name:-see workbook"),"No entry")),IF($E10&lt;&gt;"",IF(LEN($E10)&lt;250,$E10,"Long name:-see workbook"),"No entry")),"No record entry")</f>
        <v>No record entry</v>
      </c>
      <c r="DG10" s="963" t="str">
        <f>IF($C10&lt;&gt;"",IF($F10&lt;&gt;"",IF(LEN($F10)&lt;250,$F10,"Long Name:-see workbook"),"No entry"),"No record entry")</f>
        <v>No record entry</v>
      </c>
      <c r="DH10" s="991"/>
      <c r="DI10" s="659" t="str">
        <f>IF($C10&lt;&gt;"",IF($CG10&lt;&gt;"",IF(LEN($CG10)&lt;250,$CG10,"Long name:-see workbook"),"No entry"),"No record entry")</f>
        <v>No record entry</v>
      </c>
      <c r="DJ10" s="1291" t="str">
        <f>IF($C10&lt;&gt;"",IF(CB10&lt;&gt;"",CB10,IF($CC10&lt;&gt;"","No",IF($CA10&lt;&gt;"N/A: Enter in column CC","Yes","No entry"))), "No record entry")</f>
        <v>No record entry</v>
      </c>
      <c r="DK10" s="1292" t="str">
        <f>IF($C10&lt;&gt;"",IF($CA10&lt;&gt;"#N/A",IF(Exam_Protocol_Information!$CA10&lt;&gt;"N/A: Enter in Column CC",IF($CB10&lt;&gt;"No",$CA10,IF(LEN($CC10)&lt;250,IF($CC10&lt;&gt;"",$CC10,"No entry"),"Long name:-see worksheet")),IF($CC10&lt;&gt;"",IF(LEN($CC10)&lt;250,$CC10,"Long name:-see worksheet"),"No entry")),"No entry"),"No record entry")</f>
        <v>No record entry</v>
      </c>
      <c r="DL10" s="748" t="str">
        <f>IF($C10&lt;&gt;"",IF($CE10&lt;&gt;"",$CE10,IF($CF10&lt;&gt;"","No",IF($CD10&lt;&gt;"N/A: Enter in column CF","Yes","No entry"))),"No record entry")</f>
        <v>No record entry</v>
      </c>
      <c r="DM10" s="1292" t="str">
        <f>IF($C10&lt;&gt;"",IF($CD10&lt;&gt;"#N/A",IF($CD10&lt;&gt;"N/A: Enter in Column CF",IF($CE10&lt;&gt;"No",$CD10,IF(LEN($CF10)&lt;250,IF($CF10&lt;&gt;"",$CF10,"No entry"),"Long name:-see worksheet")),IF($CF10&lt;&gt;"",IF(LEN($CF10)&lt;250,$CF10,"Long name:-see worksheet"),"No entry")),"No entry"),"No record entry")</f>
        <v>No record entry</v>
      </c>
      <c r="DN10" s="270" t="str">
        <f>IF($C10&lt;&gt;"",IF($G10&lt;&gt;"",IF($G10&lt;&gt;"Radiology System default",$G10,$DN$4),$DN$4),"No record entry")</f>
        <v>No record entry</v>
      </c>
      <c r="DO10" s="621">
        <f>IF($C10&lt;&gt;"",IF($H10&lt;&gt;"",$H10,-15),-45)</f>
        <v>-45</v>
      </c>
      <c r="DP10" s="705" t="str">
        <f>IF($C10&lt;&gt;"",IF($I10&lt;&gt;"",$I10,"No entry"),"No record entry")</f>
        <v>No record entry</v>
      </c>
      <c r="DQ10" s="606" t="str">
        <f>IF($C10&lt;&gt;"",IF($J10&lt;&gt;"",$J10,"No entry"),"No record entry")</f>
        <v>No record entry</v>
      </c>
      <c r="DR10" s="606" t="str">
        <f>IF($C10&lt;&gt;"",IF($K10&lt;&gt;"",$K10,"No entry"),"No record entry")</f>
        <v>No record entry</v>
      </c>
      <c r="DS10" s="606">
        <f>IF($C10&lt;&gt;"",IF($L10&lt;&gt;"",$L10,-15),-45)</f>
        <v>-45</v>
      </c>
      <c r="DT10" s="606">
        <f>IF($C10&lt;&gt;"",IF($M10&lt;&gt;"",$M10,-15),-45)</f>
        <v>-45</v>
      </c>
      <c r="DU10" s="606" t="str">
        <f>IF($C10&lt;&gt;"",IF($N10&lt;&gt;"",$N10,"No entry"),"No record entry")</f>
        <v>No record entry</v>
      </c>
      <c r="DV10" s="606">
        <f>IF($C10&lt;&gt;"",IF($O10&lt;&gt;"",$O10,-15),-45)</f>
        <v>-45</v>
      </c>
      <c r="DW10" s="606">
        <f>IF($C10&lt;&gt;"",IF($P10&lt;&gt;"",$P10,-15),-45)</f>
        <v>-45</v>
      </c>
      <c r="DX10" s="606" t="str">
        <f>IF($C10&lt;&gt;"",IF($Q10&lt;&gt;"",$Q10,"No entry"),"No record entry")</f>
        <v>No record entry</v>
      </c>
      <c r="DY10" s="606" t="str">
        <f>IF($C10&lt;&gt;"",IF($R10&lt;&gt;"",$R10,"No entry"),"No record entry")</f>
        <v>No record entry</v>
      </c>
      <c r="DZ10" s="606" t="str">
        <f>IF($C10&lt;&gt;"",IF($S10&lt;&gt;"",IF(LEN($S10)&lt;250,$S10,"Long comment:see workbook"),"No entry"),"No record entry")</f>
        <v>No record entry</v>
      </c>
      <c r="EA10" s="606" t="str">
        <f>IF($C10&lt;&gt;"",IF($T10&lt;&gt;"",$T10,"No entry"),"No record entry")</f>
        <v>No record entry</v>
      </c>
      <c r="EB10" s="606" t="str">
        <f>IF($C10&lt;&gt;"",IF($U10&lt;&gt;"",$U10,"No entry"),"No record entry")</f>
        <v>No record entry</v>
      </c>
      <c r="EC10" s="606" t="str">
        <f>IF($C10&lt;&gt;"",IF($V10&lt;&gt;"",$V10,"No entry"),"No record entry")</f>
        <v>No record entry</v>
      </c>
      <c r="ED10" s="606">
        <f>IF($C10&lt;&gt;"",IF($W10&lt;&gt;"",$W10,-15),-45)</f>
        <v>-45</v>
      </c>
      <c r="EE10" s="606">
        <f>IF($C10&lt;&gt;"",IF($X10&lt;&gt;"",$X10,-15),-45)</f>
        <v>-45</v>
      </c>
      <c r="EF10" s="606" t="str">
        <f>IF($C10&lt;&gt;"",IF($Y10&lt;&gt;"",$Y10,"No entry"),"No record entry")</f>
        <v>No record entry</v>
      </c>
      <c r="EG10" s="606">
        <f>IF($C10&lt;&gt;"",IF($Z10&lt;&gt;"",$Z10,-15),-45)</f>
        <v>-45</v>
      </c>
      <c r="EH10" s="606">
        <f>IF($C10&lt;&gt;"",IF($AA10&lt;&gt;"",$AA10,-15),-45)</f>
        <v>-45</v>
      </c>
      <c r="EI10" s="606" t="str">
        <f>IF($C10&lt;&gt;"",IF($AB10&lt;&gt;"",$AB10,"No entry"),"No record entry")</f>
        <v>No record entry</v>
      </c>
      <c r="EJ10" s="606" t="str">
        <f>IF($C10&lt;&gt;"",IF($AC10&lt;&gt;"",$AC10,"No entry"),"No record entry")</f>
        <v>No record entry</v>
      </c>
      <c r="EK10" s="606" t="str">
        <f>IF($C10&lt;&gt;"",IF($AD10&lt;&gt;"",IF(LEN($AD10)&lt;250,$AD10,"Long comment:-see workbook"),"No entry"),"No record entry")</f>
        <v>No record entry</v>
      </c>
      <c r="EL10" s="606" t="str">
        <f>IF($C10&lt;&gt;"",IF($AE10&lt;&gt;"",$AE10,"No entry"),"No record entry")</f>
        <v>No record entry</v>
      </c>
      <c r="EM10" s="606" t="str">
        <f>IF($C10&lt;&gt;"",IF($AF10&lt;&gt;"",$AF10,"No entry"),"No record entry")</f>
        <v>No record entry</v>
      </c>
      <c r="EN10" s="606" t="str">
        <f>IF($C10&lt;&gt;"",IF($AG10&lt;&gt;"",$AG10,"No entry"),"No record entry")</f>
        <v>No record entry</v>
      </c>
      <c r="EO10" s="606">
        <f>IF($C10&lt;&gt;"",IF($AH10&lt;&gt;"",$AH10,-15),-45)</f>
        <v>-45</v>
      </c>
      <c r="EP10" s="606">
        <f>IF($C10&lt;&gt;"",IF($AI10&lt;&gt;"",$AI10,-15),-45)</f>
        <v>-45</v>
      </c>
      <c r="EQ10" s="606" t="str">
        <f>IF($C10&lt;&gt;"",IF($AJ10&lt;&gt;"",$AJ10,"No entry"),"No record entry")</f>
        <v>No record entry</v>
      </c>
      <c r="ER10" s="606">
        <f>IF($C10&lt;&gt;"",IF($AK10&lt;&gt;"",$AK10,-15),-45)</f>
        <v>-45</v>
      </c>
      <c r="ES10" s="606">
        <f>IF($C10&lt;&gt;"",IF($AL10&lt;&gt;"",$AL10,-15),-45)</f>
        <v>-45</v>
      </c>
      <c r="ET10" s="606" t="str">
        <f>IF($C10&lt;&gt;"",IF($AM10&lt;&gt;"",$AM10,"No entry"),"No record entry")</f>
        <v>No record entry</v>
      </c>
      <c r="EU10" s="606" t="str">
        <f>IF($C10&lt;&gt;"",IF($AN10&lt;&gt;"",$AN10,"No entry"),"No record entry")</f>
        <v>No record entry</v>
      </c>
      <c r="EV10" s="606" t="str">
        <f>IF($C10&lt;&gt;"",IF($AO10&lt;&gt;"",IF(LEN($AO10)&lt;250,$AO10,"Long comment:-see workbook"),"No entry"),"No record entry")</f>
        <v>No record entry</v>
      </c>
      <c r="EW10" s="606" t="str">
        <f>IF($C10&lt;&gt;"",IF($AP10&lt;&gt;"",$AP10,"No entry"),"No record entry")</f>
        <v>No record entry</v>
      </c>
      <c r="EX10" s="606" t="str">
        <f>IF($C10&lt;&gt;"",IF($AQ10&lt;&gt;"",$AQ10,"No entry"),"No record entry")</f>
        <v>No record entry</v>
      </c>
      <c r="EY10" s="606" t="str">
        <f>IF($C10&lt;&gt;"",IF($AR10&lt;&gt;"",$AR10,"No entry"),"No record entry")</f>
        <v>No record entry</v>
      </c>
      <c r="EZ10" s="606">
        <f>IF($C10&lt;&gt;"",IF($AS10&lt;&gt;"",$AS10,-15),-45)</f>
        <v>-45</v>
      </c>
      <c r="FA10" s="606">
        <f>IF($C10&lt;&gt;"",IF($AT10&lt;&gt;"",$AT10,-15),-45)</f>
        <v>-45</v>
      </c>
      <c r="FB10" s="606" t="str">
        <f>IF($C10&lt;&gt;"",IF($AU10&lt;&gt;"",$AU10,"No entry"),"No record entry")</f>
        <v>No record entry</v>
      </c>
      <c r="FC10" s="606">
        <f>IF($C10&lt;&gt;"",IF($AV10&lt;&gt;"",$AV10,-15),-45)</f>
        <v>-45</v>
      </c>
      <c r="FD10" s="606">
        <f>IF($C10&lt;&gt;"",IF($AW10&lt;&gt;"",$AW10,-15),-45)</f>
        <v>-45</v>
      </c>
      <c r="FE10" s="606" t="str">
        <f>IF($C10&lt;&gt;"",IF($AX10&lt;&gt;"",$AX10,"No entry"),"No record entry")</f>
        <v>No record entry</v>
      </c>
      <c r="FF10" s="606" t="str">
        <f>IF($C10&lt;&gt;"",IF($AY10&lt;&gt;"",$AY10,"No entry"),"No record entry")</f>
        <v>No record entry</v>
      </c>
      <c r="FG10" s="606" t="str">
        <f>IF($C10&lt;&gt;"",IF($AZ10&lt;&gt;"",IF(LEN($AZ10)&lt;250,$AZ10,"Long comment:-see workbook"),"No entry"),"No record entry")</f>
        <v>No record entry</v>
      </c>
      <c r="FH10" s="606" t="str">
        <f>IF($C10&lt;&gt;"",IF($BA10&lt;&gt;"",$BA10,"No entry"),"No record entry")</f>
        <v>No record entry</v>
      </c>
      <c r="FI10" s="606" t="str">
        <f>IF($C10&lt;&gt;"",IF($BB10&lt;&gt;"",$BB10,"No entry"),"No record entry")</f>
        <v>No record entry</v>
      </c>
      <c r="FJ10" s="606" t="str">
        <f>IF($C10&lt;&gt;"",IF($BC10&lt;&gt;"",$BC10,"No entry"),"No record entry")</f>
        <v>No record entry</v>
      </c>
      <c r="FK10" s="606">
        <f>IF($C10&lt;&gt;"",IF($BD10&lt;&gt;"",$BD10,-15),-45)</f>
        <v>-45</v>
      </c>
      <c r="FL10" s="606">
        <f>IF($C10&lt;&gt;"",IF($BE10&lt;&gt;"",$BE10,-15),-45)</f>
        <v>-45</v>
      </c>
      <c r="FM10" s="606" t="str">
        <f>IF($C10&lt;&gt;"",IF($BF10&lt;&gt;"",$BF10,"No entry"),"No record entry")</f>
        <v>No record entry</v>
      </c>
      <c r="FN10" s="606">
        <f>IF($C10&lt;&gt;"",IF($BG10&lt;&gt;"",$BG10,-15),-45)</f>
        <v>-45</v>
      </c>
      <c r="FO10" s="606">
        <f>IF($C10&lt;&gt;"",IF($BH10&lt;&gt;"",$BH10,-15),-45)</f>
        <v>-45</v>
      </c>
      <c r="FP10" s="606" t="str">
        <f>IF($C10&lt;&gt;"",IF($BI10&lt;&gt;"",$BI10,"No entry"),"No record entry")</f>
        <v>No record entry</v>
      </c>
      <c r="FQ10" s="606" t="str">
        <f>IF($C10&lt;&gt;"",IF($BJ10&lt;&gt;"",$BJ10,"No entry"),"No record entry")</f>
        <v>No record entry</v>
      </c>
      <c r="FR10" s="606" t="str">
        <f>IF($C10&lt;&gt;"",IF($BK10&lt;&gt;"",IF(LEN($BK10)&lt;250,$BK10,"Long comment:-see workbook"),"No entry"),"No record entry")</f>
        <v>No record entry</v>
      </c>
      <c r="FS10" s="606" t="str">
        <f>IF($C10&lt;&gt;"",IF($BL10&lt;&gt;"",$BL10,"No entry"),"No record entry")</f>
        <v>No record entry</v>
      </c>
      <c r="FT10" s="606" t="str">
        <f>IF($C10&lt;&gt;"",IF($BM10&lt;&gt;"",$BM10,"No entry"),"No record entry")</f>
        <v>No record entry</v>
      </c>
      <c r="FU10" s="606" t="str">
        <f>IF($C10&lt;&gt;"",IF($BN10&lt;&gt;"",$BN10,"No entry"),"No record entry")</f>
        <v>No record entry</v>
      </c>
      <c r="FV10" s="606">
        <f>IF($C10&lt;&gt;"",IF($BO10&lt;&gt;"",$BO10,-15),-45)</f>
        <v>-45</v>
      </c>
      <c r="FW10" s="606">
        <f>IF($C10&lt;&gt;"",IF($BP10&lt;&gt;"",$BP10,-15),-45)</f>
        <v>-45</v>
      </c>
      <c r="FX10" s="606" t="str">
        <f>IF($C10&lt;&gt;"",IF($BQ10&lt;&gt;"",$BQ10,"No entry"),"No record entry")</f>
        <v>No record entry</v>
      </c>
      <c r="FY10" s="606">
        <f>IF($C10&lt;&gt;"",IF($BR10&lt;&gt;"",$BR10,-15),-45)</f>
        <v>-45</v>
      </c>
      <c r="FZ10" s="606">
        <f>IF($C10&lt;&gt;"",IF($BS10&lt;&gt;"",$BS10,-15),-45)</f>
        <v>-45</v>
      </c>
      <c r="GA10" s="606" t="str">
        <f>IF($C10&lt;&gt;"",IF($BT10&lt;&gt;"",$BT10,"No entry"),"No record entry")</f>
        <v>No record entry</v>
      </c>
      <c r="GB10" s="606" t="str">
        <f>IF($C10&lt;&gt;"",IF($BU10&lt;&gt;"",$BU10,"No entry"),"No record entry")</f>
        <v>No record entry</v>
      </c>
      <c r="GC10" s="606" t="str">
        <f>IF($C10&lt;&gt;"",IF($BV10&lt;&gt;"",IF(LEN($BV10)&lt;250,$BV10,"Long comment:-see workbook"),"No entry"),"No record entry")</f>
        <v>No record entry</v>
      </c>
      <c r="GD10" s="606">
        <f>IF($C10&lt;&gt;"",IF($GD$5&lt;&gt;"No heading entered",IF($BW10&lt;&gt;"",$BW10,-15),-15),-45)</f>
        <v>-45</v>
      </c>
      <c r="GE10" s="606">
        <f>IF($C10&lt;&gt;"",IF($GE$5&lt;&gt;"No heading entered",IF($BX10&lt;&gt;"",$BX10,-15),-15),-45)</f>
        <v>-45</v>
      </c>
      <c r="GF10" s="606">
        <f>IF($C10&lt;&gt;"",IF($GF$5&lt;&gt;"No heading entered",IF($BY10&lt;&gt;"",$BY10,-15),-15),-45)</f>
        <v>-45</v>
      </c>
      <c r="GG10" s="606">
        <f>IF($C10&lt;&gt;"",IF($GG$5&lt;&gt;"No heading entered",IF($BZ10&lt;&gt;"",$BZ10,-15),-15),-45)</f>
        <v>-45</v>
      </c>
      <c r="GH10" s="606" t="str">
        <f>IF($C10&lt;&gt;"",IF($CH10&lt;&gt;"",IF(LEN($CH10)&lt;250,$CH10,"Long comment:-see workbook"),"No entry"),"No record entry")</f>
        <v>No record entry</v>
      </c>
      <c r="GI10" s="606" t="str">
        <f>IF($C10&lt;&gt;"",IF($CI10&lt;&gt;"",IF(LEN($CI10)&lt;250,$CI10,"Long comment:-see workbook"),"No entry"),"No record entry")</f>
        <v>No record entry</v>
      </c>
    </row>
    <row r="11" spans="1:191" s="223" customFormat="1" ht="30" customHeight="1" x14ac:dyDescent="0.25">
      <c r="B11" s="1315" t="s">
        <v>429</v>
      </c>
      <c r="C11" s="858"/>
      <c r="D11" s="1022" t="str">
        <f>IFERROR(VLOOKUP($C11,'Info Exam and Projection List'!$M$4:$P$34,2),"No entry")</f>
        <v>No entry</v>
      </c>
      <c r="E11" s="1027"/>
      <c r="F11" s="1021"/>
      <c r="G11" s="492"/>
      <c r="H11" s="1407"/>
      <c r="I11" s="1033"/>
      <c r="J11" s="1035"/>
      <c r="K11" s="1036"/>
      <c r="L11" s="830"/>
      <c r="M11" s="830"/>
      <c r="N11" s="840"/>
      <c r="O11" s="830"/>
      <c r="P11" s="830"/>
      <c r="Q11" s="470"/>
      <c r="R11" s="470"/>
      <c r="S11" s="763"/>
      <c r="T11" s="1033"/>
      <c r="U11" s="1035"/>
      <c r="V11" s="1036"/>
      <c r="W11" s="830"/>
      <c r="X11" s="830"/>
      <c r="Y11" s="1052"/>
      <c r="Z11" s="830"/>
      <c r="AA11" s="830"/>
      <c r="AB11" s="1054"/>
      <c r="AC11" s="1054"/>
      <c r="AD11" s="1055"/>
      <c r="AE11" s="1032"/>
      <c r="AF11" s="1035"/>
      <c r="AG11" s="1036"/>
      <c r="AH11" s="830"/>
      <c r="AI11" s="830"/>
      <c r="AJ11" s="1052"/>
      <c r="AK11" s="830"/>
      <c r="AL11" s="830"/>
      <c r="AM11" s="1054"/>
      <c r="AN11" s="1054"/>
      <c r="AO11" s="1055"/>
      <c r="AP11" s="1033"/>
      <c r="AQ11" s="1035"/>
      <c r="AR11" s="1036"/>
      <c r="AS11" s="830"/>
      <c r="AT11" s="830"/>
      <c r="AU11" s="1052"/>
      <c r="AV11" s="830"/>
      <c r="AW11" s="830"/>
      <c r="AX11" s="1054"/>
      <c r="AY11" s="1054"/>
      <c r="AZ11" s="1055"/>
      <c r="BA11" s="1033"/>
      <c r="BB11" s="1035"/>
      <c r="BC11" s="1036"/>
      <c r="BD11" s="830"/>
      <c r="BE11" s="830"/>
      <c r="BF11" s="1052"/>
      <c r="BG11" s="830"/>
      <c r="BH11" s="830"/>
      <c r="BI11" s="1054"/>
      <c r="BJ11" s="1054"/>
      <c r="BK11" s="1055"/>
      <c r="BL11" s="1032"/>
      <c r="BM11" s="1035"/>
      <c r="BN11" s="1036"/>
      <c r="BO11" s="830"/>
      <c r="BP11" s="830"/>
      <c r="BQ11" s="1052"/>
      <c r="BR11" s="830"/>
      <c r="BS11" s="830"/>
      <c r="BT11" s="1054"/>
      <c r="BU11" s="1054"/>
      <c r="BV11" s="1055"/>
      <c r="BW11" s="750"/>
      <c r="BX11" s="750"/>
      <c r="BY11" s="750"/>
      <c r="BZ11" s="750"/>
      <c r="CA11" s="520" t="str">
        <f>IFERROR(VLOOKUP($C11,'Info Exam and Projection List'!$M$4:$R$34,5),"No entry")</f>
        <v>No entry</v>
      </c>
      <c r="CB11" s="731"/>
      <c r="CC11" s="1071"/>
      <c r="CD11" s="520" t="str">
        <f>IFERROR(VLOOKUP($C11,'Info Exam and Projection List'!$M$4:$R$34,6),"No entry")</f>
        <v>No entry</v>
      </c>
      <c r="CE11" s="1385"/>
      <c r="CF11" s="718"/>
      <c r="CG11" s="718"/>
      <c r="CH11" s="1073"/>
      <c r="CI11" s="718"/>
      <c r="CQ11" s="764"/>
      <c r="CR11" s="764"/>
      <c r="CS11" s="765"/>
      <c r="CT11" s="766" t="s">
        <v>22</v>
      </c>
      <c r="CU11" s="339"/>
      <c r="CV11" s="223" t="s">
        <v>1227</v>
      </c>
      <c r="CW11" s="339"/>
      <c r="CX11" s="339" t="s">
        <v>308</v>
      </c>
      <c r="CY11" s="767"/>
      <c r="CZ11" s="764"/>
      <c r="DD11" s="353"/>
      <c r="DE11" s="88"/>
      <c r="DF11" s="88"/>
      <c r="DG11" s="88"/>
      <c r="DH11" s="289"/>
      <c r="DI11" s="157"/>
      <c r="DJ11" s="260"/>
      <c r="DK11" s="768"/>
      <c r="DL11" s="157"/>
      <c r="DM11" s="768"/>
      <c r="DN11" s="90"/>
      <c r="DO11" s="90"/>
      <c r="DP11" s="90"/>
      <c r="DQ11" s="90"/>
      <c r="DR11" s="90"/>
      <c r="DS11" s="90"/>
      <c r="DT11" s="769"/>
      <c r="DU11" s="90"/>
      <c r="DV11" s="90"/>
      <c r="DW11" s="90"/>
      <c r="DX11" s="88"/>
      <c r="DY11" s="88"/>
      <c r="DZ11" s="88"/>
      <c r="EA11" s="90"/>
      <c r="EB11" s="90"/>
      <c r="EC11" s="90"/>
      <c r="ED11" s="90"/>
      <c r="EE11" s="769"/>
      <c r="EF11" s="90"/>
      <c r="EG11" s="90"/>
      <c r="EH11" s="90"/>
      <c r="EI11" s="88"/>
      <c r="EJ11" s="88"/>
      <c r="EK11" s="88"/>
      <c r="EL11" s="90"/>
      <c r="EM11" s="90"/>
      <c r="EN11" s="90"/>
      <c r="EO11" s="90"/>
      <c r="EP11" s="769"/>
      <c r="EQ11" s="90"/>
      <c r="ER11" s="90"/>
      <c r="ES11" s="90"/>
      <c r="ET11" s="88"/>
      <c r="EU11" s="88"/>
      <c r="EV11" s="88"/>
      <c r="EW11" s="90"/>
      <c r="EX11" s="90"/>
      <c r="EY11" s="90"/>
      <c r="EZ11" s="90"/>
      <c r="FA11" s="769"/>
      <c r="FB11" s="90"/>
      <c r="FC11" s="90"/>
      <c r="FD11" s="90"/>
      <c r="FE11" s="88"/>
      <c r="FF11" s="88"/>
      <c r="FG11" s="88"/>
      <c r="FH11" s="90"/>
      <c r="FI11" s="90"/>
      <c r="FJ11" s="90"/>
      <c r="FK11" s="90"/>
      <c r="FL11" s="769"/>
      <c r="FM11" s="90"/>
      <c r="FN11" s="90"/>
      <c r="FO11" s="90"/>
      <c r="FP11" s="88"/>
      <c r="FQ11" s="88"/>
      <c r="FR11" s="88"/>
      <c r="FS11" s="90"/>
      <c r="FT11" s="90"/>
      <c r="FU11" s="90"/>
      <c r="FV11" s="90"/>
      <c r="FW11" s="769"/>
      <c r="FX11" s="90"/>
      <c r="FY11" s="90"/>
      <c r="FZ11" s="90"/>
      <c r="GA11" s="88"/>
      <c r="GB11" s="88"/>
      <c r="GC11" s="88"/>
      <c r="GD11" s="88"/>
      <c r="GE11" s="88"/>
      <c r="GF11" s="88"/>
      <c r="GG11" s="88"/>
      <c r="GH11" s="88"/>
      <c r="GI11" s="88"/>
    </row>
    <row r="12" spans="1:191" s="223" customFormat="1" ht="30" customHeight="1" x14ac:dyDescent="0.25">
      <c r="B12" s="1315" t="s">
        <v>430</v>
      </c>
      <c r="C12" s="858"/>
      <c r="D12" s="1022" t="str">
        <f>IFERROR(VLOOKUP($C12,'Info Exam and Projection List'!$M$4:$P$34,2),"No entry")</f>
        <v>No entry</v>
      </c>
      <c r="E12" s="1027"/>
      <c r="F12" s="1021"/>
      <c r="G12" s="492"/>
      <c r="H12" s="1407"/>
      <c r="I12" s="1033"/>
      <c r="J12" s="1035"/>
      <c r="K12" s="1036"/>
      <c r="L12" s="830"/>
      <c r="M12" s="830"/>
      <c r="N12" s="840"/>
      <c r="O12" s="830"/>
      <c r="P12" s="830"/>
      <c r="Q12" s="470"/>
      <c r="R12" s="470"/>
      <c r="S12" s="763"/>
      <c r="T12" s="1033"/>
      <c r="U12" s="1035"/>
      <c r="V12" s="1036"/>
      <c r="W12" s="830"/>
      <c r="X12" s="830"/>
      <c r="Y12" s="1052"/>
      <c r="Z12" s="830"/>
      <c r="AA12" s="830"/>
      <c r="AB12" s="1054"/>
      <c r="AC12" s="1054"/>
      <c r="AD12" s="1055"/>
      <c r="AE12" s="1032"/>
      <c r="AF12" s="1035"/>
      <c r="AG12" s="1036"/>
      <c r="AH12" s="830"/>
      <c r="AI12" s="830"/>
      <c r="AJ12" s="1052"/>
      <c r="AK12" s="830"/>
      <c r="AL12" s="830"/>
      <c r="AM12" s="1054"/>
      <c r="AN12" s="1054"/>
      <c r="AO12" s="1055"/>
      <c r="AP12" s="1033"/>
      <c r="AQ12" s="1035"/>
      <c r="AR12" s="1036"/>
      <c r="AS12" s="830"/>
      <c r="AT12" s="830"/>
      <c r="AU12" s="1052"/>
      <c r="AV12" s="830"/>
      <c r="AW12" s="830"/>
      <c r="AX12" s="1054"/>
      <c r="AY12" s="1054"/>
      <c r="AZ12" s="1055"/>
      <c r="BA12" s="1033"/>
      <c r="BB12" s="1035"/>
      <c r="BC12" s="1036"/>
      <c r="BD12" s="830"/>
      <c r="BE12" s="830"/>
      <c r="BF12" s="1052"/>
      <c r="BG12" s="830"/>
      <c r="BH12" s="830"/>
      <c r="BI12" s="1054"/>
      <c r="BJ12" s="1054"/>
      <c r="BK12" s="1055"/>
      <c r="BL12" s="1032"/>
      <c r="BM12" s="1035"/>
      <c r="BN12" s="1036"/>
      <c r="BO12" s="830"/>
      <c r="BP12" s="830"/>
      <c r="BQ12" s="1052"/>
      <c r="BR12" s="830"/>
      <c r="BS12" s="830"/>
      <c r="BT12" s="1054"/>
      <c r="BU12" s="1054"/>
      <c r="BV12" s="1055"/>
      <c r="BW12" s="750"/>
      <c r="BX12" s="750"/>
      <c r="BY12" s="750"/>
      <c r="BZ12" s="750"/>
      <c r="CA12" s="520" t="str">
        <f>IFERROR(VLOOKUP($C12,'Info Exam and Projection List'!$M$4:$R$34,5),"No entry")</f>
        <v>No entry</v>
      </c>
      <c r="CB12" s="731"/>
      <c r="CC12" s="1071"/>
      <c r="CD12" s="520" t="str">
        <f>IFERROR(VLOOKUP($C12,'Info Exam and Projection List'!$M$4:$R$34,6),"No entry")</f>
        <v>No entry</v>
      </c>
      <c r="CE12" s="1385"/>
      <c r="CF12" s="718"/>
      <c r="CG12" s="718"/>
      <c r="CH12" s="1073"/>
      <c r="CI12" s="718"/>
      <c r="CQ12" s="764"/>
      <c r="CR12" s="764"/>
      <c r="CS12" s="765"/>
      <c r="CT12" s="1" t="s">
        <v>2518</v>
      </c>
      <c r="CU12" s="339"/>
      <c r="CV12" s="223" t="s">
        <v>2142</v>
      </c>
      <c r="CW12" s="339"/>
      <c r="CX12" s="339" t="s">
        <v>231</v>
      </c>
      <c r="CY12" s="767"/>
      <c r="CZ12" s="764"/>
      <c r="DD12" s="353"/>
      <c r="DE12" s="88"/>
      <c r="DF12" s="88"/>
      <c r="DG12" s="88"/>
      <c r="DH12" s="289"/>
      <c r="DI12" s="157"/>
      <c r="DJ12" s="260"/>
      <c r="DK12" s="768"/>
      <c r="DL12" s="157"/>
      <c r="DM12" s="768"/>
      <c r="DN12" s="90"/>
      <c r="DO12" s="90"/>
      <c r="DP12" s="90"/>
      <c r="DQ12" s="90"/>
      <c r="DR12" s="90"/>
      <c r="DS12" s="90"/>
      <c r="DT12" s="769"/>
      <c r="DU12" s="90"/>
      <c r="DV12" s="90"/>
      <c r="DW12" s="90"/>
      <c r="DX12" s="88"/>
      <c r="DY12" s="88"/>
      <c r="DZ12" s="88"/>
      <c r="EA12" s="90"/>
      <c r="EB12" s="90"/>
      <c r="EC12" s="90"/>
      <c r="ED12" s="90"/>
      <c r="EE12" s="769"/>
      <c r="EF12" s="90"/>
      <c r="EG12" s="90"/>
      <c r="EH12" s="90"/>
      <c r="EI12" s="88"/>
      <c r="EJ12" s="88"/>
      <c r="EK12" s="88"/>
      <c r="EL12" s="90"/>
      <c r="EM12" s="90"/>
      <c r="EN12" s="90"/>
      <c r="EO12" s="90"/>
      <c r="EP12" s="769"/>
      <c r="EQ12" s="90"/>
      <c r="ER12" s="90"/>
      <c r="ES12" s="90"/>
      <c r="ET12" s="88"/>
      <c r="EU12" s="88"/>
      <c r="EV12" s="88"/>
      <c r="EW12" s="90"/>
      <c r="EX12" s="90"/>
      <c r="EY12" s="90"/>
      <c r="EZ12" s="90"/>
      <c r="FA12" s="769"/>
      <c r="FB12" s="90"/>
      <c r="FC12" s="90"/>
      <c r="FD12" s="90"/>
      <c r="FE12" s="88"/>
      <c r="FF12" s="88"/>
      <c r="FG12" s="88"/>
      <c r="FH12" s="90"/>
      <c r="FI12" s="90"/>
      <c r="FJ12" s="90"/>
      <c r="FK12" s="90"/>
      <c r="FL12" s="769"/>
      <c r="FM12" s="90"/>
      <c r="FN12" s="90"/>
      <c r="FO12" s="90"/>
      <c r="FP12" s="88"/>
      <c r="FQ12" s="88"/>
      <c r="FR12" s="88"/>
      <c r="FS12" s="90"/>
      <c r="FT12" s="90"/>
      <c r="FU12" s="90"/>
      <c r="FV12" s="90"/>
      <c r="FW12" s="769"/>
      <c r="FX12" s="90"/>
      <c r="FY12" s="90"/>
      <c r="FZ12" s="90"/>
      <c r="GA12" s="88"/>
      <c r="GB12" s="88"/>
      <c r="GC12" s="88"/>
      <c r="GD12" s="88"/>
      <c r="GE12" s="88"/>
      <c r="GF12" s="88"/>
      <c r="GG12" s="88"/>
      <c r="GH12" s="88"/>
      <c r="GI12" s="88"/>
    </row>
    <row r="13" spans="1:191" s="223" customFormat="1" ht="30" customHeight="1" x14ac:dyDescent="0.25">
      <c r="B13" s="1315" t="s">
        <v>431</v>
      </c>
      <c r="C13" s="858"/>
      <c r="D13" s="1022" t="str">
        <f>IFERROR(VLOOKUP($C13,'Info Exam and Projection List'!$M$4:$P$34,2),"No entry")</f>
        <v>No entry</v>
      </c>
      <c r="E13" s="1027"/>
      <c r="F13" s="1021"/>
      <c r="G13" s="492"/>
      <c r="H13" s="1407"/>
      <c r="I13" s="1033"/>
      <c r="J13" s="1035"/>
      <c r="K13" s="1036"/>
      <c r="L13" s="830"/>
      <c r="M13" s="830"/>
      <c r="N13" s="840"/>
      <c r="O13" s="830"/>
      <c r="P13" s="830"/>
      <c r="Q13" s="470"/>
      <c r="R13" s="470"/>
      <c r="S13" s="763"/>
      <c r="T13" s="1033"/>
      <c r="U13" s="1035"/>
      <c r="V13" s="1036"/>
      <c r="W13" s="830"/>
      <c r="X13" s="830"/>
      <c r="Y13" s="1052"/>
      <c r="Z13" s="830"/>
      <c r="AA13" s="830"/>
      <c r="AB13" s="1054"/>
      <c r="AC13" s="1054"/>
      <c r="AD13" s="1055"/>
      <c r="AE13" s="1032"/>
      <c r="AF13" s="1035"/>
      <c r="AG13" s="1036"/>
      <c r="AH13" s="830"/>
      <c r="AI13" s="830"/>
      <c r="AJ13" s="1052"/>
      <c r="AK13" s="830"/>
      <c r="AL13" s="830"/>
      <c r="AM13" s="1054"/>
      <c r="AN13" s="1054"/>
      <c r="AO13" s="1055"/>
      <c r="AP13" s="1033"/>
      <c r="AQ13" s="1035"/>
      <c r="AR13" s="1036"/>
      <c r="AS13" s="830"/>
      <c r="AT13" s="830"/>
      <c r="AU13" s="1052"/>
      <c r="AV13" s="830"/>
      <c r="AW13" s="830"/>
      <c r="AX13" s="1054"/>
      <c r="AY13" s="1054"/>
      <c r="AZ13" s="1055"/>
      <c r="BA13" s="1033"/>
      <c r="BB13" s="1035"/>
      <c r="BC13" s="1036"/>
      <c r="BD13" s="830"/>
      <c r="BE13" s="830"/>
      <c r="BF13" s="1052"/>
      <c r="BG13" s="830"/>
      <c r="BH13" s="830"/>
      <c r="BI13" s="1054"/>
      <c r="BJ13" s="1054"/>
      <c r="BK13" s="1055"/>
      <c r="BL13" s="1032"/>
      <c r="BM13" s="1035"/>
      <c r="BN13" s="1036"/>
      <c r="BO13" s="830"/>
      <c r="BP13" s="830"/>
      <c r="BQ13" s="1052"/>
      <c r="BR13" s="830"/>
      <c r="BS13" s="830"/>
      <c r="BT13" s="1054"/>
      <c r="BU13" s="1054"/>
      <c r="BV13" s="1055"/>
      <c r="BW13" s="750"/>
      <c r="BX13" s="750"/>
      <c r="BY13" s="750"/>
      <c r="BZ13" s="750"/>
      <c r="CA13" s="520" t="str">
        <f>IFERROR(VLOOKUP($C13,'Info Exam and Projection List'!$M$4:$R$34,5),"No entry")</f>
        <v>No entry</v>
      </c>
      <c r="CB13" s="731"/>
      <c r="CC13" s="1071"/>
      <c r="CD13" s="520" t="str">
        <f>IFERROR(VLOOKUP($C13,'Info Exam and Projection List'!$M$4:$R$34,6),"No entry")</f>
        <v>No entry</v>
      </c>
      <c r="CE13" s="1385"/>
      <c r="CF13" s="718"/>
      <c r="CG13" s="718"/>
      <c r="CH13" s="1073"/>
      <c r="CI13" s="718"/>
      <c r="CQ13" s="764"/>
      <c r="CR13" s="764"/>
      <c r="CS13" s="765"/>
      <c r="CT13" s="766" t="s">
        <v>2519</v>
      </c>
      <c r="CU13" s="339"/>
      <c r="CV13" s="223" t="s">
        <v>791</v>
      </c>
      <c r="CW13" s="339"/>
      <c r="CX13" s="339" t="s">
        <v>285</v>
      </c>
      <c r="CY13" s="767"/>
      <c r="CZ13" s="764"/>
      <c r="DD13" s="353"/>
      <c r="DE13" s="88"/>
      <c r="DF13" s="88"/>
      <c r="DG13" s="88"/>
      <c r="DH13" s="289"/>
      <c r="DI13" s="157"/>
      <c r="DJ13" s="260"/>
      <c r="DK13" s="768"/>
      <c r="DL13" s="157"/>
      <c r="DM13" s="768"/>
      <c r="DN13" s="90"/>
      <c r="DO13" s="90"/>
      <c r="DP13" s="90"/>
      <c r="DQ13" s="90"/>
      <c r="DR13" s="90"/>
      <c r="DS13" s="90"/>
      <c r="DT13" s="769"/>
      <c r="DU13" s="90"/>
      <c r="DV13" s="90"/>
      <c r="DW13" s="90"/>
      <c r="DX13" s="88"/>
      <c r="DY13" s="88"/>
      <c r="DZ13" s="88"/>
      <c r="EA13" s="90"/>
      <c r="EB13" s="90"/>
      <c r="EC13" s="90"/>
      <c r="ED13" s="90"/>
      <c r="EE13" s="769"/>
      <c r="EF13" s="90"/>
      <c r="EG13" s="90"/>
      <c r="EH13" s="90"/>
      <c r="EI13" s="88"/>
      <c r="EJ13" s="88"/>
      <c r="EK13" s="88"/>
      <c r="EL13" s="90"/>
      <c r="EM13" s="90"/>
      <c r="EN13" s="90"/>
      <c r="EO13" s="90"/>
      <c r="EP13" s="769"/>
      <c r="EQ13" s="90"/>
      <c r="ER13" s="90"/>
      <c r="ES13" s="90"/>
      <c r="ET13" s="88"/>
      <c r="EU13" s="88"/>
      <c r="EV13" s="88"/>
      <c r="EW13" s="90"/>
      <c r="EX13" s="90"/>
      <c r="EY13" s="90"/>
      <c r="EZ13" s="90"/>
      <c r="FA13" s="769"/>
      <c r="FB13" s="90"/>
      <c r="FC13" s="90"/>
      <c r="FD13" s="90"/>
      <c r="FE13" s="88"/>
      <c r="FF13" s="88"/>
      <c r="FG13" s="88"/>
      <c r="FH13" s="90"/>
      <c r="FI13" s="90"/>
      <c r="FJ13" s="90"/>
      <c r="FK13" s="90"/>
      <c r="FL13" s="769"/>
      <c r="FM13" s="90"/>
      <c r="FN13" s="90"/>
      <c r="FO13" s="90"/>
      <c r="FP13" s="88"/>
      <c r="FQ13" s="88"/>
      <c r="FR13" s="88"/>
      <c r="FS13" s="90"/>
      <c r="FT13" s="90"/>
      <c r="FU13" s="90"/>
      <c r="FV13" s="90"/>
      <c r="FW13" s="769"/>
      <c r="FX13" s="90"/>
      <c r="FY13" s="90"/>
      <c r="FZ13" s="90"/>
      <c r="GA13" s="88"/>
      <c r="GB13" s="88"/>
      <c r="GC13" s="88"/>
      <c r="GD13" s="88"/>
      <c r="GE13" s="88"/>
      <c r="GF13" s="88"/>
      <c r="GG13" s="88"/>
      <c r="GH13" s="88"/>
      <c r="GI13" s="88"/>
    </row>
    <row r="14" spans="1:191" s="223" customFormat="1" ht="30" customHeight="1" x14ac:dyDescent="0.25">
      <c r="B14" s="1315" t="s">
        <v>432</v>
      </c>
      <c r="C14" s="858"/>
      <c r="D14" s="1022" t="str">
        <f>IFERROR(VLOOKUP($C14,'Info Exam and Projection List'!$M$4:$P$34,2),"No entry")</f>
        <v>No entry</v>
      </c>
      <c r="E14" s="1027"/>
      <c r="F14" s="1021"/>
      <c r="G14" s="492"/>
      <c r="H14" s="1407"/>
      <c r="I14" s="1033"/>
      <c r="J14" s="1035"/>
      <c r="K14" s="1036"/>
      <c r="L14" s="830"/>
      <c r="M14" s="830"/>
      <c r="N14" s="840"/>
      <c r="O14" s="830"/>
      <c r="P14" s="830"/>
      <c r="Q14" s="470"/>
      <c r="R14" s="470"/>
      <c r="S14" s="763"/>
      <c r="T14" s="1033"/>
      <c r="U14" s="1035"/>
      <c r="V14" s="1036"/>
      <c r="W14" s="830"/>
      <c r="X14" s="830"/>
      <c r="Y14" s="1052"/>
      <c r="Z14" s="830"/>
      <c r="AA14" s="830"/>
      <c r="AB14" s="1054"/>
      <c r="AC14" s="1054"/>
      <c r="AD14" s="1055"/>
      <c r="AE14" s="1032"/>
      <c r="AF14" s="1035"/>
      <c r="AG14" s="1036"/>
      <c r="AH14" s="830"/>
      <c r="AI14" s="830"/>
      <c r="AJ14" s="1052"/>
      <c r="AK14" s="830"/>
      <c r="AL14" s="830"/>
      <c r="AM14" s="1054"/>
      <c r="AN14" s="1054"/>
      <c r="AO14" s="1055"/>
      <c r="AP14" s="1033"/>
      <c r="AQ14" s="1035"/>
      <c r="AR14" s="1036"/>
      <c r="AS14" s="830"/>
      <c r="AT14" s="830"/>
      <c r="AU14" s="1052"/>
      <c r="AV14" s="830"/>
      <c r="AW14" s="830"/>
      <c r="AX14" s="1054"/>
      <c r="AY14" s="1054"/>
      <c r="AZ14" s="1055"/>
      <c r="BA14" s="1033"/>
      <c r="BB14" s="1035"/>
      <c r="BC14" s="1036"/>
      <c r="BD14" s="830"/>
      <c r="BE14" s="830"/>
      <c r="BF14" s="1052"/>
      <c r="BG14" s="830"/>
      <c r="BH14" s="830"/>
      <c r="BI14" s="1054"/>
      <c r="BJ14" s="1054"/>
      <c r="BK14" s="1055"/>
      <c r="BL14" s="1032"/>
      <c r="BM14" s="1035"/>
      <c r="BN14" s="1036"/>
      <c r="BO14" s="830"/>
      <c r="BP14" s="830"/>
      <c r="BQ14" s="1052"/>
      <c r="BR14" s="830"/>
      <c r="BS14" s="830"/>
      <c r="BT14" s="1054"/>
      <c r="BU14" s="1054"/>
      <c r="BV14" s="1055"/>
      <c r="BW14" s="750"/>
      <c r="BX14" s="750"/>
      <c r="BY14" s="750"/>
      <c r="BZ14" s="750"/>
      <c r="CA14" s="520" t="str">
        <f>IFERROR(VLOOKUP($C14,'Info Exam and Projection List'!$M$4:$R$34,5),"No entry")</f>
        <v>No entry</v>
      </c>
      <c r="CB14" s="731"/>
      <c r="CC14" s="1071"/>
      <c r="CD14" s="520" t="str">
        <f>IFERROR(VLOOKUP($C14,'Info Exam and Projection List'!$M$4:$R$34,6),"No entry")</f>
        <v>No entry</v>
      </c>
      <c r="CE14" s="1385"/>
      <c r="CF14" s="718"/>
      <c r="CG14" s="718"/>
      <c r="CH14" s="1073"/>
      <c r="CI14" s="718"/>
      <c r="CQ14" s="764"/>
      <c r="CR14" s="764"/>
      <c r="CS14" s="770"/>
      <c r="CT14" s="766" t="s">
        <v>2520</v>
      </c>
      <c r="CU14" s="339"/>
      <c r="CV14" s="223" t="s">
        <v>629</v>
      </c>
      <c r="CW14" s="339"/>
      <c r="CX14" s="339" t="s">
        <v>286</v>
      </c>
      <c r="CY14" s="767"/>
      <c r="CZ14" s="764"/>
      <c r="DD14" s="353"/>
      <c r="DE14" s="88"/>
      <c r="DF14" s="88"/>
      <c r="DG14" s="88"/>
      <c r="DH14" s="289"/>
      <c r="DI14" s="157"/>
      <c r="DJ14" s="260"/>
      <c r="DK14" s="768"/>
      <c r="DL14" s="157"/>
      <c r="DM14" s="768"/>
      <c r="DN14" s="90"/>
      <c r="DO14" s="90"/>
      <c r="DP14" s="90"/>
      <c r="DQ14" s="90"/>
      <c r="DR14" s="90"/>
      <c r="DS14" s="90"/>
      <c r="DT14" s="769"/>
      <c r="DU14" s="90"/>
      <c r="DV14" s="90"/>
      <c r="DW14" s="90"/>
      <c r="DX14" s="88"/>
      <c r="DY14" s="88"/>
      <c r="DZ14" s="88"/>
      <c r="EA14" s="90"/>
      <c r="EB14" s="90"/>
      <c r="EC14" s="90"/>
      <c r="ED14" s="90"/>
      <c r="EE14" s="769"/>
      <c r="EF14" s="90"/>
      <c r="EG14" s="90"/>
      <c r="EH14" s="90"/>
      <c r="EI14" s="88"/>
      <c r="EJ14" s="88"/>
      <c r="EK14" s="88"/>
      <c r="EL14" s="90"/>
      <c r="EM14" s="90"/>
      <c r="EN14" s="90"/>
      <c r="EO14" s="90"/>
      <c r="EP14" s="769"/>
      <c r="EQ14" s="90"/>
      <c r="ER14" s="90"/>
      <c r="ES14" s="90"/>
      <c r="ET14" s="88"/>
      <c r="EU14" s="88"/>
      <c r="EV14" s="88"/>
      <c r="EW14" s="90"/>
      <c r="EX14" s="90"/>
      <c r="EY14" s="90"/>
      <c r="EZ14" s="90"/>
      <c r="FA14" s="769"/>
      <c r="FB14" s="90"/>
      <c r="FC14" s="90"/>
      <c r="FD14" s="90"/>
      <c r="FE14" s="88"/>
      <c r="FF14" s="88"/>
      <c r="FG14" s="88"/>
      <c r="FH14" s="90"/>
      <c r="FI14" s="90"/>
      <c r="FJ14" s="90"/>
      <c r="FK14" s="90"/>
      <c r="FL14" s="769"/>
      <c r="FM14" s="90"/>
      <c r="FN14" s="90"/>
      <c r="FO14" s="90"/>
      <c r="FP14" s="88"/>
      <c r="FQ14" s="88"/>
      <c r="FR14" s="88"/>
      <c r="FS14" s="90"/>
      <c r="FT14" s="90"/>
      <c r="FU14" s="90"/>
      <c r="FV14" s="90"/>
      <c r="FW14" s="769"/>
      <c r="FX14" s="90"/>
      <c r="FY14" s="90"/>
      <c r="FZ14" s="90"/>
      <c r="GA14" s="88"/>
      <c r="GB14" s="88"/>
      <c r="GC14" s="88"/>
      <c r="GD14" s="88"/>
      <c r="GE14" s="88"/>
      <c r="GF14" s="88"/>
      <c r="GG14" s="88"/>
      <c r="GH14" s="88"/>
      <c r="GI14" s="88"/>
    </row>
    <row r="15" spans="1:191" s="223" customFormat="1" ht="30" customHeight="1" x14ac:dyDescent="0.25">
      <c r="B15" s="1315" t="s">
        <v>433</v>
      </c>
      <c r="C15" s="858"/>
      <c r="D15" s="1022" t="str">
        <f>IFERROR(VLOOKUP($C15,'Info Exam and Projection List'!$M$4:$P$34,2),"No entry")</f>
        <v>No entry</v>
      </c>
      <c r="E15" s="1027"/>
      <c r="F15" s="1021"/>
      <c r="G15" s="492"/>
      <c r="H15" s="1407"/>
      <c r="I15" s="1033"/>
      <c r="J15" s="1035"/>
      <c r="K15" s="1036"/>
      <c r="L15" s="830"/>
      <c r="M15" s="830"/>
      <c r="N15" s="840"/>
      <c r="O15" s="830"/>
      <c r="P15" s="830"/>
      <c r="Q15" s="470"/>
      <c r="R15" s="470"/>
      <c r="S15" s="763"/>
      <c r="T15" s="1033"/>
      <c r="U15" s="1035"/>
      <c r="V15" s="1036"/>
      <c r="W15" s="830"/>
      <c r="X15" s="830"/>
      <c r="Y15" s="1052"/>
      <c r="Z15" s="830"/>
      <c r="AA15" s="830"/>
      <c r="AB15" s="1054"/>
      <c r="AC15" s="1054"/>
      <c r="AD15" s="1055"/>
      <c r="AE15" s="1032"/>
      <c r="AF15" s="1035"/>
      <c r="AG15" s="1036"/>
      <c r="AH15" s="830"/>
      <c r="AI15" s="830"/>
      <c r="AJ15" s="1052"/>
      <c r="AK15" s="830"/>
      <c r="AL15" s="830"/>
      <c r="AM15" s="1054"/>
      <c r="AN15" s="1054"/>
      <c r="AO15" s="1055"/>
      <c r="AP15" s="1033"/>
      <c r="AQ15" s="1035"/>
      <c r="AR15" s="1036"/>
      <c r="AS15" s="830"/>
      <c r="AT15" s="830"/>
      <c r="AU15" s="1052"/>
      <c r="AV15" s="830"/>
      <c r="AW15" s="830"/>
      <c r="AX15" s="1054"/>
      <c r="AY15" s="1054"/>
      <c r="AZ15" s="1055"/>
      <c r="BA15" s="1033"/>
      <c r="BB15" s="1035"/>
      <c r="BC15" s="1036"/>
      <c r="BD15" s="830"/>
      <c r="BE15" s="830"/>
      <c r="BF15" s="1052"/>
      <c r="BG15" s="830"/>
      <c r="BH15" s="830"/>
      <c r="BI15" s="1054"/>
      <c r="BJ15" s="1054"/>
      <c r="BK15" s="1055"/>
      <c r="BL15" s="1032"/>
      <c r="BM15" s="1035"/>
      <c r="BN15" s="1036"/>
      <c r="BO15" s="830"/>
      <c r="BP15" s="830"/>
      <c r="BQ15" s="1052"/>
      <c r="BR15" s="830"/>
      <c r="BS15" s="830"/>
      <c r="BT15" s="1054"/>
      <c r="BU15" s="1054"/>
      <c r="BV15" s="1055"/>
      <c r="BW15" s="750"/>
      <c r="BX15" s="750"/>
      <c r="BY15" s="750"/>
      <c r="BZ15" s="750"/>
      <c r="CA15" s="520" t="str">
        <f>IFERROR(VLOOKUP($C15,'Info Exam and Projection List'!$M$4:$R$34,5),"No entry")</f>
        <v>No entry</v>
      </c>
      <c r="CB15" s="731"/>
      <c r="CC15" s="1071"/>
      <c r="CD15" s="520" t="str">
        <f>IFERROR(VLOOKUP($C15,'Info Exam and Projection List'!$M$4:$R$34,6),"No entry")</f>
        <v>No entry</v>
      </c>
      <c r="CE15" s="1385"/>
      <c r="CF15" s="718"/>
      <c r="CG15" s="718"/>
      <c r="CH15" s="1073"/>
      <c r="CI15" s="718"/>
      <c r="CQ15" s="764"/>
      <c r="CR15" s="764"/>
      <c r="CS15" s="770"/>
      <c r="CT15" s="771" t="s">
        <v>813</v>
      </c>
      <c r="CU15" s="339"/>
      <c r="CV15" s="223" t="s">
        <v>792</v>
      </c>
      <c r="CW15" s="339"/>
      <c r="CX15" s="339" t="s">
        <v>310</v>
      </c>
      <c r="CY15" s="767"/>
      <c r="CZ15" s="764"/>
      <c r="DD15" s="353"/>
      <c r="DE15" s="88"/>
      <c r="DF15" s="88"/>
      <c r="DG15" s="88"/>
      <c r="DH15" s="289"/>
      <c r="DI15" s="157"/>
      <c r="DJ15" s="260"/>
      <c r="DK15" s="768"/>
      <c r="DL15" s="157"/>
      <c r="DM15" s="768"/>
      <c r="DN15" s="90"/>
      <c r="DO15" s="90"/>
      <c r="DP15" s="90"/>
      <c r="DQ15" s="90"/>
      <c r="DR15" s="90"/>
      <c r="DS15" s="90"/>
      <c r="DT15" s="769"/>
      <c r="DU15" s="90"/>
      <c r="DV15" s="90"/>
      <c r="DW15" s="90"/>
      <c r="DX15" s="88"/>
      <c r="DY15" s="88"/>
      <c r="DZ15" s="88"/>
      <c r="EA15" s="90"/>
      <c r="EB15" s="90"/>
      <c r="EC15" s="90"/>
      <c r="ED15" s="90"/>
      <c r="EE15" s="769"/>
      <c r="EF15" s="90"/>
      <c r="EG15" s="90"/>
      <c r="EH15" s="90"/>
      <c r="EI15" s="88"/>
      <c r="EJ15" s="88"/>
      <c r="EK15" s="88"/>
      <c r="EL15" s="90"/>
      <c r="EM15" s="90"/>
      <c r="EN15" s="90"/>
      <c r="EO15" s="90"/>
      <c r="EP15" s="769"/>
      <c r="EQ15" s="90"/>
      <c r="ER15" s="90"/>
      <c r="ES15" s="90"/>
      <c r="ET15" s="88"/>
      <c r="EU15" s="88"/>
      <c r="EV15" s="88"/>
      <c r="EW15" s="90"/>
      <c r="EX15" s="90"/>
      <c r="EY15" s="90"/>
      <c r="EZ15" s="90"/>
      <c r="FA15" s="769"/>
      <c r="FB15" s="90"/>
      <c r="FC15" s="90"/>
      <c r="FD15" s="90"/>
      <c r="FE15" s="88"/>
      <c r="FF15" s="88"/>
      <c r="FG15" s="88"/>
      <c r="FH15" s="90"/>
      <c r="FI15" s="90"/>
      <c r="FJ15" s="90"/>
      <c r="FK15" s="90"/>
      <c r="FL15" s="769"/>
      <c r="FM15" s="90"/>
      <c r="FN15" s="90"/>
      <c r="FO15" s="90"/>
      <c r="FP15" s="88"/>
      <c r="FQ15" s="88"/>
      <c r="FR15" s="88"/>
      <c r="FS15" s="90"/>
      <c r="FT15" s="90"/>
      <c r="FU15" s="90"/>
      <c r="FV15" s="90"/>
      <c r="FW15" s="769"/>
      <c r="FX15" s="90"/>
      <c r="FY15" s="90"/>
      <c r="FZ15" s="90"/>
      <c r="GA15" s="88"/>
      <c r="GB15" s="88"/>
      <c r="GC15" s="88"/>
      <c r="GD15" s="88"/>
      <c r="GE15" s="88"/>
      <c r="GF15" s="88"/>
      <c r="GG15" s="88"/>
      <c r="GH15" s="88"/>
      <c r="GI15" s="88"/>
    </row>
    <row r="16" spans="1:191" s="223" customFormat="1" ht="30" customHeight="1" x14ac:dyDescent="0.25">
      <c r="B16" s="1315" t="s">
        <v>434</v>
      </c>
      <c r="C16" s="858"/>
      <c r="D16" s="1022" t="str">
        <f>IFERROR(VLOOKUP($C16,'Info Exam and Projection List'!$M$4:$P$34,2),"No entry")</f>
        <v>No entry</v>
      </c>
      <c r="E16" s="1027"/>
      <c r="F16" s="1021"/>
      <c r="G16" s="492"/>
      <c r="H16" s="1407"/>
      <c r="I16" s="1033"/>
      <c r="J16" s="1035"/>
      <c r="K16" s="1036"/>
      <c r="L16" s="830"/>
      <c r="M16" s="830"/>
      <c r="N16" s="840"/>
      <c r="O16" s="830"/>
      <c r="P16" s="830"/>
      <c r="Q16" s="470"/>
      <c r="R16" s="470"/>
      <c r="S16" s="763"/>
      <c r="T16" s="1033"/>
      <c r="U16" s="1035"/>
      <c r="V16" s="1036"/>
      <c r="W16" s="830"/>
      <c r="X16" s="830"/>
      <c r="Y16" s="1052"/>
      <c r="Z16" s="830"/>
      <c r="AA16" s="830"/>
      <c r="AB16" s="1054"/>
      <c r="AC16" s="1054"/>
      <c r="AD16" s="1055"/>
      <c r="AE16" s="1032"/>
      <c r="AF16" s="1035"/>
      <c r="AG16" s="1036"/>
      <c r="AH16" s="830"/>
      <c r="AI16" s="830"/>
      <c r="AJ16" s="1052"/>
      <c r="AK16" s="830"/>
      <c r="AL16" s="830"/>
      <c r="AM16" s="1054"/>
      <c r="AN16" s="1054"/>
      <c r="AO16" s="1055"/>
      <c r="AP16" s="1033"/>
      <c r="AQ16" s="1035"/>
      <c r="AR16" s="1036"/>
      <c r="AS16" s="830"/>
      <c r="AT16" s="830"/>
      <c r="AU16" s="1052"/>
      <c r="AV16" s="830"/>
      <c r="AW16" s="830"/>
      <c r="AX16" s="1054"/>
      <c r="AY16" s="1054"/>
      <c r="AZ16" s="1055"/>
      <c r="BA16" s="1033"/>
      <c r="BB16" s="1035"/>
      <c r="BC16" s="1036"/>
      <c r="BD16" s="830"/>
      <c r="BE16" s="830"/>
      <c r="BF16" s="1052"/>
      <c r="BG16" s="830"/>
      <c r="BH16" s="830"/>
      <c r="BI16" s="1054"/>
      <c r="BJ16" s="1054"/>
      <c r="BK16" s="1055"/>
      <c r="BL16" s="1032"/>
      <c r="BM16" s="1035"/>
      <c r="BN16" s="1036"/>
      <c r="BO16" s="830"/>
      <c r="BP16" s="830"/>
      <c r="BQ16" s="1052"/>
      <c r="BR16" s="830"/>
      <c r="BS16" s="830"/>
      <c r="BT16" s="1054"/>
      <c r="BU16" s="1054"/>
      <c r="BV16" s="1055"/>
      <c r="BW16" s="750"/>
      <c r="BX16" s="750"/>
      <c r="BY16" s="750"/>
      <c r="BZ16" s="750"/>
      <c r="CA16" s="520" t="str">
        <f>IFERROR(VLOOKUP($C16,'Info Exam and Projection List'!$M$4:$R$34,5),"No entry")</f>
        <v>No entry</v>
      </c>
      <c r="CB16" s="731"/>
      <c r="CC16" s="1071"/>
      <c r="CD16" s="520" t="str">
        <f>IFERROR(VLOOKUP($C16,'Info Exam and Projection List'!$M$4:$R$34,6),"No entry")</f>
        <v>No entry</v>
      </c>
      <c r="CE16" s="1385"/>
      <c r="CF16" s="718"/>
      <c r="CG16" s="718"/>
      <c r="CH16" s="1073"/>
      <c r="CI16" s="718"/>
      <c r="CQ16" s="764"/>
      <c r="CR16" s="764"/>
      <c r="CS16" s="770"/>
      <c r="CT16" s="772" t="s">
        <v>233</v>
      </c>
      <c r="CU16" s="339"/>
      <c r="CV16" s="223" t="s">
        <v>1228</v>
      </c>
      <c r="CW16" s="339"/>
      <c r="CX16" s="339" t="s">
        <v>311</v>
      </c>
      <c r="CY16" s="767"/>
      <c r="CZ16" s="764"/>
      <c r="DD16" s="353"/>
      <c r="DE16" s="88"/>
      <c r="DF16" s="88"/>
      <c r="DG16" s="88"/>
      <c r="DH16" s="289"/>
      <c r="DI16" s="157"/>
      <c r="DJ16" s="260"/>
      <c r="DK16" s="768"/>
      <c r="DL16" s="157"/>
      <c r="DM16" s="768"/>
      <c r="DN16" s="90"/>
      <c r="DO16" s="90"/>
      <c r="DP16" s="90"/>
      <c r="DQ16" s="90"/>
      <c r="DR16" s="90"/>
      <c r="DS16" s="90"/>
      <c r="DT16" s="769"/>
      <c r="DU16" s="90"/>
      <c r="DV16" s="90"/>
      <c r="DW16" s="90"/>
      <c r="DX16" s="88"/>
      <c r="DY16" s="88"/>
      <c r="DZ16" s="88"/>
      <c r="EA16" s="90"/>
      <c r="EB16" s="90"/>
      <c r="EC16" s="90"/>
      <c r="ED16" s="90"/>
      <c r="EE16" s="769"/>
      <c r="EF16" s="90"/>
      <c r="EG16" s="90"/>
      <c r="EH16" s="90"/>
      <c r="EI16" s="88"/>
      <c r="EJ16" s="88"/>
      <c r="EK16" s="88"/>
      <c r="EL16" s="90"/>
      <c r="EM16" s="90"/>
      <c r="EN16" s="90"/>
      <c r="EO16" s="90"/>
      <c r="EP16" s="769"/>
      <c r="EQ16" s="90"/>
      <c r="ER16" s="90"/>
      <c r="ES16" s="90"/>
      <c r="ET16" s="88"/>
      <c r="EU16" s="88"/>
      <c r="EV16" s="88"/>
      <c r="EW16" s="90"/>
      <c r="EX16" s="90"/>
      <c r="EY16" s="90"/>
      <c r="EZ16" s="90"/>
      <c r="FA16" s="769"/>
      <c r="FB16" s="90"/>
      <c r="FC16" s="90"/>
      <c r="FD16" s="90"/>
      <c r="FE16" s="88"/>
      <c r="FF16" s="88"/>
      <c r="FG16" s="88"/>
      <c r="FH16" s="90"/>
      <c r="FI16" s="90"/>
      <c r="FJ16" s="90"/>
      <c r="FK16" s="90"/>
      <c r="FL16" s="769"/>
      <c r="FM16" s="90"/>
      <c r="FN16" s="90"/>
      <c r="FO16" s="90"/>
      <c r="FP16" s="88"/>
      <c r="FQ16" s="88"/>
      <c r="FR16" s="88"/>
      <c r="FS16" s="90"/>
      <c r="FT16" s="90"/>
      <c r="FU16" s="90"/>
      <c r="FV16" s="90"/>
      <c r="FW16" s="769"/>
      <c r="FX16" s="90"/>
      <c r="FY16" s="90"/>
      <c r="FZ16" s="90"/>
      <c r="GA16" s="88"/>
      <c r="GB16" s="88"/>
      <c r="GC16" s="88"/>
      <c r="GD16" s="88"/>
      <c r="GE16" s="88"/>
      <c r="GF16" s="88"/>
      <c r="GG16" s="88"/>
      <c r="GH16" s="88"/>
      <c r="GI16" s="88"/>
    </row>
    <row r="17" spans="2:191" s="223" customFormat="1" ht="30" customHeight="1" x14ac:dyDescent="0.25">
      <c r="B17" s="1315" t="s">
        <v>435</v>
      </c>
      <c r="C17" s="858"/>
      <c r="D17" s="1022" t="str">
        <f>IFERROR(VLOOKUP($C17,'Info Exam and Projection List'!$M$4:$P$34,2),"No entry")</f>
        <v>No entry</v>
      </c>
      <c r="E17" s="1027"/>
      <c r="F17" s="1021"/>
      <c r="G17" s="492"/>
      <c r="H17" s="1407"/>
      <c r="I17" s="1033"/>
      <c r="J17" s="1035"/>
      <c r="K17" s="1036"/>
      <c r="L17" s="830"/>
      <c r="M17" s="830"/>
      <c r="N17" s="840"/>
      <c r="O17" s="830"/>
      <c r="P17" s="830"/>
      <c r="Q17" s="470"/>
      <c r="R17" s="470"/>
      <c r="S17" s="763"/>
      <c r="T17" s="1033"/>
      <c r="U17" s="1035"/>
      <c r="V17" s="1036"/>
      <c r="W17" s="830"/>
      <c r="X17" s="830"/>
      <c r="Y17" s="1052"/>
      <c r="Z17" s="830"/>
      <c r="AA17" s="830"/>
      <c r="AB17" s="1054"/>
      <c r="AC17" s="1054"/>
      <c r="AD17" s="1055"/>
      <c r="AE17" s="1032"/>
      <c r="AF17" s="1035"/>
      <c r="AG17" s="1036"/>
      <c r="AH17" s="830"/>
      <c r="AI17" s="830"/>
      <c r="AJ17" s="1052"/>
      <c r="AK17" s="830"/>
      <c r="AL17" s="830"/>
      <c r="AM17" s="1054"/>
      <c r="AN17" s="1054"/>
      <c r="AO17" s="1055"/>
      <c r="AP17" s="1033"/>
      <c r="AQ17" s="1035"/>
      <c r="AR17" s="1036"/>
      <c r="AS17" s="830"/>
      <c r="AT17" s="830"/>
      <c r="AU17" s="1052"/>
      <c r="AV17" s="830"/>
      <c r="AW17" s="830"/>
      <c r="AX17" s="1054"/>
      <c r="AY17" s="1054"/>
      <c r="AZ17" s="1055"/>
      <c r="BA17" s="1033"/>
      <c r="BB17" s="1035"/>
      <c r="BC17" s="1036"/>
      <c r="BD17" s="830"/>
      <c r="BE17" s="830"/>
      <c r="BF17" s="1052"/>
      <c r="BG17" s="830"/>
      <c r="BH17" s="830"/>
      <c r="BI17" s="1054"/>
      <c r="BJ17" s="1054"/>
      <c r="BK17" s="1055"/>
      <c r="BL17" s="1032"/>
      <c r="BM17" s="1035"/>
      <c r="BN17" s="1036"/>
      <c r="BO17" s="830"/>
      <c r="BP17" s="830"/>
      <c r="BQ17" s="1052"/>
      <c r="BR17" s="830"/>
      <c r="BS17" s="830"/>
      <c r="BT17" s="1054"/>
      <c r="BU17" s="1054"/>
      <c r="BV17" s="1055"/>
      <c r="BW17" s="750"/>
      <c r="BX17" s="750"/>
      <c r="BY17" s="750"/>
      <c r="BZ17" s="750"/>
      <c r="CA17" s="520" t="str">
        <f>IFERROR(VLOOKUP($C17,'Info Exam and Projection List'!$M$4:$R$34,5),"No entry")</f>
        <v>No entry</v>
      </c>
      <c r="CB17" s="731"/>
      <c r="CC17" s="1071"/>
      <c r="CD17" s="520" t="str">
        <f>IFERROR(VLOOKUP($C17,'Info Exam and Projection List'!$M$4:$R$34,6),"No entry")</f>
        <v>No entry</v>
      </c>
      <c r="CE17" s="1385"/>
      <c r="CF17" s="718"/>
      <c r="CG17" s="718"/>
      <c r="CH17" s="1073"/>
      <c r="CI17" s="718"/>
      <c r="CQ17" s="764"/>
      <c r="CR17" s="764"/>
      <c r="CS17" s="770"/>
      <c r="CT17" s="339" t="s">
        <v>812</v>
      </c>
      <c r="CU17" s="339"/>
      <c r="CV17" s="223" t="s">
        <v>793</v>
      </c>
      <c r="CW17" s="339"/>
      <c r="CX17" s="339" t="s">
        <v>312</v>
      </c>
      <c r="CY17" s="767"/>
      <c r="CZ17" s="764"/>
      <c r="DD17" s="353"/>
      <c r="DE17" s="88"/>
      <c r="DF17" s="88"/>
      <c r="DG17" s="88"/>
      <c r="DH17" s="289"/>
      <c r="DI17" s="157"/>
      <c r="DJ17" s="260"/>
      <c r="DK17" s="768"/>
      <c r="DL17" s="157"/>
      <c r="DM17" s="768"/>
      <c r="DN17" s="90"/>
      <c r="DO17" s="90"/>
      <c r="DP17" s="90"/>
      <c r="DQ17" s="90"/>
      <c r="DR17" s="90"/>
      <c r="DS17" s="90"/>
      <c r="DT17" s="769"/>
      <c r="DU17" s="90"/>
      <c r="DV17" s="90"/>
      <c r="DW17" s="90"/>
      <c r="DX17" s="88"/>
      <c r="DY17" s="88"/>
      <c r="DZ17" s="88"/>
      <c r="EA17" s="90"/>
      <c r="EB17" s="90"/>
      <c r="EC17" s="90"/>
      <c r="ED17" s="90"/>
      <c r="EE17" s="769"/>
      <c r="EF17" s="90"/>
      <c r="EG17" s="90"/>
      <c r="EH17" s="90"/>
      <c r="EI17" s="88"/>
      <c r="EJ17" s="88"/>
      <c r="EK17" s="88"/>
      <c r="EL17" s="90"/>
      <c r="EM17" s="90"/>
      <c r="EN17" s="90"/>
      <c r="EO17" s="90"/>
      <c r="EP17" s="769"/>
      <c r="EQ17" s="90"/>
      <c r="ER17" s="90"/>
      <c r="ES17" s="90"/>
      <c r="ET17" s="88"/>
      <c r="EU17" s="88"/>
      <c r="EV17" s="88"/>
      <c r="EW17" s="90"/>
      <c r="EX17" s="90"/>
      <c r="EY17" s="90"/>
      <c r="EZ17" s="90"/>
      <c r="FA17" s="769"/>
      <c r="FB17" s="90"/>
      <c r="FC17" s="90"/>
      <c r="FD17" s="90"/>
      <c r="FE17" s="88"/>
      <c r="FF17" s="88"/>
      <c r="FG17" s="88"/>
      <c r="FH17" s="90"/>
      <c r="FI17" s="90"/>
      <c r="FJ17" s="90"/>
      <c r="FK17" s="90"/>
      <c r="FL17" s="769"/>
      <c r="FM17" s="90"/>
      <c r="FN17" s="90"/>
      <c r="FO17" s="90"/>
      <c r="FP17" s="88"/>
      <c r="FQ17" s="88"/>
      <c r="FR17" s="88"/>
      <c r="FS17" s="90"/>
      <c r="FT17" s="90"/>
      <c r="FU17" s="90"/>
      <c r="FV17" s="90"/>
      <c r="FW17" s="769"/>
      <c r="FX17" s="90"/>
      <c r="FY17" s="90"/>
      <c r="FZ17" s="90"/>
      <c r="GA17" s="88"/>
      <c r="GB17" s="88"/>
      <c r="GC17" s="88"/>
      <c r="GD17" s="88"/>
      <c r="GE17" s="88"/>
      <c r="GF17" s="88"/>
      <c r="GG17" s="88"/>
      <c r="GH17" s="88"/>
      <c r="GI17" s="88"/>
    </row>
    <row r="18" spans="2:191" s="223" customFormat="1" ht="30" customHeight="1" x14ac:dyDescent="0.25">
      <c r="B18" s="1315" t="s">
        <v>436</v>
      </c>
      <c r="C18" s="858"/>
      <c r="D18" s="1022" t="str">
        <f>IFERROR(VLOOKUP($C18,'Info Exam and Projection List'!$M$4:$P$34,2),"No entry")</f>
        <v>No entry</v>
      </c>
      <c r="E18" s="1027"/>
      <c r="F18" s="1021"/>
      <c r="G18" s="492"/>
      <c r="H18" s="1407"/>
      <c r="I18" s="1033"/>
      <c r="J18" s="1035"/>
      <c r="K18" s="1036"/>
      <c r="L18" s="830"/>
      <c r="M18" s="830"/>
      <c r="N18" s="840"/>
      <c r="O18" s="830"/>
      <c r="P18" s="830"/>
      <c r="Q18" s="470"/>
      <c r="R18" s="470"/>
      <c r="S18" s="763"/>
      <c r="T18" s="1033"/>
      <c r="U18" s="1035"/>
      <c r="V18" s="1036"/>
      <c r="W18" s="830"/>
      <c r="X18" s="830"/>
      <c r="Y18" s="1052"/>
      <c r="Z18" s="830"/>
      <c r="AA18" s="830"/>
      <c r="AB18" s="1054"/>
      <c r="AC18" s="1054"/>
      <c r="AD18" s="1055"/>
      <c r="AE18" s="1032"/>
      <c r="AF18" s="1035"/>
      <c r="AG18" s="1036"/>
      <c r="AH18" s="830"/>
      <c r="AI18" s="830"/>
      <c r="AJ18" s="1052"/>
      <c r="AK18" s="830"/>
      <c r="AL18" s="830"/>
      <c r="AM18" s="1054"/>
      <c r="AN18" s="1054"/>
      <c r="AO18" s="1055"/>
      <c r="AP18" s="1033"/>
      <c r="AQ18" s="1035"/>
      <c r="AR18" s="1036"/>
      <c r="AS18" s="830"/>
      <c r="AT18" s="830"/>
      <c r="AU18" s="1052"/>
      <c r="AV18" s="830"/>
      <c r="AW18" s="830"/>
      <c r="AX18" s="1054"/>
      <c r="AY18" s="1054"/>
      <c r="AZ18" s="1055"/>
      <c r="BA18" s="1033"/>
      <c r="BB18" s="1035"/>
      <c r="BC18" s="1036"/>
      <c r="BD18" s="830"/>
      <c r="BE18" s="830"/>
      <c r="BF18" s="1052"/>
      <c r="BG18" s="830"/>
      <c r="BH18" s="830"/>
      <c r="BI18" s="1054"/>
      <c r="BJ18" s="1054"/>
      <c r="BK18" s="1055"/>
      <c r="BL18" s="1032"/>
      <c r="BM18" s="1035"/>
      <c r="BN18" s="1036"/>
      <c r="BO18" s="830"/>
      <c r="BP18" s="830"/>
      <c r="BQ18" s="1052"/>
      <c r="BR18" s="830"/>
      <c r="BS18" s="830"/>
      <c r="BT18" s="1054"/>
      <c r="BU18" s="1054"/>
      <c r="BV18" s="1055"/>
      <c r="BW18" s="750"/>
      <c r="BX18" s="750"/>
      <c r="BY18" s="750"/>
      <c r="BZ18" s="750"/>
      <c r="CA18" s="520" t="str">
        <f>IFERROR(VLOOKUP($C18,'Info Exam and Projection List'!$M$4:$R$34,5),"No entry")</f>
        <v>No entry</v>
      </c>
      <c r="CB18" s="731"/>
      <c r="CC18" s="1071"/>
      <c r="CD18" s="520" t="str">
        <f>IFERROR(VLOOKUP($C18,'Info Exam and Projection List'!$M$4:$R$34,6),"No entry")</f>
        <v>No entry</v>
      </c>
      <c r="CE18" s="1385"/>
      <c r="CF18" s="718"/>
      <c r="CG18" s="718"/>
      <c r="CH18" s="1073"/>
      <c r="CI18" s="718"/>
      <c r="CQ18" s="764"/>
      <c r="CR18" s="764"/>
      <c r="CS18" s="770"/>
      <c r="CT18" s="339" t="s">
        <v>255</v>
      </c>
      <c r="CU18" s="339"/>
      <c r="CV18" s="223" t="s">
        <v>794</v>
      </c>
      <c r="CW18" s="339"/>
      <c r="CX18" s="339" t="s">
        <v>313</v>
      </c>
      <c r="CY18" s="767"/>
      <c r="CZ18" s="764"/>
      <c r="DD18" s="353"/>
      <c r="DE18" s="88"/>
      <c r="DF18" s="88"/>
      <c r="DG18" s="88"/>
      <c r="DH18" s="289"/>
      <c r="DI18" s="157"/>
      <c r="DJ18" s="260"/>
      <c r="DK18" s="768"/>
      <c r="DL18" s="157"/>
      <c r="DM18" s="768"/>
      <c r="DN18" s="90"/>
      <c r="DO18" s="90"/>
      <c r="DP18" s="90"/>
      <c r="DQ18" s="90"/>
      <c r="DR18" s="90"/>
      <c r="DS18" s="90"/>
      <c r="DT18" s="769"/>
      <c r="DU18" s="90"/>
      <c r="DV18" s="90"/>
      <c r="DW18" s="90"/>
      <c r="DX18" s="88"/>
      <c r="DY18" s="88"/>
      <c r="DZ18" s="88"/>
      <c r="EA18" s="90"/>
      <c r="EB18" s="90"/>
      <c r="EC18" s="90"/>
      <c r="ED18" s="90"/>
      <c r="EE18" s="769"/>
      <c r="EF18" s="90"/>
      <c r="EG18" s="90"/>
      <c r="EH18" s="90"/>
      <c r="EI18" s="88"/>
      <c r="EJ18" s="88"/>
      <c r="EK18" s="88"/>
      <c r="EL18" s="90"/>
      <c r="EM18" s="90"/>
      <c r="EN18" s="90"/>
      <c r="EO18" s="90"/>
      <c r="EP18" s="769"/>
      <c r="EQ18" s="90"/>
      <c r="ER18" s="90"/>
      <c r="ES18" s="90"/>
      <c r="ET18" s="88"/>
      <c r="EU18" s="88"/>
      <c r="EV18" s="88"/>
      <c r="EW18" s="90"/>
      <c r="EX18" s="90"/>
      <c r="EY18" s="90"/>
      <c r="EZ18" s="90"/>
      <c r="FA18" s="769"/>
      <c r="FB18" s="90"/>
      <c r="FC18" s="90"/>
      <c r="FD18" s="90"/>
      <c r="FE18" s="88"/>
      <c r="FF18" s="88"/>
      <c r="FG18" s="88"/>
      <c r="FH18" s="90"/>
      <c r="FI18" s="90"/>
      <c r="FJ18" s="90"/>
      <c r="FK18" s="90"/>
      <c r="FL18" s="769"/>
      <c r="FM18" s="90"/>
      <c r="FN18" s="90"/>
      <c r="FO18" s="90"/>
      <c r="FP18" s="88"/>
      <c r="FQ18" s="88"/>
      <c r="FR18" s="88"/>
      <c r="FS18" s="90"/>
      <c r="FT18" s="90"/>
      <c r="FU18" s="90"/>
      <c r="FV18" s="90"/>
      <c r="FW18" s="769"/>
      <c r="FX18" s="90"/>
      <c r="FY18" s="90"/>
      <c r="FZ18" s="90"/>
      <c r="GA18" s="88"/>
      <c r="GB18" s="88"/>
      <c r="GC18" s="88"/>
      <c r="GD18" s="88"/>
      <c r="GE18" s="88"/>
      <c r="GF18" s="88"/>
      <c r="GG18" s="88"/>
      <c r="GH18" s="88"/>
      <c r="GI18" s="88"/>
    </row>
    <row r="19" spans="2:191" s="223" customFormat="1" ht="30" customHeight="1" x14ac:dyDescent="0.25">
      <c r="B19" s="1316">
        <v>10</v>
      </c>
      <c r="C19" s="858"/>
      <c r="D19" s="1022" t="str">
        <f>IFERROR(VLOOKUP($C19,'Info Exam and Projection List'!$M$4:$P$34,2),"No entry")</f>
        <v>No entry</v>
      </c>
      <c r="E19" s="1027"/>
      <c r="F19" s="1021"/>
      <c r="G19" s="492"/>
      <c r="H19" s="1407"/>
      <c r="I19" s="1033"/>
      <c r="J19" s="1035"/>
      <c r="K19" s="1036"/>
      <c r="L19" s="830"/>
      <c r="M19" s="830"/>
      <c r="N19" s="840"/>
      <c r="O19" s="830"/>
      <c r="P19" s="830"/>
      <c r="Q19" s="470"/>
      <c r="R19" s="470"/>
      <c r="S19" s="763"/>
      <c r="T19" s="1033"/>
      <c r="U19" s="1035"/>
      <c r="V19" s="1036"/>
      <c r="W19" s="830"/>
      <c r="X19" s="830"/>
      <c r="Y19" s="1052"/>
      <c r="Z19" s="830"/>
      <c r="AA19" s="830"/>
      <c r="AB19" s="1054"/>
      <c r="AC19" s="1054"/>
      <c r="AD19" s="1055"/>
      <c r="AE19" s="1032"/>
      <c r="AF19" s="1035"/>
      <c r="AG19" s="1036"/>
      <c r="AH19" s="830"/>
      <c r="AI19" s="830"/>
      <c r="AJ19" s="1052"/>
      <c r="AK19" s="830"/>
      <c r="AL19" s="830"/>
      <c r="AM19" s="1054"/>
      <c r="AN19" s="1054"/>
      <c r="AO19" s="1055"/>
      <c r="AP19" s="1033"/>
      <c r="AQ19" s="1035"/>
      <c r="AR19" s="1036"/>
      <c r="AS19" s="830"/>
      <c r="AT19" s="830"/>
      <c r="AU19" s="1052"/>
      <c r="AV19" s="830"/>
      <c r="AW19" s="830"/>
      <c r="AX19" s="1054"/>
      <c r="AY19" s="1054"/>
      <c r="AZ19" s="1055"/>
      <c r="BA19" s="1033"/>
      <c r="BB19" s="1035"/>
      <c r="BC19" s="1036"/>
      <c r="BD19" s="830"/>
      <c r="BE19" s="830"/>
      <c r="BF19" s="1052"/>
      <c r="BG19" s="830"/>
      <c r="BH19" s="830"/>
      <c r="BI19" s="1054"/>
      <c r="BJ19" s="1054"/>
      <c r="BK19" s="1055"/>
      <c r="BL19" s="1032"/>
      <c r="BM19" s="1035"/>
      <c r="BN19" s="1036"/>
      <c r="BO19" s="830"/>
      <c r="BP19" s="830"/>
      <c r="BQ19" s="1052"/>
      <c r="BR19" s="830"/>
      <c r="BS19" s="830"/>
      <c r="BT19" s="1054"/>
      <c r="BU19" s="1054"/>
      <c r="BV19" s="1055"/>
      <c r="BW19" s="750"/>
      <c r="BX19" s="750"/>
      <c r="BY19" s="750"/>
      <c r="BZ19" s="750"/>
      <c r="CA19" s="520" t="str">
        <f>IFERROR(VLOOKUP($C19,'Info Exam and Projection List'!$M$4:$R$34,5),"No entry")</f>
        <v>No entry</v>
      </c>
      <c r="CB19" s="731"/>
      <c r="CC19" s="1071"/>
      <c r="CD19" s="520" t="str">
        <f>IFERROR(VLOOKUP($C19,'Info Exam and Projection List'!$M$4:$R$34,6),"No entry")</f>
        <v>No entry</v>
      </c>
      <c r="CE19" s="1385"/>
      <c r="CF19" s="718"/>
      <c r="CG19" s="718"/>
      <c r="CH19" s="1073"/>
      <c r="CI19" s="718"/>
      <c r="CQ19" s="764"/>
      <c r="CR19" s="764"/>
      <c r="CS19" s="770"/>
      <c r="CT19" s="339" t="s">
        <v>256</v>
      </c>
      <c r="CU19" s="339"/>
      <c r="CV19" s="223" t="s">
        <v>2093</v>
      </c>
      <c r="CW19" s="339"/>
      <c r="CX19" s="339" t="s">
        <v>314</v>
      </c>
      <c r="CY19" s="767"/>
      <c r="CZ19" s="764"/>
      <c r="DD19" s="353"/>
      <c r="DE19" s="88"/>
      <c r="DF19" s="88"/>
      <c r="DG19" s="88"/>
      <c r="DH19" s="289"/>
      <c r="DI19" s="157"/>
      <c r="DJ19" s="260"/>
      <c r="DK19" s="768"/>
      <c r="DL19" s="157"/>
      <c r="DM19" s="768"/>
      <c r="DN19" s="90"/>
      <c r="DO19" s="90"/>
      <c r="DP19" s="90"/>
      <c r="DQ19" s="90"/>
      <c r="DR19" s="90"/>
      <c r="DS19" s="90"/>
      <c r="DT19" s="769"/>
      <c r="DU19" s="90"/>
      <c r="DV19" s="90"/>
      <c r="DW19" s="90"/>
      <c r="DX19" s="88"/>
      <c r="DY19" s="88"/>
      <c r="DZ19" s="88"/>
      <c r="EA19" s="90"/>
      <c r="EB19" s="90"/>
      <c r="EC19" s="90"/>
      <c r="ED19" s="90"/>
      <c r="EE19" s="769"/>
      <c r="EF19" s="90"/>
      <c r="EG19" s="90"/>
      <c r="EH19" s="90"/>
      <c r="EI19" s="88"/>
      <c r="EJ19" s="88"/>
      <c r="EK19" s="88"/>
      <c r="EL19" s="90"/>
      <c r="EM19" s="90"/>
      <c r="EN19" s="90"/>
      <c r="EO19" s="90"/>
      <c r="EP19" s="769"/>
      <c r="EQ19" s="90"/>
      <c r="ER19" s="90"/>
      <c r="ES19" s="90"/>
      <c r="ET19" s="88"/>
      <c r="EU19" s="88"/>
      <c r="EV19" s="88"/>
      <c r="EW19" s="90"/>
      <c r="EX19" s="90"/>
      <c r="EY19" s="90"/>
      <c r="EZ19" s="90"/>
      <c r="FA19" s="769"/>
      <c r="FB19" s="90"/>
      <c r="FC19" s="90"/>
      <c r="FD19" s="90"/>
      <c r="FE19" s="88"/>
      <c r="FF19" s="88"/>
      <c r="FG19" s="88"/>
      <c r="FH19" s="90"/>
      <c r="FI19" s="90"/>
      <c r="FJ19" s="90"/>
      <c r="FK19" s="90"/>
      <c r="FL19" s="769"/>
      <c r="FM19" s="90"/>
      <c r="FN19" s="90"/>
      <c r="FO19" s="90"/>
      <c r="FP19" s="88"/>
      <c r="FQ19" s="88"/>
      <c r="FR19" s="88"/>
      <c r="FS19" s="90"/>
      <c r="FT19" s="90"/>
      <c r="FU19" s="90"/>
      <c r="FV19" s="90"/>
      <c r="FW19" s="769"/>
      <c r="FX19" s="90"/>
      <c r="FY19" s="90"/>
      <c r="FZ19" s="90"/>
      <c r="GA19" s="88"/>
      <c r="GB19" s="88"/>
      <c r="GC19" s="88"/>
      <c r="GD19" s="88"/>
      <c r="GE19" s="88"/>
      <c r="GF19" s="88"/>
      <c r="GG19" s="88"/>
      <c r="GH19" s="88"/>
      <c r="GI19" s="88"/>
    </row>
    <row r="20" spans="2:191" s="223" customFormat="1" ht="30" customHeight="1" x14ac:dyDescent="0.25">
      <c r="B20" s="1316">
        <v>11</v>
      </c>
      <c r="C20" s="858"/>
      <c r="D20" s="1022" t="str">
        <f>IFERROR(VLOOKUP($C20,'Info Exam and Projection List'!$M$4:$P$34,2),"No entry")</f>
        <v>No entry</v>
      </c>
      <c r="E20" s="1027"/>
      <c r="F20" s="1021"/>
      <c r="G20" s="492"/>
      <c r="H20" s="1407"/>
      <c r="I20" s="1033"/>
      <c r="J20" s="1035"/>
      <c r="K20" s="1036"/>
      <c r="L20" s="830"/>
      <c r="M20" s="830"/>
      <c r="N20" s="840"/>
      <c r="O20" s="830"/>
      <c r="P20" s="830"/>
      <c r="Q20" s="470"/>
      <c r="R20" s="470"/>
      <c r="S20" s="763"/>
      <c r="T20" s="1033"/>
      <c r="U20" s="1035"/>
      <c r="V20" s="1036"/>
      <c r="W20" s="830"/>
      <c r="X20" s="830"/>
      <c r="Y20" s="1052"/>
      <c r="Z20" s="830"/>
      <c r="AA20" s="830"/>
      <c r="AB20" s="1054"/>
      <c r="AC20" s="1054"/>
      <c r="AD20" s="1055"/>
      <c r="AE20" s="1032"/>
      <c r="AF20" s="1035"/>
      <c r="AG20" s="1036"/>
      <c r="AH20" s="830"/>
      <c r="AI20" s="830"/>
      <c r="AJ20" s="1052"/>
      <c r="AK20" s="830"/>
      <c r="AL20" s="830"/>
      <c r="AM20" s="1054"/>
      <c r="AN20" s="1054"/>
      <c r="AO20" s="1055"/>
      <c r="AP20" s="1033"/>
      <c r="AQ20" s="1035"/>
      <c r="AR20" s="1036"/>
      <c r="AS20" s="830"/>
      <c r="AT20" s="830"/>
      <c r="AU20" s="1052"/>
      <c r="AV20" s="830"/>
      <c r="AW20" s="830"/>
      <c r="AX20" s="1054"/>
      <c r="AY20" s="1054"/>
      <c r="AZ20" s="1055"/>
      <c r="BA20" s="1033"/>
      <c r="BB20" s="1035"/>
      <c r="BC20" s="1036"/>
      <c r="BD20" s="830"/>
      <c r="BE20" s="830"/>
      <c r="BF20" s="1052"/>
      <c r="BG20" s="830"/>
      <c r="BH20" s="830"/>
      <c r="BI20" s="1054"/>
      <c r="BJ20" s="1054"/>
      <c r="BK20" s="1055"/>
      <c r="BL20" s="1032"/>
      <c r="BM20" s="1035"/>
      <c r="BN20" s="1036"/>
      <c r="BO20" s="830"/>
      <c r="BP20" s="830"/>
      <c r="BQ20" s="1052"/>
      <c r="BR20" s="830"/>
      <c r="BS20" s="830"/>
      <c r="BT20" s="1054"/>
      <c r="BU20" s="1054"/>
      <c r="BV20" s="1055"/>
      <c r="BW20" s="750"/>
      <c r="BX20" s="750"/>
      <c r="BY20" s="750"/>
      <c r="BZ20" s="750"/>
      <c r="CA20" s="520" t="str">
        <f>IFERROR(VLOOKUP($C20,'Info Exam and Projection List'!$M$4:$R$34,5),"No entry")</f>
        <v>No entry</v>
      </c>
      <c r="CB20" s="731"/>
      <c r="CC20" s="1071"/>
      <c r="CD20" s="520" t="str">
        <f>IFERROR(VLOOKUP($C20,'Info Exam and Projection List'!$M$4:$R$34,6),"No entry")</f>
        <v>No entry</v>
      </c>
      <c r="CE20" s="1385"/>
      <c r="CF20" s="718"/>
      <c r="CG20" s="718"/>
      <c r="CH20" s="1073"/>
      <c r="CI20" s="718"/>
      <c r="CQ20" s="764"/>
      <c r="CR20" s="764"/>
      <c r="CS20" s="770"/>
      <c r="CT20" s="339" t="s">
        <v>257</v>
      </c>
      <c r="CU20" s="339"/>
      <c r="CV20" s="223" t="s">
        <v>796</v>
      </c>
      <c r="CW20" s="339"/>
      <c r="CX20" s="339" t="s">
        <v>315</v>
      </c>
      <c r="CY20" s="767"/>
      <c r="CZ20" s="764"/>
      <c r="DD20" s="353"/>
      <c r="DE20" s="88"/>
      <c r="DF20" s="88"/>
      <c r="DG20" s="88"/>
      <c r="DH20" s="289"/>
      <c r="DI20" s="157"/>
      <c r="DJ20" s="260"/>
      <c r="DK20" s="768"/>
      <c r="DL20" s="157"/>
      <c r="DM20" s="768"/>
      <c r="DN20" s="90"/>
      <c r="DO20" s="90"/>
      <c r="DP20" s="90"/>
      <c r="DQ20" s="90"/>
      <c r="DR20" s="90"/>
      <c r="DS20" s="90"/>
      <c r="DT20" s="769"/>
      <c r="DU20" s="90"/>
      <c r="DV20" s="90"/>
      <c r="DW20" s="90"/>
      <c r="DX20" s="88"/>
      <c r="DY20" s="88"/>
      <c r="DZ20" s="88"/>
      <c r="EA20" s="90"/>
      <c r="EB20" s="90"/>
      <c r="EC20" s="90"/>
      <c r="ED20" s="90"/>
      <c r="EE20" s="769"/>
      <c r="EF20" s="90"/>
      <c r="EG20" s="90"/>
      <c r="EH20" s="90"/>
      <c r="EI20" s="88"/>
      <c r="EJ20" s="88"/>
      <c r="EK20" s="88"/>
      <c r="EL20" s="90"/>
      <c r="EM20" s="90"/>
      <c r="EN20" s="90"/>
      <c r="EO20" s="90"/>
      <c r="EP20" s="769"/>
      <c r="EQ20" s="90"/>
      <c r="ER20" s="90"/>
      <c r="ES20" s="90"/>
      <c r="ET20" s="88"/>
      <c r="EU20" s="88"/>
      <c r="EV20" s="88"/>
      <c r="EW20" s="90"/>
      <c r="EX20" s="90"/>
      <c r="EY20" s="90"/>
      <c r="EZ20" s="90"/>
      <c r="FA20" s="769"/>
      <c r="FB20" s="90"/>
      <c r="FC20" s="90"/>
      <c r="FD20" s="90"/>
      <c r="FE20" s="88"/>
      <c r="FF20" s="88"/>
      <c r="FG20" s="88"/>
      <c r="FH20" s="90"/>
      <c r="FI20" s="90"/>
      <c r="FJ20" s="90"/>
      <c r="FK20" s="90"/>
      <c r="FL20" s="769"/>
      <c r="FM20" s="90"/>
      <c r="FN20" s="90"/>
      <c r="FO20" s="90"/>
      <c r="FP20" s="88"/>
      <c r="FQ20" s="88"/>
      <c r="FR20" s="88"/>
      <c r="FS20" s="90"/>
      <c r="FT20" s="90"/>
      <c r="FU20" s="90"/>
      <c r="FV20" s="90"/>
      <c r="FW20" s="769"/>
      <c r="FX20" s="90"/>
      <c r="FY20" s="90"/>
      <c r="FZ20" s="90"/>
      <c r="GA20" s="88"/>
      <c r="GB20" s="88"/>
      <c r="GC20" s="88"/>
      <c r="GD20" s="88"/>
      <c r="GE20" s="88"/>
      <c r="GF20" s="88"/>
      <c r="GG20" s="88"/>
      <c r="GH20" s="88"/>
      <c r="GI20" s="88"/>
    </row>
    <row r="21" spans="2:191" s="223" customFormat="1" ht="30" customHeight="1" x14ac:dyDescent="0.25">
      <c r="B21" s="1316">
        <v>12</v>
      </c>
      <c r="C21" s="858"/>
      <c r="D21" s="1022" t="str">
        <f>IFERROR(VLOOKUP($C21,'Info Exam and Projection List'!$M$4:$P$34,2),"No entry")</f>
        <v>No entry</v>
      </c>
      <c r="E21" s="1027"/>
      <c r="F21" s="1021"/>
      <c r="G21" s="492"/>
      <c r="H21" s="1407"/>
      <c r="I21" s="1033"/>
      <c r="J21" s="1035"/>
      <c r="K21" s="1036"/>
      <c r="L21" s="830"/>
      <c r="M21" s="830"/>
      <c r="N21" s="840"/>
      <c r="O21" s="830"/>
      <c r="P21" s="830"/>
      <c r="Q21" s="470"/>
      <c r="R21" s="470"/>
      <c r="S21" s="763"/>
      <c r="T21" s="1033"/>
      <c r="U21" s="1035"/>
      <c r="V21" s="1036"/>
      <c r="W21" s="830"/>
      <c r="X21" s="830"/>
      <c r="Y21" s="1052"/>
      <c r="Z21" s="830"/>
      <c r="AA21" s="830"/>
      <c r="AB21" s="1054"/>
      <c r="AC21" s="1054"/>
      <c r="AD21" s="1055"/>
      <c r="AE21" s="1032"/>
      <c r="AF21" s="1035"/>
      <c r="AG21" s="1036"/>
      <c r="AH21" s="830"/>
      <c r="AI21" s="830"/>
      <c r="AJ21" s="1052"/>
      <c r="AK21" s="830"/>
      <c r="AL21" s="830"/>
      <c r="AM21" s="1054"/>
      <c r="AN21" s="1054"/>
      <c r="AO21" s="1055"/>
      <c r="AP21" s="1033"/>
      <c r="AQ21" s="1035"/>
      <c r="AR21" s="1036"/>
      <c r="AS21" s="830"/>
      <c r="AT21" s="830"/>
      <c r="AU21" s="1052"/>
      <c r="AV21" s="830"/>
      <c r="AW21" s="830"/>
      <c r="AX21" s="1054"/>
      <c r="AY21" s="1054"/>
      <c r="AZ21" s="1055"/>
      <c r="BA21" s="1033"/>
      <c r="BB21" s="1035"/>
      <c r="BC21" s="1036"/>
      <c r="BD21" s="830"/>
      <c r="BE21" s="830"/>
      <c r="BF21" s="1052"/>
      <c r="BG21" s="830"/>
      <c r="BH21" s="830"/>
      <c r="BI21" s="1054"/>
      <c r="BJ21" s="1054"/>
      <c r="BK21" s="1055"/>
      <c r="BL21" s="1032"/>
      <c r="BM21" s="1035"/>
      <c r="BN21" s="1036"/>
      <c r="BO21" s="830"/>
      <c r="BP21" s="830"/>
      <c r="BQ21" s="1052"/>
      <c r="BR21" s="830"/>
      <c r="BS21" s="830"/>
      <c r="BT21" s="1054"/>
      <c r="BU21" s="1054"/>
      <c r="BV21" s="1055"/>
      <c r="BW21" s="750"/>
      <c r="BX21" s="750"/>
      <c r="BY21" s="750"/>
      <c r="BZ21" s="750"/>
      <c r="CA21" s="520" t="str">
        <f>IFERROR(VLOOKUP($C21,'Info Exam and Projection List'!$M$4:$R$34,5),"No entry")</f>
        <v>No entry</v>
      </c>
      <c r="CB21" s="731"/>
      <c r="CC21" s="1071"/>
      <c r="CD21" s="520" t="str">
        <f>IFERROR(VLOOKUP($C21,'Info Exam and Projection List'!$M$4:$R$34,6),"No entry")</f>
        <v>No entry</v>
      </c>
      <c r="CE21" s="1385"/>
      <c r="CF21" s="718"/>
      <c r="CG21" s="718"/>
      <c r="CH21" s="1073"/>
      <c r="CI21" s="718"/>
      <c r="CQ21" s="764"/>
      <c r="CR21" s="764"/>
      <c r="CS21" s="770"/>
      <c r="CT21" s="339" t="s">
        <v>258</v>
      </c>
      <c r="CU21" s="339"/>
      <c r="CV21" s="223" t="s">
        <v>2513</v>
      </c>
      <c r="CW21" s="339"/>
      <c r="CX21" s="339"/>
      <c r="CY21" s="767"/>
      <c r="CZ21" s="764"/>
      <c r="DD21" s="353"/>
      <c r="DE21" s="88"/>
      <c r="DF21" s="88"/>
      <c r="DG21" s="88"/>
      <c r="DH21" s="289"/>
      <c r="DI21" s="157"/>
      <c r="DJ21" s="260"/>
      <c r="DK21" s="768"/>
      <c r="DL21" s="157"/>
      <c r="DM21" s="768"/>
      <c r="DN21" s="90"/>
      <c r="DO21" s="90"/>
      <c r="DP21" s="90"/>
      <c r="DQ21" s="90"/>
      <c r="DR21" s="90"/>
      <c r="DS21" s="90"/>
      <c r="DT21" s="769"/>
      <c r="DU21" s="90"/>
      <c r="DV21" s="90"/>
      <c r="DW21" s="90"/>
      <c r="DX21" s="88"/>
      <c r="DY21" s="88"/>
      <c r="DZ21" s="88"/>
      <c r="EA21" s="90"/>
      <c r="EB21" s="90"/>
      <c r="EC21" s="90"/>
      <c r="ED21" s="90"/>
      <c r="EE21" s="769"/>
      <c r="EF21" s="90"/>
      <c r="EG21" s="90"/>
      <c r="EH21" s="90"/>
      <c r="EI21" s="88"/>
      <c r="EJ21" s="88"/>
      <c r="EK21" s="88"/>
      <c r="EL21" s="90"/>
      <c r="EM21" s="90"/>
      <c r="EN21" s="90"/>
      <c r="EO21" s="90"/>
      <c r="EP21" s="769"/>
      <c r="EQ21" s="90"/>
      <c r="ER21" s="90"/>
      <c r="ES21" s="90"/>
      <c r="ET21" s="88"/>
      <c r="EU21" s="88"/>
      <c r="EV21" s="88"/>
      <c r="EW21" s="90"/>
      <c r="EX21" s="90"/>
      <c r="EY21" s="90"/>
      <c r="EZ21" s="90"/>
      <c r="FA21" s="769"/>
      <c r="FB21" s="90"/>
      <c r="FC21" s="90"/>
      <c r="FD21" s="90"/>
      <c r="FE21" s="88"/>
      <c r="FF21" s="88"/>
      <c r="FG21" s="88"/>
      <c r="FH21" s="90"/>
      <c r="FI21" s="90"/>
      <c r="FJ21" s="90"/>
      <c r="FK21" s="90"/>
      <c r="FL21" s="769"/>
      <c r="FM21" s="90"/>
      <c r="FN21" s="90"/>
      <c r="FO21" s="90"/>
      <c r="FP21" s="88"/>
      <c r="FQ21" s="88"/>
      <c r="FR21" s="88"/>
      <c r="FS21" s="90"/>
      <c r="FT21" s="90"/>
      <c r="FU21" s="90"/>
      <c r="FV21" s="90"/>
      <c r="FW21" s="769"/>
      <c r="FX21" s="90"/>
      <c r="FY21" s="90"/>
      <c r="FZ21" s="90"/>
      <c r="GA21" s="88"/>
      <c r="GB21" s="88"/>
      <c r="GC21" s="88"/>
      <c r="GD21" s="88"/>
      <c r="GE21" s="88"/>
      <c r="GF21" s="88"/>
      <c r="GG21" s="88"/>
      <c r="GH21" s="88"/>
      <c r="GI21" s="88"/>
    </row>
    <row r="22" spans="2:191" s="223" customFormat="1" ht="30" customHeight="1" x14ac:dyDescent="0.25">
      <c r="B22" s="1316">
        <v>13</v>
      </c>
      <c r="C22" s="858"/>
      <c r="D22" s="1022" t="str">
        <f>IFERROR(VLOOKUP($C22,'Info Exam and Projection List'!$M$4:$P$34,2),"No entry")</f>
        <v>No entry</v>
      </c>
      <c r="E22" s="1027"/>
      <c r="F22" s="1021"/>
      <c r="G22" s="492"/>
      <c r="H22" s="1407"/>
      <c r="I22" s="1033"/>
      <c r="J22" s="1035"/>
      <c r="K22" s="1036"/>
      <c r="L22" s="830"/>
      <c r="M22" s="830"/>
      <c r="N22" s="840"/>
      <c r="O22" s="830"/>
      <c r="P22" s="830"/>
      <c r="Q22" s="470"/>
      <c r="R22" s="470"/>
      <c r="S22" s="763"/>
      <c r="T22" s="1033"/>
      <c r="U22" s="1035"/>
      <c r="V22" s="1036"/>
      <c r="W22" s="830"/>
      <c r="X22" s="830"/>
      <c r="Y22" s="1052"/>
      <c r="Z22" s="830"/>
      <c r="AA22" s="830"/>
      <c r="AB22" s="1054"/>
      <c r="AC22" s="1054"/>
      <c r="AD22" s="1055"/>
      <c r="AE22" s="1032"/>
      <c r="AF22" s="1035"/>
      <c r="AG22" s="1036"/>
      <c r="AH22" s="830"/>
      <c r="AI22" s="830"/>
      <c r="AJ22" s="1052"/>
      <c r="AK22" s="830"/>
      <c r="AL22" s="830"/>
      <c r="AM22" s="1054"/>
      <c r="AN22" s="1054"/>
      <c r="AO22" s="1055"/>
      <c r="AP22" s="1033"/>
      <c r="AQ22" s="1035"/>
      <c r="AR22" s="1036"/>
      <c r="AS22" s="830"/>
      <c r="AT22" s="830"/>
      <c r="AU22" s="1052"/>
      <c r="AV22" s="830"/>
      <c r="AW22" s="830"/>
      <c r="AX22" s="1054"/>
      <c r="AY22" s="1054"/>
      <c r="AZ22" s="1055"/>
      <c r="BA22" s="1033"/>
      <c r="BB22" s="1035"/>
      <c r="BC22" s="1036"/>
      <c r="BD22" s="830"/>
      <c r="BE22" s="830"/>
      <c r="BF22" s="1052"/>
      <c r="BG22" s="830"/>
      <c r="BH22" s="830"/>
      <c r="BI22" s="1054"/>
      <c r="BJ22" s="1054"/>
      <c r="BK22" s="1055"/>
      <c r="BL22" s="1032"/>
      <c r="BM22" s="1035"/>
      <c r="BN22" s="1036"/>
      <c r="BO22" s="830"/>
      <c r="BP22" s="830"/>
      <c r="BQ22" s="1052"/>
      <c r="BR22" s="830"/>
      <c r="BS22" s="830"/>
      <c r="BT22" s="1054"/>
      <c r="BU22" s="1054"/>
      <c r="BV22" s="1055"/>
      <c r="BW22" s="750"/>
      <c r="BX22" s="750"/>
      <c r="BY22" s="750"/>
      <c r="BZ22" s="750"/>
      <c r="CA22" s="520" t="str">
        <f>IFERROR(VLOOKUP($C22,'Info Exam and Projection List'!$M$4:$R$34,5),"No entry")</f>
        <v>No entry</v>
      </c>
      <c r="CB22" s="731"/>
      <c r="CC22" s="1071"/>
      <c r="CD22" s="520" t="str">
        <f>IFERROR(VLOOKUP($C22,'Info Exam and Projection List'!$M$4:$R$34,6),"No entry")</f>
        <v>No entry</v>
      </c>
      <c r="CE22" s="1385"/>
      <c r="CF22" s="718"/>
      <c r="CG22" s="718"/>
      <c r="CH22" s="1073"/>
      <c r="CI22" s="718"/>
      <c r="CQ22" s="764"/>
      <c r="CR22" s="764"/>
      <c r="CS22" s="770"/>
      <c r="CT22" s="339" t="s">
        <v>262</v>
      </c>
      <c r="CU22" s="339"/>
      <c r="CV22" s="223" t="s">
        <v>2510</v>
      </c>
      <c r="CW22" s="339"/>
      <c r="CX22" s="772"/>
      <c r="CY22" s="767"/>
      <c r="CZ22" s="764"/>
      <c r="DD22" s="353"/>
      <c r="DE22" s="88"/>
      <c r="DF22" s="88"/>
      <c r="DG22" s="88"/>
      <c r="DH22" s="289"/>
      <c r="DI22" s="157"/>
      <c r="DJ22" s="260"/>
      <c r="DK22" s="768"/>
      <c r="DL22" s="157"/>
      <c r="DM22" s="768"/>
      <c r="DN22" s="90"/>
      <c r="DO22" s="90"/>
      <c r="DP22" s="90"/>
      <c r="DQ22" s="90"/>
      <c r="DR22" s="90"/>
      <c r="DS22" s="90"/>
      <c r="DT22" s="769"/>
      <c r="DU22" s="90"/>
      <c r="DV22" s="90"/>
      <c r="DW22" s="90"/>
      <c r="DX22" s="88"/>
      <c r="DY22" s="88"/>
      <c r="DZ22" s="88"/>
      <c r="EA22" s="90"/>
      <c r="EB22" s="90"/>
      <c r="EC22" s="90"/>
      <c r="ED22" s="90"/>
      <c r="EE22" s="769"/>
      <c r="EF22" s="90"/>
      <c r="EG22" s="90"/>
      <c r="EH22" s="90"/>
      <c r="EI22" s="88"/>
      <c r="EJ22" s="88"/>
      <c r="EK22" s="88"/>
      <c r="EL22" s="90"/>
      <c r="EM22" s="90"/>
      <c r="EN22" s="90"/>
      <c r="EO22" s="90"/>
      <c r="EP22" s="769"/>
      <c r="EQ22" s="90"/>
      <c r="ER22" s="90"/>
      <c r="ES22" s="90"/>
      <c r="ET22" s="88"/>
      <c r="EU22" s="88"/>
      <c r="EV22" s="88"/>
      <c r="EW22" s="90"/>
      <c r="EX22" s="90"/>
      <c r="EY22" s="90"/>
      <c r="EZ22" s="90"/>
      <c r="FA22" s="769"/>
      <c r="FB22" s="90"/>
      <c r="FC22" s="90"/>
      <c r="FD22" s="90"/>
      <c r="FE22" s="88"/>
      <c r="FF22" s="88"/>
      <c r="FG22" s="88"/>
      <c r="FH22" s="90"/>
      <c r="FI22" s="90"/>
      <c r="FJ22" s="90"/>
      <c r="FK22" s="90"/>
      <c r="FL22" s="769"/>
      <c r="FM22" s="90"/>
      <c r="FN22" s="90"/>
      <c r="FO22" s="90"/>
      <c r="FP22" s="88"/>
      <c r="FQ22" s="88"/>
      <c r="FR22" s="88"/>
      <c r="FS22" s="90"/>
      <c r="FT22" s="90"/>
      <c r="FU22" s="90"/>
      <c r="FV22" s="90"/>
      <c r="FW22" s="769"/>
      <c r="FX22" s="90"/>
      <c r="FY22" s="90"/>
      <c r="FZ22" s="90"/>
      <c r="GA22" s="88"/>
      <c r="GB22" s="88"/>
      <c r="GC22" s="88"/>
      <c r="GD22" s="88"/>
      <c r="GE22" s="88"/>
      <c r="GF22" s="88"/>
      <c r="GG22" s="88"/>
      <c r="GH22" s="88"/>
      <c r="GI22" s="88"/>
    </row>
    <row r="23" spans="2:191" s="223" customFormat="1" ht="30" customHeight="1" x14ac:dyDescent="0.25">
      <c r="B23" s="1316">
        <v>14</v>
      </c>
      <c r="C23" s="858"/>
      <c r="D23" s="1022" t="str">
        <f>IFERROR(VLOOKUP($C23,'Info Exam and Projection List'!$M$4:$P$34,2),"No entry")</f>
        <v>No entry</v>
      </c>
      <c r="E23" s="1027"/>
      <c r="F23" s="1021"/>
      <c r="G23" s="492"/>
      <c r="H23" s="1407"/>
      <c r="I23" s="1033"/>
      <c r="J23" s="1035"/>
      <c r="K23" s="1036"/>
      <c r="L23" s="830"/>
      <c r="M23" s="830"/>
      <c r="N23" s="840"/>
      <c r="O23" s="830"/>
      <c r="P23" s="830"/>
      <c r="Q23" s="470"/>
      <c r="R23" s="470"/>
      <c r="S23" s="763"/>
      <c r="T23" s="1033"/>
      <c r="U23" s="1035"/>
      <c r="V23" s="1036"/>
      <c r="W23" s="830"/>
      <c r="X23" s="830"/>
      <c r="Y23" s="1052"/>
      <c r="Z23" s="830"/>
      <c r="AA23" s="830"/>
      <c r="AB23" s="1054"/>
      <c r="AC23" s="1054"/>
      <c r="AD23" s="1055"/>
      <c r="AE23" s="1032"/>
      <c r="AF23" s="1035"/>
      <c r="AG23" s="1036"/>
      <c r="AH23" s="830"/>
      <c r="AI23" s="830"/>
      <c r="AJ23" s="1052"/>
      <c r="AK23" s="830"/>
      <c r="AL23" s="830"/>
      <c r="AM23" s="1054"/>
      <c r="AN23" s="1054"/>
      <c r="AO23" s="1055"/>
      <c r="AP23" s="1033"/>
      <c r="AQ23" s="1035"/>
      <c r="AR23" s="1036"/>
      <c r="AS23" s="830"/>
      <c r="AT23" s="830"/>
      <c r="AU23" s="1052"/>
      <c r="AV23" s="830"/>
      <c r="AW23" s="830"/>
      <c r="AX23" s="1054"/>
      <c r="AY23" s="1054"/>
      <c r="AZ23" s="1055"/>
      <c r="BA23" s="1033"/>
      <c r="BB23" s="1035"/>
      <c r="BC23" s="1036"/>
      <c r="BD23" s="830"/>
      <c r="BE23" s="830"/>
      <c r="BF23" s="1052"/>
      <c r="BG23" s="830"/>
      <c r="BH23" s="830"/>
      <c r="BI23" s="1054"/>
      <c r="BJ23" s="1054"/>
      <c r="BK23" s="1055"/>
      <c r="BL23" s="1032"/>
      <c r="BM23" s="1035"/>
      <c r="BN23" s="1036"/>
      <c r="BO23" s="830"/>
      <c r="BP23" s="830"/>
      <c r="BQ23" s="1052"/>
      <c r="BR23" s="830"/>
      <c r="BS23" s="830"/>
      <c r="BT23" s="1054"/>
      <c r="BU23" s="1054"/>
      <c r="BV23" s="1055"/>
      <c r="BW23" s="750"/>
      <c r="BX23" s="750"/>
      <c r="BY23" s="750"/>
      <c r="BZ23" s="750"/>
      <c r="CA23" s="520" t="str">
        <f>IFERROR(VLOOKUP($C23,'Info Exam and Projection List'!$M$4:$R$34,5),"No entry")</f>
        <v>No entry</v>
      </c>
      <c r="CB23" s="731"/>
      <c r="CC23" s="1071"/>
      <c r="CD23" s="520" t="str">
        <f>IFERROR(VLOOKUP($C23,'Info Exam and Projection List'!$M$4:$R$34,6),"No entry")</f>
        <v>No entry</v>
      </c>
      <c r="CE23" s="1385"/>
      <c r="CF23" s="718"/>
      <c r="CG23" s="718"/>
      <c r="CH23" s="1073"/>
      <c r="CI23" s="718"/>
      <c r="CQ23" s="764"/>
      <c r="CR23" s="764"/>
      <c r="CS23" s="770"/>
      <c r="CT23" s="223" t="s">
        <v>897</v>
      </c>
      <c r="CU23" s="339"/>
      <c r="CV23" s="223" t="s">
        <v>924</v>
      </c>
      <c r="CW23" s="339"/>
      <c r="CX23" s="339"/>
      <c r="CY23" s="767"/>
      <c r="CZ23" s="764"/>
      <c r="DD23" s="353"/>
      <c r="DE23" s="88"/>
      <c r="DF23" s="88"/>
      <c r="DG23" s="88"/>
      <c r="DH23" s="289"/>
      <c r="DI23" s="157"/>
      <c r="DJ23" s="260"/>
      <c r="DK23" s="768"/>
      <c r="DL23" s="157"/>
      <c r="DM23" s="768"/>
      <c r="DN23" s="90"/>
      <c r="DO23" s="90"/>
      <c r="DP23" s="90"/>
      <c r="DQ23" s="90"/>
      <c r="DR23" s="90"/>
      <c r="DS23" s="90"/>
      <c r="DT23" s="769"/>
      <c r="DU23" s="90"/>
      <c r="DV23" s="90"/>
      <c r="DW23" s="90"/>
      <c r="DX23" s="88"/>
      <c r="DY23" s="88"/>
      <c r="DZ23" s="88"/>
      <c r="EA23" s="90"/>
      <c r="EB23" s="90"/>
      <c r="EC23" s="90"/>
      <c r="ED23" s="90"/>
      <c r="EE23" s="769"/>
      <c r="EF23" s="90"/>
      <c r="EG23" s="90"/>
      <c r="EH23" s="90"/>
      <c r="EI23" s="88"/>
      <c r="EJ23" s="88"/>
      <c r="EK23" s="88"/>
      <c r="EL23" s="90"/>
      <c r="EM23" s="90"/>
      <c r="EN23" s="90"/>
      <c r="EO23" s="90"/>
      <c r="EP23" s="769"/>
      <c r="EQ23" s="90"/>
      <c r="ER23" s="90"/>
      <c r="ES23" s="90"/>
      <c r="ET23" s="88"/>
      <c r="EU23" s="88"/>
      <c r="EV23" s="88"/>
      <c r="EW23" s="90"/>
      <c r="EX23" s="90"/>
      <c r="EY23" s="90"/>
      <c r="EZ23" s="90"/>
      <c r="FA23" s="769"/>
      <c r="FB23" s="90"/>
      <c r="FC23" s="90"/>
      <c r="FD23" s="90"/>
      <c r="FE23" s="88"/>
      <c r="FF23" s="88"/>
      <c r="FG23" s="88"/>
      <c r="FH23" s="90"/>
      <c r="FI23" s="90"/>
      <c r="FJ23" s="90"/>
      <c r="FK23" s="90"/>
      <c r="FL23" s="769"/>
      <c r="FM23" s="90"/>
      <c r="FN23" s="90"/>
      <c r="FO23" s="90"/>
      <c r="FP23" s="88"/>
      <c r="FQ23" s="88"/>
      <c r="FR23" s="88"/>
      <c r="FS23" s="90"/>
      <c r="FT23" s="90"/>
      <c r="FU23" s="90"/>
      <c r="FV23" s="90"/>
      <c r="FW23" s="769"/>
      <c r="FX23" s="90"/>
      <c r="FY23" s="90"/>
      <c r="FZ23" s="90"/>
      <c r="GA23" s="88"/>
      <c r="GB23" s="88"/>
      <c r="GC23" s="88"/>
      <c r="GD23" s="88"/>
      <c r="GE23" s="88"/>
      <c r="GF23" s="88"/>
      <c r="GG23" s="88"/>
      <c r="GH23" s="88"/>
      <c r="GI23" s="88"/>
    </row>
    <row r="24" spans="2:191" s="223" customFormat="1" ht="30" customHeight="1" x14ac:dyDescent="0.25">
      <c r="B24" s="1316">
        <v>15</v>
      </c>
      <c r="C24" s="858"/>
      <c r="D24" s="1022" t="str">
        <f>IFERROR(VLOOKUP($C24,'Info Exam and Projection List'!$M$4:$P$34,2),"No entry")</f>
        <v>No entry</v>
      </c>
      <c r="E24" s="1027"/>
      <c r="F24" s="1021"/>
      <c r="G24" s="492"/>
      <c r="H24" s="1407"/>
      <c r="I24" s="1033"/>
      <c r="J24" s="1035"/>
      <c r="K24" s="1036"/>
      <c r="L24" s="830"/>
      <c r="M24" s="830"/>
      <c r="N24" s="840"/>
      <c r="O24" s="830"/>
      <c r="P24" s="830"/>
      <c r="Q24" s="470"/>
      <c r="R24" s="470"/>
      <c r="S24" s="763"/>
      <c r="T24" s="1033"/>
      <c r="U24" s="1035"/>
      <c r="V24" s="1036"/>
      <c r="W24" s="830"/>
      <c r="X24" s="830"/>
      <c r="Y24" s="1052"/>
      <c r="Z24" s="830"/>
      <c r="AA24" s="830"/>
      <c r="AB24" s="1054"/>
      <c r="AC24" s="1054"/>
      <c r="AD24" s="1055"/>
      <c r="AE24" s="1032"/>
      <c r="AF24" s="1035"/>
      <c r="AG24" s="1036"/>
      <c r="AH24" s="830"/>
      <c r="AI24" s="830"/>
      <c r="AJ24" s="1052"/>
      <c r="AK24" s="830"/>
      <c r="AL24" s="830"/>
      <c r="AM24" s="1054"/>
      <c r="AN24" s="1054"/>
      <c r="AO24" s="1055"/>
      <c r="AP24" s="1033"/>
      <c r="AQ24" s="1035"/>
      <c r="AR24" s="1036"/>
      <c r="AS24" s="830"/>
      <c r="AT24" s="830"/>
      <c r="AU24" s="1052"/>
      <c r="AV24" s="830"/>
      <c r="AW24" s="830"/>
      <c r="AX24" s="1054"/>
      <c r="AY24" s="1054"/>
      <c r="AZ24" s="1055"/>
      <c r="BA24" s="1033"/>
      <c r="BB24" s="1035"/>
      <c r="BC24" s="1036"/>
      <c r="BD24" s="830"/>
      <c r="BE24" s="830"/>
      <c r="BF24" s="1052"/>
      <c r="BG24" s="830"/>
      <c r="BH24" s="830"/>
      <c r="BI24" s="1054"/>
      <c r="BJ24" s="1054"/>
      <c r="BK24" s="1055"/>
      <c r="BL24" s="1032"/>
      <c r="BM24" s="1035"/>
      <c r="BN24" s="1036"/>
      <c r="BO24" s="830"/>
      <c r="BP24" s="830"/>
      <c r="BQ24" s="1052"/>
      <c r="BR24" s="830"/>
      <c r="BS24" s="830"/>
      <c r="BT24" s="1054"/>
      <c r="BU24" s="1054"/>
      <c r="BV24" s="1055"/>
      <c r="BW24" s="750"/>
      <c r="BX24" s="750"/>
      <c r="BY24" s="750"/>
      <c r="BZ24" s="750"/>
      <c r="CA24" s="520" t="str">
        <f>IFERROR(VLOOKUP($C24,'Info Exam and Projection List'!$M$4:$R$34,5),"No entry")</f>
        <v>No entry</v>
      </c>
      <c r="CB24" s="731"/>
      <c r="CC24" s="1071"/>
      <c r="CD24" s="520" t="str">
        <f>IFERROR(VLOOKUP($C24,'Info Exam and Projection List'!$M$4:$R$34,6),"No entry")</f>
        <v>No entry</v>
      </c>
      <c r="CE24" s="1385"/>
      <c r="CF24" s="718"/>
      <c r="CG24" s="718"/>
      <c r="CH24" s="1073"/>
      <c r="CI24" s="718"/>
      <c r="CQ24" s="764"/>
      <c r="CR24" s="764"/>
      <c r="CS24" s="770"/>
      <c r="CT24" s="339" t="s">
        <v>259</v>
      </c>
      <c r="CU24" s="339"/>
      <c r="CV24" s="223" t="s">
        <v>353</v>
      </c>
      <c r="CW24" s="339"/>
      <c r="CX24" s="339"/>
      <c r="CY24" s="767"/>
      <c r="CZ24" s="764"/>
      <c r="DD24" s="353"/>
      <c r="DE24" s="88"/>
      <c r="DF24" s="88"/>
      <c r="DG24" s="88"/>
      <c r="DH24" s="289"/>
      <c r="DI24" s="157"/>
      <c r="DJ24" s="260"/>
      <c r="DK24" s="768"/>
      <c r="DL24" s="157"/>
      <c r="DM24" s="768"/>
      <c r="DN24" s="90"/>
      <c r="DO24" s="90"/>
      <c r="DP24" s="90"/>
      <c r="DQ24" s="90"/>
      <c r="DR24" s="90"/>
      <c r="DS24" s="90"/>
      <c r="DT24" s="769"/>
      <c r="DU24" s="90"/>
      <c r="DV24" s="90"/>
      <c r="DW24" s="90"/>
      <c r="DX24" s="88"/>
      <c r="DY24" s="88"/>
      <c r="DZ24" s="88"/>
      <c r="EA24" s="90"/>
      <c r="EB24" s="90"/>
      <c r="EC24" s="90"/>
      <c r="ED24" s="90"/>
      <c r="EE24" s="769"/>
      <c r="EF24" s="90"/>
      <c r="EG24" s="90"/>
      <c r="EH24" s="90"/>
      <c r="EI24" s="88"/>
      <c r="EJ24" s="88"/>
      <c r="EK24" s="88"/>
      <c r="EL24" s="90"/>
      <c r="EM24" s="90"/>
      <c r="EN24" s="90"/>
      <c r="EO24" s="90"/>
      <c r="EP24" s="769"/>
      <c r="EQ24" s="90"/>
      <c r="ER24" s="90"/>
      <c r="ES24" s="90"/>
      <c r="ET24" s="88"/>
      <c r="EU24" s="88"/>
      <c r="EV24" s="88"/>
      <c r="EW24" s="90"/>
      <c r="EX24" s="90"/>
      <c r="EY24" s="90"/>
      <c r="EZ24" s="90"/>
      <c r="FA24" s="769"/>
      <c r="FB24" s="90"/>
      <c r="FC24" s="90"/>
      <c r="FD24" s="90"/>
      <c r="FE24" s="88"/>
      <c r="FF24" s="88"/>
      <c r="FG24" s="88"/>
      <c r="FH24" s="90"/>
      <c r="FI24" s="90"/>
      <c r="FJ24" s="90"/>
      <c r="FK24" s="90"/>
      <c r="FL24" s="769"/>
      <c r="FM24" s="90"/>
      <c r="FN24" s="90"/>
      <c r="FO24" s="90"/>
      <c r="FP24" s="88"/>
      <c r="FQ24" s="88"/>
      <c r="FR24" s="88"/>
      <c r="FS24" s="90"/>
      <c r="FT24" s="90"/>
      <c r="FU24" s="90"/>
      <c r="FV24" s="90"/>
      <c r="FW24" s="769"/>
      <c r="FX24" s="90"/>
      <c r="FY24" s="90"/>
      <c r="FZ24" s="90"/>
      <c r="GA24" s="88"/>
      <c r="GB24" s="88"/>
      <c r="GC24" s="88"/>
      <c r="GD24" s="88"/>
      <c r="GE24" s="88"/>
      <c r="GF24" s="88"/>
      <c r="GG24" s="88"/>
      <c r="GH24" s="88"/>
      <c r="GI24" s="88"/>
    </row>
    <row r="25" spans="2:191" s="223" customFormat="1" ht="30" customHeight="1" x14ac:dyDescent="0.25">
      <c r="B25" s="1316">
        <v>16</v>
      </c>
      <c r="C25" s="858"/>
      <c r="D25" s="1022" t="str">
        <f>IFERROR(VLOOKUP($C25,'Info Exam and Projection List'!$M$4:$P$34,2),"No entry")</f>
        <v>No entry</v>
      </c>
      <c r="E25" s="1027"/>
      <c r="F25" s="1021"/>
      <c r="G25" s="492"/>
      <c r="H25" s="1407"/>
      <c r="I25" s="1033"/>
      <c r="J25" s="1035"/>
      <c r="K25" s="1036"/>
      <c r="L25" s="830"/>
      <c r="M25" s="830"/>
      <c r="N25" s="840"/>
      <c r="O25" s="830"/>
      <c r="P25" s="830"/>
      <c r="Q25" s="470"/>
      <c r="R25" s="470"/>
      <c r="S25" s="763"/>
      <c r="T25" s="1033"/>
      <c r="U25" s="1035"/>
      <c r="V25" s="1036"/>
      <c r="W25" s="830"/>
      <c r="X25" s="830"/>
      <c r="Y25" s="1052"/>
      <c r="Z25" s="830"/>
      <c r="AA25" s="830"/>
      <c r="AB25" s="1054"/>
      <c r="AC25" s="1054"/>
      <c r="AD25" s="1055"/>
      <c r="AE25" s="1032"/>
      <c r="AF25" s="1035"/>
      <c r="AG25" s="1036"/>
      <c r="AH25" s="830"/>
      <c r="AI25" s="830"/>
      <c r="AJ25" s="1052"/>
      <c r="AK25" s="830"/>
      <c r="AL25" s="830"/>
      <c r="AM25" s="1054"/>
      <c r="AN25" s="1054"/>
      <c r="AO25" s="1055"/>
      <c r="AP25" s="1033"/>
      <c r="AQ25" s="1035"/>
      <c r="AR25" s="1036"/>
      <c r="AS25" s="830"/>
      <c r="AT25" s="830"/>
      <c r="AU25" s="1052"/>
      <c r="AV25" s="830"/>
      <c r="AW25" s="830"/>
      <c r="AX25" s="1054"/>
      <c r="AY25" s="1054"/>
      <c r="AZ25" s="1055"/>
      <c r="BA25" s="1033"/>
      <c r="BB25" s="1035"/>
      <c r="BC25" s="1036"/>
      <c r="BD25" s="830"/>
      <c r="BE25" s="830"/>
      <c r="BF25" s="1052"/>
      <c r="BG25" s="830"/>
      <c r="BH25" s="830"/>
      <c r="BI25" s="1054"/>
      <c r="BJ25" s="1054"/>
      <c r="BK25" s="1055"/>
      <c r="BL25" s="1032"/>
      <c r="BM25" s="1035"/>
      <c r="BN25" s="1036"/>
      <c r="BO25" s="830"/>
      <c r="BP25" s="830"/>
      <c r="BQ25" s="1052"/>
      <c r="BR25" s="830"/>
      <c r="BS25" s="830"/>
      <c r="BT25" s="1054"/>
      <c r="BU25" s="1054"/>
      <c r="BV25" s="1055"/>
      <c r="BW25" s="750"/>
      <c r="BX25" s="750"/>
      <c r="BY25" s="750"/>
      <c r="BZ25" s="750"/>
      <c r="CA25" s="520" t="str">
        <f>IFERROR(VLOOKUP($C25,'Info Exam and Projection List'!$M$4:$R$34,5),"No entry")</f>
        <v>No entry</v>
      </c>
      <c r="CB25" s="731"/>
      <c r="CC25" s="1071"/>
      <c r="CD25" s="520" t="str">
        <f>IFERROR(VLOOKUP($C25,'Info Exam and Projection List'!$M$4:$R$34,6),"No entry")</f>
        <v>No entry</v>
      </c>
      <c r="CE25" s="1385"/>
      <c r="CF25" s="718"/>
      <c r="CG25" s="718"/>
      <c r="CH25" s="1073"/>
      <c r="CI25" s="718"/>
      <c r="CQ25" s="764"/>
      <c r="CR25" s="764"/>
      <c r="CS25" s="770"/>
      <c r="CT25" s="339" t="s">
        <v>260</v>
      </c>
      <c r="CU25" s="339"/>
      <c r="CW25" s="339"/>
      <c r="CY25" s="767"/>
      <c r="CZ25" s="764"/>
      <c r="DD25" s="353"/>
      <c r="DE25" s="88"/>
      <c r="DF25" s="88"/>
      <c r="DG25" s="88"/>
      <c r="DH25" s="289"/>
      <c r="DI25" s="157"/>
      <c r="DJ25" s="260"/>
      <c r="DK25" s="768"/>
      <c r="DL25" s="157"/>
      <c r="DM25" s="768"/>
      <c r="DN25" s="90"/>
      <c r="DO25" s="90"/>
      <c r="DP25" s="90"/>
      <c r="DQ25" s="90"/>
      <c r="DR25" s="90"/>
      <c r="DS25" s="90"/>
      <c r="DT25" s="769"/>
      <c r="DU25" s="90"/>
      <c r="DV25" s="90"/>
      <c r="DW25" s="90"/>
      <c r="DX25" s="88"/>
      <c r="DY25" s="88"/>
      <c r="DZ25" s="88"/>
      <c r="EA25" s="90"/>
      <c r="EB25" s="90"/>
      <c r="EC25" s="90"/>
      <c r="ED25" s="90"/>
      <c r="EE25" s="769"/>
      <c r="EF25" s="90"/>
      <c r="EG25" s="90"/>
      <c r="EH25" s="90"/>
      <c r="EI25" s="88"/>
      <c r="EJ25" s="88"/>
      <c r="EK25" s="88"/>
      <c r="EL25" s="90"/>
      <c r="EM25" s="90"/>
      <c r="EN25" s="90"/>
      <c r="EO25" s="90"/>
      <c r="EP25" s="769"/>
      <c r="EQ25" s="90"/>
      <c r="ER25" s="90"/>
      <c r="ES25" s="90"/>
      <c r="ET25" s="88"/>
      <c r="EU25" s="88"/>
      <c r="EV25" s="88"/>
      <c r="EW25" s="90"/>
      <c r="EX25" s="90"/>
      <c r="EY25" s="90"/>
      <c r="EZ25" s="90"/>
      <c r="FA25" s="769"/>
      <c r="FB25" s="90"/>
      <c r="FC25" s="90"/>
      <c r="FD25" s="90"/>
      <c r="FE25" s="88"/>
      <c r="FF25" s="88"/>
      <c r="FG25" s="88"/>
      <c r="FH25" s="90"/>
      <c r="FI25" s="90"/>
      <c r="FJ25" s="90"/>
      <c r="FK25" s="90"/>
      <c r="FL25" s="769"/>
      <c r="FM25" s="90"/>
      <c r="FN25" s="90"/>
      <c r="FO25" s="90"/>
      <c r="FP25" s="88"/>
      <c r="FQ25" s="88"/>
      <c r="FR25" s="88"/>
      <c r="FS25" s="90"/>
      <c r="FT25" s="90"/>
      <c r="FU25" s="90"/>
      <c r="FV25" s="90"/>
      <c r="FW25" s="769"/>
      <c r="FX25" s="90"/>
      <c r="FY25" s="90"/>
      <c r="FZ25" s="90"/>
      <c r="GA25" s="88"/>
      <c r="GB25" s="88"/>
      <c r="GC25" s="88"/>
      <c r="GD25" s="88"/>
      <c r="GE25" s="88"/>
      <c r="GF25" s="88"/>
      <c r="GG25" s="88"/>
      <c r="GH25" s="88"/>
      <c r="GI25" s="88"/>
    </row>
    <row r="26" spans="2:191" s="223" customFormat="1" ht="30" customHeight="1" x14ac:dyDescent="0.25">
      <c r="B26" s="1316">
        <v>17</v>
      </c>
      <c r="C26" s="858"/>
      <c r="D26" s="1022" t="str">
        <f>IFERROR(VLOOKUP($C26,'Info Exam and Projection List'!$M$4:$P$34,2),"No entry")</f>
        <v>No entry</v>
      </c>
      <c r="E26" s="1027"/>
      <c r="F26" s="1021"/>
      <c r="G26" s="492"/>
      <c r="H26" s="1407"/>
      <c r="I26" s="1033"/>
      <c r="J26" s="1035"/>
      <c r="K26" s="1036"/>
      <c r="L26" s="830"/>
      <c r="M26" s="830"/>
      <c r="N26" s="840"/>
      <c r="O26" s="830"/>
      <c r="P26" s="830"/>
      <c r="Q26" s="470"/>
      <c r="R26" s="470"/>
      <c r="S26" s="763"/>
      <c r="T26" s="1033"/>
      <c r="U26" s="1035"/>
      <c r="V26" s="1036"/>
      <c r="W26" s="830"/>
      <c r="X26" s="830"/>
      <c r="Y26" s="1052"/>
      <c r="Z26" s="830"/>
      <c r="AA26" s="830"/>
      <c r="AB26" s="1054"/>
      <c r="AC26" s="1054"/>
      <c r="AD26" s="1055"/>
      <c r="AE26" s="1032"/>
      <c r="AF26" s="1035"/>
      <c r="AG26" s="1036"/>
      <c r="AH26" s="830"/>
      <c r="AI26" s="830"/>
      <c r="AJ26" s="1052"/>
      <c r="AK26" s="830"/>
      <c r="AL26" s="830"/>
      <c r="AM26" s="1054"/>
      <c r="AN26" s="1054"/>
      <c r="AO26" s="1055"/>
      <c r="AP26" s="1033"/>
      <c r="AQ26" s="1035"/>
      <c r="AR26" s="1036"/>
      <c r="AS26" s="830"/>
      <c r="AT26" s="830"/>
      <c r="AU26" s="1052"/>
      <c r="AV26" s="830"/>
      <c r="AW26" s="830"/>
      <c r="AX26" s="1054"/>
      <c r="AY26" s="1054"/>
      <c r="AZ26" s="1055"/>
      <c r="BA26" s="1033"/>
      <c r="BB26" s="1035"/>
      <c r="BC26" s="1036"/>
      <c r="BD26" s="830"/>
      <c r="BE26" s="830"/>
      <c r="BF26" s="1052"/>
      <c r="BG26" s="830"/>
      <c r="BH26" s="830"/>
      <c r="BI26" s="1054"/>
      <c r="BJ26" s="1054"/>
      <c r="BK26" s="1055"/>
      <c r="BL26" s="1032"/>
      <c r="BM26" s="1035"/>
      <c r="BN26" s="1036"/>
      <c r="BO26" s="830"/>
      <c r="BP26" s="830"/>
      <c r="BQ26" s="1052"/>
      <c r="BR26" s="830"/>
      <c r="BS26" s="830"/>
      <c r="BT26" s="1054"/>
      <c r="BU26" s="1054"/>
      <c r="BV26" s="1055"/>
      <c r="BW26" s="750"/>
      <c r="BX26" s="750"/>
      <c r="BY26" s="750"/>
      <c r="BZ26" s="750"/>
      <c r="CA26" s="520" t="str">
        <f>IFERROR(VLOOKUP($C26,'Info Exam and Projection List'!$M$4:$R$34,5),"No entry")</f>
        <v>No entry</v>
      </c>
      <c r="CB26" s="731"/>
      <c r="CC26" s="1071"/>
      <c r="CD26" s="520" t="str">
        <f>IFERROR(VLOOKUP($C26,'Info Exam and Projection List'!$M$4:$R$34,6),"No entry")</f>
        <v>No entry</v>
      </c>
      <c r="CE26" s="1385"/>
      <c r="CF26" s="718"/>
      <c r="CG26" s="718"/>
      <c r="CH26" s="1073"/>
      <c r="CI26" s="718"/>
      <c r="CQ26" s="764"/>
      <c r="CR26" s="764"/>
      <c r="CS26" s="770"/>
      <c r="CT26" s="339" t="s">
        <v>1948</v>
      </c>
      <c r="CU26" s="339"/>
      <c r="CW26" s="339"/>
      <c r="CX26" s="339"/>
      <c r="CY26" s="767"/>
      <c r="CZ26" s="764"/>
      <c r="DD26" s="353"/>
      <c r="DE26" s="88"/>
      <c r="DF26" s="88"/>
      <c r="DG26" s="88"/>
      <c r="DH26" s="289"/>
      <c r="DI26" s="157"/>
      <c r="DJ26" s="260"/>
      <c r="DK26" s="768"/>
      <c r="DL26" s="157"/>
      <c r="DM26" s="768"/>
      <c r="DN26" s="90"/>
      <c r="DO26" s="90"/>
      <c r="DP26" s="90"/>
      <c r="DQ26" s="90"/>
      <c r="DR26" s="90"/>
      <c r="DS26" s="90"/>
      <c r="DT26" s="769"/>
      <c r="DU26" s="90"/>
      <c r="DV26" s="90"/>
      <c r="DW26" s="90"/>
      <c r="DX26" s="88"/>
      <c r="DY26" s="88"/>
      <c r="DZ26" s="88"/>
      <c r="EA26" s="90"/>
      <c r="EB26" s="90"/>
      <c r="EC26" s="90"/>
      <c r="ED26" s="90"/>
      <c r="EE26" s="769"/>
      <c r="EF26" s="90"/>
      <c r="EG26" s="90"/>
      <c r="EH26" s="90"/>
      <c r="EI26" s="88"/>
      <c r="EJ26" s="88"/>
      <c r="EK26" s="88"/>
      <c r="EL26" s="90"/>
      <c r="EM26" s="90"/>
      <c r="EN26" s="90"/>
      <c r="EO26" s="90"/>
      <c r="EP26" s="769"/>
      <c r="EQ26" s="90"/>
      <c r="ER26" s="90"/>
      <c r="ES26" s="90"/>
      <c r="ET26" s="88"/>
      <c r="EU26" s="88"/>
      <c r="EV26" s="88"/>
      <c r="EW26" s="90"/>
      <c r="EX26" s="90"/>
      <c r="EY26" s="90"/>
      <c r="EZ26" s="90"/>
      <c r="FA26" s="769"/>
      <c r="FB26" s="90"/>
      <c r="FC26" s="90"/>
      <c r="FD26" s="90"/>
      <c r="FE26" s="88"/>
      <c r="FF26" s="88"/>
      <c r="FG26" s="88"/>
      <c r="FH26" s="90"/>
      <c r="FI26" s="90"/>
      <c r="FJ26" s="90"/>
      <c r="FK26" s="90"/>
      <c r="FL26" s="769"/>
      <c r="FM26" s="90"/>
      <c r="FN26" s="90"/>
      <c r="FO26" s="90"/>
      <c r="FP26" s="88"/>
      <c r="FQ26" s="88"/>
      <c r="FR26" s="88"/>
      <c r="FS26" s="90"/>
      <c r="FT26" s="90"/>
      <c r="FU26" s="90"/>
      <c r="FV26" s="90"/>
      <c r="FW26" s="769"/>
      <c r="FX26" s="90"/>
      <c r="FY26" s="90"/>
      <c r="FZ26" s="90"/>
      <c r="GA26" s="88"/>
      <c r="GB26" s="88"/>
      <c r="GC26" s="88"/>
      <c r="GD26" s="88"/>
      <c r="GE26" s="88"/>
      <c r="GF26" s="88"/>
      <c r="GG26" s="88"/>
      <c r="GH26" s="88"/>
      <c r="GI26" s="88"/>
    </row>
    <row r="27" spans="2:191" s="223" customFormat="1" ht="30" customHeight="1" x14ac:dyDescent="0.25">
      <c r="B27" s="1316">
        <v>18</v>
      </c>
      <c r="C27" s="858"/>
      <c r="D27" s="1022" t="str">
        <f>IFERROR(VLOOKUP($C27,'Info Exam and Projection List'!$M$4:$P$34,2),"No entry")</f>
        <v>No entry</v>
      </c>
      <c r="E27" s="1027"/>
      <c r="F27" s="1021"/>
      <c r="G27" s="492"/>
      <c r="H27" s="1407"/>
      <c r="I27" s="1033"/>
      <c r="J27" s="1035"/>
      <c r="K27" s="1036"/>
      <c r="L27" s="830"/>
      <c r="M27" s="830"/>
      <c r="N27" s="840"/>
      <c r="O27" s="830"/>
      <c r="P27" s="830"/>
      <c r="Q27" s="470"/>
      <c r="R27" s="470"/>
      <c r="S27" s="763"/>
      <c r="T27" s="1033"/>
      <c r="U27" s="1035"/>
      <c r="V27" s="1036"/>
      <c r="W27" s="830"/>
      <c r="X27" s="830"/>
      <c r="Y27" s="1052"/>
      <c r="Z27" s="830"/>
      <c r="AA27" s="830"/>
      <c r="AB27" s="1054"/>
      <c r="AC27" s="1054"/>
      <c r="AD27" s="1055"/>
      <c r="AE27" s="1032"/>
      <c r="AF27" s="1035"/>
      <c r="AG27" s="1036"/>
      <c r="AH27" s="830"/>
      <c r="AI27" s="830"/>
      <c r="AJ27" s="1052"/>
      <c r="AK27" s="830"/>
      <c r="AL27" s="830"/>
      <c r="AM27" s="1054"/>
      <c r="AN27" s="1054"/>
      <c r="AO27" s="1055"/>
      <c r="AP27" s="1033"/>
      <c r="AQ27" s="1035"/>
      <c r="AR27" s="1036"/>
      <c r="AS27" s="830"/>
      <c r="AT27" s="830"/>
      <c r="AU27" s="1052"/>
      <c r="AV27" s="830"/>
      <c r="AW27" s="830"/>
      <c r="AX27" s="1054"/>
      <c r="AY27" s="1054"/>
      <c r="AZ27" s="1055"/>
      <c r="BA27" s="1033"/>
      <c r="BB27" s="1035"/>
      <c r="BC27" s="1036"/>
      <c r="BD27" s="830"/>
      <c r="BE27" s="830"/>
      <c r="BF27" s="1052"/>
      <c r="BG27" s="830"/>
      <c r="BH27" s="830"/>
      <c r="BI27" s="1054"/>
      <c r="BJ27" s="1054"/>
      <c r="BK27" s="1055"/>
      <c r="BL27" s="1032"/>
      <c r="BM27" s="1035"/>
      <c r="BN27" s="1036"/>
      <c r="BO27" s="830"/>
      <c r="BP27" s="830"/>
      <c r="BQ27" s="1052"/>
      <c r="BR27" s="830"/>
      <c r="BS27" s="830"/>
      <c r="BT27" s="1054"/>
      <c r="BU27" s="1054"/>
      <c r="BV27" s="1055"/>
      <c r="BW27" s="750"/>
      <c r="BX27" s="750"/>
      <c r="BY27" s="750"/>
      <c r="BZ27" s="750"/>
      <c r="CA27" s="520" t="str">
        <f>IFERROR(VLOOKUP($C27,'Info Exam and Projection List'!$M$4:$R$34,5),"No entry")</f>
        <v>No entry</v>
      </c>
      <c r="CB27" s="731"/>
      <c r="CC27" s="1071"/>
      <c r="CD27" s="520" t="str">
        <f>IFERROR(VLOOKUP($C27,'Info Exam and Projection List'!$M$4:$R$34,6),"No entry")</f>
        <v>No entry</v>
      </c>
      <c r="CE27" s="1385"/>
      <c r="CF27" s="718"/>
      <c r="CG27" s="718"/>
      <c r="CH27" s="1073"/>
      <c r="CI27" s="718"/>
      <c r="CQ27" s="764"/>
      <c r="CR27" s="764"/>
      <c r="CS27" s="770"/>
      <c r="CT27" s="339" t="s">
        <v>261</v>
      </c>
      <c r="CU27" s="339"/>
      <c r="CW27" s="339"/>
      <c r="CX27" s="339"/>
      <c r="CY27" s="767"/>
      <c r="CZ27" s="764"/>
      <c r="DD27" s="353"/>
      <c r="DE27" s="88"/>
      <c r="DF27" s="88"/>
      <c r="DG27" s="88"/>
      <c r="DH27" s="289"/>
      <c r="DI27" s="157"/>
      <c r="DJ27" s="260"/>
      <c r="DK27" s="768"/>
      <c r="DL27" s="157"/>
      <c r="DM27" s="768"/>
      <c r="DN27" s="90"/>
      <c r="DO27" s="90"/>
      <c r="DP27" s="90"/>
      <c r="DQ27" s="90"/>
      <c r="DR27" s="90"/>
      <c r="DS27" s="90"/>
      <c r="DT27" s="769"/>
      <c r="DU27" s="90"/>
      <c r="DV27" s="90"/>
      <c r="DW27" s="90"/>
      <c r="DX27" s="88"/>
      <c r="DY27" s="88"/>
      <c r="DZ27" s="88"/>
      <c r="EA27" s="90"/>
      <c r="EB27" s="90"/>
      <c r="EC27" s="90"/>
      <c r="ED27" s="90"/>
      <c r="EE27" s="769"/>
      <c r="EF27" s="90"/>
      <c r="EG27" s="90"/>
      <c r="EH27" s="90"/>
      <c r="EI27" s="88"/>
      <c r="EJ27" s="88"/>
      <c r="EK27" s="88"/>
      <c r="EL27" s="90"/>
      <c r="EM27" s="90"/>
      <c r="EN27" s="90"/>
      <c r="EO27" s="90"/>
      <c r="EP27" s="769"/>
      <c r="EQ27" s="90"/>
      <c r="ER27" s="90"/>
      <c r="ES27" s="90"/>
      <c r="ET27" s="88"/>
      <c r="EU27" s="88"/>
      <c r="EV27" s="88"/>
      <c r="EW27" s="90"/>
      <c r="EX27" s="90"/>
      <c r="EY27" s="90"/>
      <c r="EZ27" s="90"/>
      <c r="FA27" s="769"/>
      <c r="FB27" s="90"/>
      <c r="FC27" s="90"/>
      <c r="FD27" s="90"/>
      <c r="FE27" s="88"/>
      <c r="FF27" s="88"/>
      <c r="FG27" s="88"/>
      <c r="FH27" s="90"/>
      <c r="FI27" s="90"/>
      <c r="FJ27" s="90"/>
      <c r="FK27" s="90"/>
      <c r="FL27" s="769"/>
      <c r="FM27" s="90"/>
      <c r="FN27" s="90"/>
      <c r="FO27" s="90"/>
      <c r="FP27" s="88"/>
      <c r="FQ27" s="88"/>
      <c r="FR27" s="88"/>
      <c r="FS27" s="90"/>
      <c r="FT27" s="90"/>
      <c r="FU27" s="90"/>
      <c r="FV27" s="90"/>
      <c r="FW27" s="769"/>
      <c r="FX27" s="90"/>
      <c r="FY27" s="90"/>
      <c r="FZ27" s="90"/>
      <c r="GA27" s="88"/>
      <c r="GB27" s="88"/>
      <c r="GC27" s="88"/>
      <c r="GD27" s="88"/>
      <c r="GE27" s="88"/>
      <c r="GF27" s="88"/>
      <c r="GG27" s="88"/>
      <c r="GH27" s="88"/>
      <c r="GI27" s="88"/>
    </row>
    <row r="28" spans="2:191" s="223" customFormat="1" ht="30" customHeight="1" x14ac:dyDescent="0.25">
      <c r="B28" s="1316">
        <v>19</v>
      </c>
      <c r="C28" s="858"/>
      <c r="D28" s="1022" t="str">
        <f>IFERROR(VLOOKUP($C28,'Info Exam and Projection List'!$M$4:$P$34,2),"No entry")</f>
        <v>No entry</v>
      </c>
      <c r="E28" s="1027"/>
      <c r="F28" s="1021"/>
      <c r="G28" s="492"/>
      <c r="H28" s="1407"/>
      <c r="I28" s="1033"/>
      <c r="J28" s="1035"/>
      <c r="K28" s="1036"/>
      <c r="L28" s="830"/>
      <c r="M28" s="830"/>
      <c r="N28" s="840"/>
      <c r="O28" s="830"/>
      <c r="P28" s="830"/>
      <c r="Q28" s="470"/>
      <c r="R28" s="470"/>
      <c r="S28" s="763"/>
      <c r="T28" s="1033"/>
      <c r="U28" s="1035"/>
      <c r="V28" s="1036"/>
      <c r="W28" s="830"/>
      <c r="X28" s="830"/>
      <c r="Y28" s="1052"/>
      <c r="Z28" s="830"/>
      <c r="AA28" s="830"/>
      <c r="AB28" s="1054"/>
      <c r="AC28" s="1054"/>
      <c r="AD28" s="1055"/>
      <c r="AE28" s="1032"/>
      <c r="AF28" s="1035"/>
      <c r="AG28" s="1036"/>
      <c r="AH28" s="830"/>
      <c r="AI28" s="830"/>
      <c r="AJ28" s="1052"/>
      <c r="AK28" s="830"/>
      <c r="AL28" s="830"/>
      <c r="AM28" s="1054"/>
      <c r="AN28" s="1054"/>
      <c r="AO28" s="1055"/>
      <c r="AP28" s="1033"/>
      <c r="AQ28" s="1035"/>
      <c r="AR28" s="1036"/>
      <c r="AS28" s="830"/>
      <c r="AT28" s="830"/>
      <c r="AU28" s="1052"/>
      <c r="AV28" s="830"/>
      <c r="AW28" s="830"/>
      <c r="AX28" s="1054"/>
      <c r="AY28" s="1054"/>
      <c r="AZ28" s="1055"/>
      <c r="BA28" s="1033"/>
      <c r="BB28" s="1035"/>
      <c r="BC28" s="1036"/>
      <c r="BD28" s="830"/>
      <c r="BE28" s="830"/>
      <c r="BF28" s="1052"/>
      <c r="BG28" s="830"/>
      <c r="BH28" s="830"/>
      <c r="BI28" s="1054"/>
      <c r="BJ28" s="1054"/>
      <c r="BK28" s="1055"/>
      <c r="BL28" s="1032"/>
      <c r="BM28" s="1035"/>
      <c r="BN28" s="1036"/>
      <c r="BO28" s="830"/>
      <c r="BP28" s="830"/>
      <c r="BQ28" s="1052"/>
      <c r="BR28" s="830"/>
      <c r="BS28" s="830"/>
      <c r="BT28" s="1054"/>
      <c r="BU28" s="1054"/>
      <c r="BV28" s="1055"/>
      <c r="BW28" s="750"/>
      <c r="BX28" s="750"/>
      <c r="BY28" s="750"/>
      <c r="BZ28" s="750"/>
      <c r="CA28" s="520" t="str">
        <f>IFERROR(VLOOKUP($C28,'Info Exam and Projection List'!$M$4:$R$34,5),"No entry")</f>
        <v>No entry</v>
      </c>
      <c r="CB28" s="731"/>
      <c r="CC28" s="1071"/>
      <c r="CD28" s="520" t="str">
        <f>IFERROR(VLOOKUP($C28,'Info Exam and Projection List'!$M$4:$R$34,6),"No entry")</f>
        <v>No entry</v>
      </c>
      <c r="CE28" s="1385"/>
      <c r="CF28" s="718"/>
      <c r="CG28" s="718"/>
      <c r="CH28" s="1073"/>
      <c r="CI28" s="718"/>
      <c r="CQ28" s="764"/>
      <c r="CR28" s="764"/>
      <c r="CS28" s="770"/>
      <c r="CT28" s="339" t="s">
        <v>288</v>
      </c>
      <c r="CU28" s="339"/>
      <c r="CW28" s="339"/>
      <c r="CX28" s="772" t="s">
        <v>370</v>
      </c>
      <c r="CY28" s="767"/>
      <c r="CZ28" s="764"/>
      <c r="DD28" s="353"/>
      <c r="DE28" s="88"/>
      <c r="DF28" s="88"/>
      <c r="DG28" s="88"/>
      <c r="DH28" s="289"/>
      <c r="DI28" s="157"/>
      <c r="DJ28" s="260"/>
      <c r="DK28" s="768"/>
      <c r="DL28" s="157"/>
      <c r="DM28" s="768"/>
      <c r="DN28" s="90"/>
      <c r="DO28" s="90"/>
      <c r="DP28" s="90"/>
      <c r="DQ28" s="90"/>
      <c r="DR28" s="90"/>
      <c r="DS28" s="90"/>
      <c r="DT28" s="769"/>
      <c r="DU28" s="90"/>
      <c r="DV28" s="90"/>
      <c r="DW28" s="90"/>
      <c r="DX28" s="88"/>
      <c r="DY28" s="88"/>
      <c r="DZ28" s="88"/>
      <c r="EA28" s="90"/>
      <c r="EB28" s="90"/>
      <c r="EC28" s="90"/>
      <c r="ED28" s="90"/>
      <c r="EE28" s="769"/>
      <c r="EF28" s="90"/>
      <c r="EG28" s="90"/>
      <c r="EH28" s="90"/>
      <c r="EI28" s="88"/>
      <c r="EJ28" s="88"/>
      <c r="EK28" s="88"/>
      <c r="EL28" s="90"/>
      <c r="EM28" s="90"/>
      <c r="EN28" s="90"/>
      <c r="EO28" s="90"/>
      <c r="EP28" s="769"/>
      <c r="EQ28" s="90"/>
      <c r="ER28" s="90"/>
      <c r="ES28" s="90"/>
      <c r="ET28" s="88"/>
      <c r="EU28" s="88"/>
      <c r="EV28" s="88"/>
      <c r="EW28" s="90"/>
      <c r="EX28" s="90"/>
      <c r="EY28" s="90"/>
      <c r="EZ28" s="90"/>
      <c r="FA28" s="769"/>
      <c r="FB28" s="90"/>
      <c r="FC28" s="90"/>
      <c r="FD28" s="90"/>
      <c r="FE28" s="88"/>
      <c r="FF28" s="88"/>
      <c r="FG28" s="88"/>
      <c r="FH28" s="90"/>
      <c r="FI28" s="90"/>
      <c r="FJ28" s="90"/>
      <c r="FK28" s="90"/>
      <c r="FL28" s="769"/>
      <c r="FM28" s="90"/>
      <c r="FN28" s="90"/>
      <c r="FO28" s="90"/>
      <c r="FP28" s="88"/>
      <c r="FQ28" s="88"/>
      <c r="FR28" s="88"/>
      <c r="FS28" s="90"/>
      <c r="FT28" s="90"/>
      <c r="FU28" s="90"/>
      <c r="FV28" s="90"/>
      <c r="FW28" s="769"/>
      <c r="FX28" s="90"/>
      <c r="FY28" s="90"/>
      <c r="FZ28" s="90"/>
      <c r="GA28" s="88"/>
      <c r="GB28" s="88"/>
      <c r="GC28" s="88"/>
      <c r="GD28" s="88"/>
      <c r="GE28" s="88"/>
      <c r="GF28" s="88"/>
      <c r="GG28" s="88"/>
      <c r="GH28" s="88"/>
      <c r="GI28" s="88"/>
    </row>
    <row r="29" spans="2:191" s="223" customFormat="1" ht="30" customHeight="1" x14ac:dyDescent="0.25">
      <c r="B29" s="1316">
        <v>20</v>
      </c>
      <c r="C29" s="858"/>
      <c r="D29" s="1022" t="str">
        <f>IFERROR(VLOOKUP($C29,'Info Exam and Projection List'!$M$4:$P$34,2),"No entry")</f>
        <v>No entry</v>
      </c>
      <c r="E29" s="1027"/>
      <c r="F29" s="1021"/>
      <c r="G29" s="492"/>
      <c r="H29" s="1407"/>
      <c r="I29" s="1033"/>
      <c r="J29" s="1035"/>
      <c r="K29" s="1036"/>
      <c r="L29" s="830"/>
      <c r="M29" s="830"/>
      <c r="N29" s="840"/>
      <c r="O29" s="830"/>
      <c r="P29" s="830"/>
      <c r="Q29" s="470"/>
      <c r="R29" s="470"/>
      <c r="S29" s="763"/>
      <c r="T29" s="1033"/>
      <c r="U29" s="1035"/>
      <c r="V29" s="1036"/>
      <c r="W29" s="830"/>
      <c r="X29" s="830"/>
      <c r="Y29" s="1052"/>
      <c r="Z29" s="830"/>
      <c r="AA29" s="830"/>
      <c r="AB29" s="1054"/>
      <c r="AC29" s="1054"/>
      <c r="AD29" s="1055"/>
      <c r="AE29" s="1032"/>
      <c r="AF29" s="1035"/>
      <c r="AG29" s="1036"/>
      <c r="AH29" s="830"/>
      <c r="AI29" s="830"/>
      <c r="AJ29" s="1052"/>
      <c r="AK29" s="830"/>
      <c r="AL29" s="830"/>
      <c r="AM29" s="1054"/>
      <c r="AN29" s="1054"/>
      <c r="AO29" s="1055"/>
      <c r="AP29" s="1033"/>
      <c r="AQ29" s="1035"/>
      <c r="AR29" s="1036"/>
      <c r="AS29" s="830"/>
      <c r="AT29" s="830"/>
      <c r="AU29" s="1052"/>
      <c r="AV29" s="830"/>
      <c r="AW29" s="830"/>
      <c r="AX29" s="1054"/>
      <c r="AY29" s="1054"/>
      <c r="AZ29" s="1055"/>
      <c r="BA29" s="1033"/>
      <c r="BB29" s="1035"/>
      <c r="BC29" s="1036"/>
      <c r="BD29" s="830"/>
      <c r="BE29" s="830"/>
      <c r="BF29" s="1052"/>
      <c r="BG29" s="830"/>
      <c r="BH29" s="830"/>
      <c r="BI29" s="1054"/>
      <c r="BJ29" s="1054"/>
      <c r="BK29" s="1055"/>
      <c r="BL29" s="1032"/>
      <c r="BM29" s="1035"/>
      <c r="BN29" s="1036"/>
      <c r="BO29" s="830"/>
      <c r="BP29" s="830"/>
      <c r="BQ29" s="1052"/>
      <c r="BR29" s="830"/>
      <c r="BS29" s="830"/>
      <c r="BT29" s="1054"/>
      <c r="BU29" s="1054"/>
      <c r="BV29" s="1055"/>
      <c r="BW29" s="750"/>
      <c r="BX29" s="750"/>
      <c r="BY29" s="750"/>
      <c r="BZ29" s="750"/>
      <c r="CA29" s="520" t="str">
        <f>IFERROR(VLOOKUP($C29,'Info Exam and Projection List'!$M$4:$R$34,5),"No entry")</f>
        <v>No entry</v>
      </c>
      <c r="CB29" s="731"/>
      <c r="CC29" s="1071"/>
      <c r="CD29" s="520" t="str">
        <f>IFERROR(VLOOKUP($C29,'Info Exam and Projection List'!$M$4:$R$34,6),"No entry")</f>
        <v>No entry</v>
      </c>
      <c r="CE29" s="1385"/>
      <c r="CF29" s="718"/>
      <c r="CG29" s="718"/>
      <c r="CH29" s="1073"/>
      <c r="CI29" s="718"/>
      <c r="CQ29" s="764"/>
      <c r="CR29" s="764"/>
      <c r="CS29" s="770"/>
      <c r="CT29" s="339" t="s">
        <v>353</v>
      </c>
      <c r="CU29" s="339"/>
      <c r="CV29" s="772" t="s">
        <v>303</v>
      </c>
      <c r="CW29" s="339"/>
      <c r="CX29" s="339" t="s">
        <v>366</v>
      </c>
      <c r="CY29" s="767"/>
      <c r="CZ29" s="764"/>
      <c r="DD29" s="353"/>
      <c r="DE29" s="88"/>
      <c r="DF29" s="88"/>
      <c r="DG29" s="88"/>
      <c r="DH29" s="289"/>
      <c r="DI29" s="157"/>
      <c r="DJ29" s="260"/>
      <c r="DK29" s="768"/>
      <c r="DL29" s="157"/>
      <c r="DM29" s="768"/>
      <c r="DN29" s="90"/>
      <c r="DO29" s="90"/>
      <c r="DP29" s="90"/>
      <c r="DQ29" s="90"/>
      <c r="DR29" s="90"/>
      <c r="DS29" s="90"/>
      <c r="DT29" s="769"/>
      <c r="DU29" s="90"/>
      <c r="DV29" s="90"/>
      <c r="DW29" s="90"/>
      <c r="DX29" s="88"/>
      <c r="DY29" s="88"/>
      <c r="DZ29" s="88"/>
      <c r="EA29" s="90"/>
      <c r="EB29" s="90"/>
      <c r="EC29" s="90"/>
      <c r="ED29" s="90"/>
      <c r="EE29" s="769"/>
      <c r="EF29" s="90"/>
      <c r="EG29" s="90"/>
      <c r="EH29" s="90"/>
      <c r="EI29" s="88"/>
      <c r="EJ29" s="88"/>
      <c r="EK29" s="88"/>
      <c r="EL29" s="90"/>
      <c r="EM29" s="90"/>
      <c r="EN29" s="90"/>
      <c r="EO29" s="90"/>
      <c r="EP29" s="769"/>
      <c r="EQ29" s="90"/>
      <c r="ER29" s="90"/>
      <c r="ES29" s="90"/>
      <c r="ET29" s="88"/>
      <c r="EU29" s="88"/>
      <c r="EV29" s="88"/>
      <c r="EW29" s="90"/>
      <c r="EX29" s="90"/>
      <c r="EY29" s="90"/>
      <c r="EZ29" s="90"/>
      <c r="FA29" s="769"/>
      <c r="FB29" s="90"/>
      <c r="FC29" s="90"/>
      <c r="FD29" s="90"/>
      <c r="FE29" s="88"/>
      <c r="FF29" s="88"/>
      <c r="FG29" s="88"/>
      <c r="FH29" s="90"/>
      <c r="FI29" s="90"/>
      <c r="FJ29" s="90"/>
      <c r="FK29" s="90"/>
      <c r="FL29" s="769"/>
      <c r="FM29" s="90"/>
      <c r="FN29" s="90"/>
      <c r="FO29" s="90"/>
      <c r="FP29" s="88"/>
      <c r="FQ29" s="88"/>
      <c r="FR29" s="88"/>
      <c r="FS29" s="90"/>
      <c r="FT29" s="90"/>
      <c r="FU29" s="90"/>
      <c r="FV29" s="90"/>
      <c r="FW29" s="769"/>
      <c r="FX29" s="90"/>
      <c r="FY29" s="90"/>
      <c r="FZ29" s="90"/>
      <c r="GA29" s="88"/>
      <c r="GB29" s="88"/>
      <c r="GC29" s="88"/>
      <c r="GD29" s="88"/>
      <c r="GE29" s="88"/>
      <c r="GF29" s="88"/>
      <c r="GG29" s="88"/>
      <c r="GH29" s="88"/>
      <c r="GI29" s="88"/>
    </row>
    <row r="30" spans="2:191" s="223" customFormat="1" ht="30" customHeight="1" x14ac:dyDescent="0.25">
      <c r="B30" s="1316">
        <v>21</v>
      </c>
      <c r="C30" s="858"/>
      <c r="D30" s="1022" t="str">
        <f>IFERROR(VLOOKUP($C30,'Info Exam and Projection List'!$M$4:$P$34,2),"No entry")</f>
        <v>No entry</v>
      </c>
      <c r="E30" s="1027"/>
      <c r="F30" s="1021"/>
      <c r="G30" s="492"/>
      <c r="H30" s="1407"/>
      <c r="I30" s="1033"/>
      <c r="J30" s="1035"/>
      <c r="K30" s="1036"/>
      <c r="L30" s="830"/>
      <c r="M30" s="830"/>
      <c r="N30" s="840"/>
      <c r="O30" s="830"/>
      <c r="P30" s="830"/>
      <c r="Q30" s="470"/>
      <c r="R30" s="470"/>
      <c r="S30" s="763"/>
      <c r="T30" s="1033"/>
      <c r="U30" s="1035"/>
      <c r="V30" s="1036"/>
      <c r="W30" s="830"/>
      <c r="X30" s="830"/>
      <c r="Y30" s="1052"/>
      <c r="Z30" s="830"/>
      <c r="AA30" s="830"/>
      <c r="AB30" s="1054"/>
      <c r="AC30" s="1054"/>
      <c r="AD30" s="1055"/>
      <c r="AE30" s="1032"/>
      <c r="AF30" s="1035"/>
      <c r="AG30" s="1036"/>
      <c r="AH30" s="830"/>
      <c r="AI30" s="830"/>
      <c r="AJ30" s="1052"/>
      <c r="AK30" s="830"/>
      <c r="AL30" s="830"/>
      <c r="AM30" s="1054"/>
      <c r="AN30" s="1054"/>
      <c r="AO30" s="1055"/>
      <c r="AP30" s="1033"/>
      <c r="AQ30" s="1035"/>
      <c r="AR30" s="1036"/>
      <c r="AS30" s="830"/>
      <c r="AT30" s="830"/>
      <c r="AU30" s="1052"/>
      <c r="AV30" s="830"/>
      <c r="AW30" s="830"/>
      <c r="AX30" s="1054"/>
      <c r="AY30" s="1054"/>
      <c r="AZ30" s="1055"/>
      <c r="BA30" s="1033"/>
      <c r="BB30" s="1035"/>
      <c r="BC30" s="1036"/>
      <c r="BD30" s="830"/>
      <c r="BE30" s="830"/>
      <c r="BF30" s="1052"/>
      <c r="BG30" s="830"/>
      <c r="BH30" s="830"/>
      <c r="BI30" s="1054"/>
      <c r="BJ30" s="1054"/>
      <c r="BK30" s="1055"/>
      <c r="BL30" s="1032"/>
      <c r="BM30" s="1035"/>
      <c r="BN30" s="1036"/>
      <c r="BO30" s="830"/>
      <c r="BP30" s="830"/>
      <c r="BQ30" s="1052"/>
      <c r="BR30" s="830"/>
      <c r="BS30" s="830"/>
      <c r="BT30" s="1054"/>
      <c r="BU30" s="1054"/>
      <c r="BV30" s="1055"/>
      <c r="BW30" s="750"/>
      <c r="BX30" s="750"/>
      <c r="BY30" s="750"/>
      <c r="BZ30" s="750"/>
      <c r="CA30" s="520" t="str">
        <f>IFERROR(VLOOKUP($C30,'Info Exam and Projection List'!$M$4:$R$34,5),"No entry")</f>
        <v>No entry</v>
      </c>
      <c r="CB30" s="731"/>
      <c r="CC30" s="1071"/>
      <c r="CD30" s="520" t="str">
        <f>IFERROR(VLOOKUP($C30,'Info Exam and Projection List'!$M$4:$R$34,6),"No entry")</f>
        <v>No entry</v>
      </c>
      <c r="CE30" s="1385"/>
      <c r="CF30" s="718"/>
      <c r="CG30" s="718"/>
      <c r="CH30" s="1073"/>
      <c r="CI30" s="718"/>
      <c r="CQ30" s="764"/>
      <c r="CR30" s="764"/>
      <c r="CS30" s="770"/>
      <c r="CT30" s="772" t="s">
        <v>291</v>
      </c>
      <c r="CU30" s="339"/>
      <c r="CV30" s="339" t="s">
        <v>353</v>
      </c>
      <c r="CW30" s="339"/>
      <c r="CX30" s="339" t="s">
        <v>372</v>
      </c>
      <c r="CY30" s="767"/>
      <c r="CZ30" s="764"/>
      <c r="DD30" s="353"/>
      <c r="DE30" s="88"/>
      <c r="DF30" s="88"/>
      <c r="DG30" s="88"/>
      <c r="DH30" s="289"/>
      <c r="DI30" s="157"/>
      <c r="DJ30" s="260"/>
      <c r="DK30" s="768"/>
      <c r="DL30" s="157"/>
      <c r="DM30" s="768"/>
      <c r="DN30" s="90"/>
      <c r="DO30" s="90"/>
      <c r="DP30" s="90"/>
      <c r="DQ30" s="90"/>
      <c r="DR30" s="90"/>
      <c r="DS30" s="90"/>
      <c r="DT30" s="769"/>
      <c r="DU30" s="90"/>
      <c r="DV30" s="90"/>
      <c r="DW30" s="90"/>
      <c r="DX30" s="88"/>
      <c r="DY30" s="88"/>
      <c r="DZ30" s="88"/>
      <c r="EA30" s="90"/>
      <c r="EB30" s="90"/>
      <c r="EC30" s="90"/>
      <c r="ED30" s="90"/>
      <c r="EE30" s="769"/>
      <c r="EF30" s="90"/>
      <c r="EG30" s="90"/>
      <c r="EH30" s="90"/>
      <c r="EI30" s="88"/>
      <c r="EJ30" s="88"/>
      <c r="EK30" s="88"/>
      <c r="EL30" s="90"/>
      <c r="EM30" s="90"/>
      <c r="EN30" s="90"/>
      <c r="EO30" s="90"/>
      <c r="EP30" s="769"/>
      <c r="EQ30" s="90"/>
      <c r="ER30" s="90"/>
      <c r="ES30" s="90"/>
      <c r="ET30" s="88"/>
      <c r="EU30" s="88"/>
      <c r="EV30" s="88"/>
      <c r="EW30" s="90"/>
      <c r="EX30" s="90"/>
      <c r="EY30" s="90"/>
      <c r="EZ30" s="90"/>
      <c r="FA30" s="769"/>
      <c r="FB30" s="90"/>
      <c r="FC30" s="90"/>
      <c r="FD30" s="90"/>
      <c r="FE30" s="88"/>
      <c r="FF30" s="88"/>
      <c r="FG30" s="88"/>
      <c r="FH30" s="90"/>
      <c r="FI30" s="90"/>
      <c r="FJ30" s="90"/>
      <c r="FK30" s="90"/>
      <c r="FL30" s="769"/>
      <c r="FM30" s="90"/>
      <c r="FN30" s="90"/>
      <c r="FO30" s="90"/>
      <c r="FP30" s="88"/>
      <c r="FQ30" s="88"/>
      <c r="FR30" s="88"/>
      <c r="FS30" s="90"/>
      <c r="FT30" s="90"/>
      <c r="FU30" s="90"/>
      <c r="FV30" s="90"/>
      <c r="FW30" s="769"/>
      <c r="FX30" s="90"/>
      <c r="FY30" s="90"/>
      <c r="FZ30" s="90"/>
      <c r="GA30" s="88"/>
      <c r="GB30" s="88"/>
      <c r="GC30" s="88"/>
      <c r="GD30" s="88"/>
      <c r="GE30" s="88"/>
      <c r="GF30" s="88"/>
      <c r="GG30" s="88"/>
      <c r="GH30" s="88"/>
      <c r="GI30" s="88"/>
    </row>
    <row r="31" spans="2:191" s="223" customFormat="1" ht="30" customHeight="1" x14ac:dyDescent="0.25">
      <c r="B31" s="1316">
        <v>22</v>
      </c>
      <c r="C31" s="858"/>
      <c r="D31" s="1022" t="str">
        <f>IFERROR(VLOOKUP($C31,'Info Exam and Projection List'!$M$4:$P$34,2),"No entry")</f>
        <v>No entry</v>
      </c>
      <c r="E31" s="1027"/>
      <c r="F31" s="1021"/>
      <c r="G31" s="492"/>
      <c r="H31" s="1407"/>
      <c r="I31" s="1033"/>
      <c r="J31" s="1035"/>
      <c r="K31" s="1036"/>
      <c r="L31" s="830"/>
      <c r="M31" s="830"/>
      <c r="N31" s="840"/>
      <c r="O31" s="830"/>
      <c r="P31" s="830"/>
      <c r="Q31" s="470"/>
      <c r="R31" s="470"/>
      <c r="S31" s="763"/>
      <c r="T31" s="1033"/>
      <c r="U31" s="1035"/>
      <c r="V31" s="1036"/>
      <c r="W31" s="830"/>
      <c r="X31" s="830"/>
      <c r="Y31" s="1052"/>
      <c r="Z31" s="830"/>
      <c r="AA31" s="830"/>
      <c r="AB31" s="1054"/>
      <c r="AC31" s="1054"/>
      <c r="AD31" s="1055"/>
      <c r="AE31" s="1032"/>
      <c r="AF31" s="1035"/>
      <c r="AG31" s="1036"/>
      <c r="AH31" s="830"/>
      <c r="AI31" s="830"/>
      <c r="AJ31" s="1052"/>
      <c r="AK31" s="830"/>
      <c r="AL31" s="830"/>
      <c r="AM31" s="1054"/>
      <c r="AN31" s="1054"/>
      <c r="AO31" s="1055"/>
      <c r="AP31" s="1033"/>
      <c r="AQ31" s="1035"/>
      <c r="AR31" s="1036"/>
      <c r="AS31" s="830"/>
      <c r="AT31" s="830"/>
      <c r="AU31" s="1052"/>
      <c r="AV31" s="830"/>
      <c r="AW31" s="830"/>
      <c r="AX31" s="1054"/>
      <c r="AY31" s="1054"/>
      <c r="AZ31" s="1055"/>
      <c r="BA31" s="1033"/>
      <c r="BB31" s="1035"/>
      <c r="BC31" s="1036"/>
      <c r="BD31" s="830"/>
      <c r="BE31" s="830"/>
      <c r="BF31" s="1052"/>
      <c r="BG31" s="830"/>
      <c r="BH31" s="830"/>
      <c r="BI31" s="1054"/>
      <c r="BJ31" s="1054"/>
      <c r="BK31" s="1055"/>
      <c r="BL31" s="1032"/>
      <c r="BM31" s="1035"/>
      <c r="BN31" s="1036"/>
      <c r="BO31" s="830"/>
      <c r="BP31" s="830"/>
      <c r="BQ31" s="1052"/>
      <c r="BR31" s="830"/>
      <c r="BS31" s="830"/>
      <c r="BT31" s="1054"/>
      <c r="BU31" s="1054"/>
      <c r="BV31" s="1055"/>
      <c r="BW31" s="750"/>
      <c r="BX31" s="750"/>
      <c r="BY31" s="750"/>
      <c r="BZ31" s="750"/>
      <c r="CA31" s="520" t="str">
        <f>IFERROR(VLOOKUP($C31,'Info Exam and Projection List'!$M$4:$R$34,5),"No entry")</f>
        <v>No entry</v>
      </c>
      <c r="CB31" s="731"/>
      <c r="CC31" s="1071"/>
      <c r="CD31" s="520" t="str">
        <f>IFERROR(VLOOKUP($C31,'Info Exam and Projection List'!$M$4:$R$34,6),"No entry")</f>
        <v>No entry</v>
      </c>
      <c r="CE31" s="1385"/>
      <c r="CF31" s="718"/>
      <c r="CG31" s="718"/>
      <c r="CH31" s="1073"/>
      <c r="CI31" s="718"/>
      <c r="CQ31" s="764"/>
      <c r="CR31" s="764"/>
      <c r="CS31" s="770"/>
      <c r="CT31" s="339" t="s">
        <v>1</v>
      </c>
      <c r="CU31" s="339"/>
      <c r="CV31" s="223" t="s">
        <v>836</v>
      </c>
      <c r="CW31" s="339"/>
      <c r="CX31" s="339" t="s">
        <v>371</v>
      </c>
      <c r="CY31" s="767"/>
      <c r="CZ31" s="764"/>
      <c r="DD31" s="353"/>
      <c r="DE31" s="88"/>
      <c r="DF31" s="88"/>
      <c r="DG31" s="88"/>
      <c r="DH31" s="289"/>
      <c r="DI31" s="157"/>
      <c r="DJ31" s="260"/>
      <c r="DK31" s="768"/>
      <c r="DL31" s="157"/>
      <c r="DM31" s="768"/>
      <c r="DN31" s="90"/>
      <c r="DO31" s="90"/>
      <c r="DP31" s="90"/>
      <c r="DQ31" s="90"/>
      <c r="DR31" s="90"/>
      <c r="DS31" s="90"/>
      <c r="DT31" s="769"/>
      <c r="DU31" s="90"/>
      <c r="DV31" s="90"/>
      <c r="DW31" s="90"/>
      <c r="DX31" s="88"/>
      <c r="DY31" s="88"/>
      <c r="DZ31" s="88"/>
      <c r="EA31" s="90"/>
      <c r="EB31" s="90"/>
      <c r="EC31" s="90"/>
      <c r="ED31" s="90"/>
      <c r="EE31" s="769"/>
      <c r="EF31" s="90"/>
      <c r="EG31" s="90"/>
      <c r="EH31" s="90"/>
      <c r="EI31" s="88"/>
      <c r="EJ31" s="88"/>
      <c r="EK31" s="88"/>
      <c r="EL31" s="90"/>
      <c r="EM31" s="90"/>
      <c r="EN31" s="90"/>
      <c r="EO31" s="90"/>
      <c r="EP31" s="769"/>
      <c r="EQ31" s="90"/>
      <c r="ER31" s="90"/>
      <c r="ES31" s="90"/>
      <c r="ET31" s="88"/>
      <c r="EU31" s="88"/>
      <c r="EV31" s="88"/>
      <c r="EW31" s="90"/>
      <c r="EX31" s="90"/>
      <c r="EY31" s="90"/>
      <c r="EZ31" s="90"/>
      <c r="FA31" s="769"/>
      <c r="FB31" s="90"/>
      <c r="FC31" s="90"/>
      <c r="FD31" s="90"/>
      <c r="FE31" s="88"/>
      <c r="FF31" s="88"/>
      <c r="FG31" s="88"/>
      <c r="FH31" s="90"/>
      <c r="FI31" s="90"/>
      <c r="FJ31" s="90"/>
      <c r="FK31" s="90"/>
      <c r="FL31" s="769"/>
      <c r="FM31" s="90"/>
      <c r="FN31" s="90"/>
      <c r="FO31" s="90"/>
      <c r="FP31" s="88"/>
      <c r="FQ31" s="88"/>
      <c r="FR31" s="88"/>
      <c r="FS31" s="90"/>
      <c r="FT31" s="90"/>
      <c r="FU31" s="90"/>
      <c r="FV31" s="90"/>
      <c r="FW31" s="769"/>
      <c r="FX31" s="90"/>
      <c r="FY31" s="90"/>
      <c r="FZ31" s="90"/>
      <c r="GA31" s="88"/>
      <c r="GB31" s="88"/>
      <c r="GC31" s="88"/>
      <c r="GD31" s="88"/>
      <c r="GE31" s="88"/>
      <c r="GF31" s="88"/>
      <c r="GG31" s="88"/>
      <c r="GH31" s="88"/>
      <c r="GI31" s="88"/>
    </row>
    <row r="32" spans="2:191" s="223" customFormat="1" ht="30" customHeight="1" x14ac:dyDescent="0.25">
      <c r="B32" s="1316">
        <v>23</v>
      </c>
      <c r="C32" s="858"/>
      <c r="D32" s="1022" t="str">
        <f>IFERROR(VLOOKUP($C32,'Info Exam and Projection List'!$M$4:$P$34,2),"No entry")</f>
        <v>No entry</v>
      </c>
      <c r="E32" s="1027"/>
      <c r="F32" s="1021"/>
      <c r="G32" s="492"/>
      <c r="H32" s="1407"/>
      <c r="I32" s="1033"/>
      <c r="J32" s="1035"/>
      <c r="K32" s="1036"/>
      <c r="L32" s="830"/>
      <c r="M32" s="830"/>
      <c r="N32" s="840"/>
      <c r="O32" s="830"/>
      <c r="P32" s="830"/>
      <c r="Q32" s="470"/>
      <c r="R32" s="470"/>
      <c r="S32" s="763"/>
      <c r="T32" s="1033"/>
      <c r="U32" s="1035"/>
      <c r="V32" s="1036"/>
      <c r="W32" s="830"/>
      <c r="X32" s="830"/>
      <c r="Y32" s="1052"/>
      <c r="Z32" s="830"/>
      <c r="AA32" s="830"/>
      <c r="AB32" s="1054"/>
      <c r="AC32" s="1054"/>
      <c r="AD32" s="1055"/>
      <c r="AE32" s="1032"/>
      <c r="AF32" s="1035"/>
      <c r="AG32" s="1036"/>
      <c r="AH32" s="830"/>
      <c r="AI32" s="830"/>
      <c r="AJ32" s="1052"/>
      <c r="AK32" s="830"/>
      <c r="AL32" s="830"/>
      <c r="AM32" s="1054"/>
      <c r="AN32" s="1054"/>
      <c r="AO32" s="1055"/>
      <c r="AP32" s="1033"/>
      <c r="AQ32" s="1035"/>
      <c r="AR32" s="1036"/>
      <c r="AS32" s="830"/>
      <c r="AT32" s="830"/>
      <c r="AU32" s="1052"/>
      <c r="AV32" s="830"/>
      <c r="AW32" s="830"/>
      <c r="AX32" s="1054"/>
      <c r="AY32" s="1054"/>
      <c r="AZ32" s="1055"/>
      <c r="BA32" s="1033"/>
      <c r="BB32" s="1035"/>
      <c r="BC32" s="1036"/>
      <c r="BD32" s="830"/>
      <c r="BE32" s="830"/>
      <c r="BF32" s="1052"/>
      <c r="BG32" s="830"/>
      <c r="BH32" s="830"/>
      <c r="BI32" s="1054"/>
      <c r="BJ32" s="1054"/>
      <c r="BK32" s="1055"/>
      <c r="BL32" s="1032"/>
      <c r="BM32" s="1035"/>
      <c r="BN32" s="1036"/>
      <c r="BO32" s="830"/>
      <c r="BP32" s="830"/>
      <c r="BQ32" s="1052"/>
      <c r="BR32" s="830"/>
      <c r="BS32" s="830"/>
      <c r="BT32" s="1054"/>
      <c r="BU32" s="1054"/>
      <c r="BV32" s="1055"/>
      <c r="BW32" s="750"/>
      <c r="BX32" s="750"/>
      <c r="BY32" s="750"/>
      <c r="BZ32" s="750"/>
      <c r="CA32" s="520" t="str">
        <f>IFERROR(VLOOKUP($C32,'Info Exam and Projection List'!$M$4:$R$34,5),"No entry")</f>
        <v>No entry</v>
      </c>
      <c r="CB32" s="731"/>
      <c r="CC32" s="1071"/>
      <c r="CD32" s="520" t="str">
        <f>IFERROR(VLOOKUP($C32,'Info Exam and Projection List'!$M$4:$R$34,6),"No entry")</f>
        <v>No entry</v>
      </c>
      <c r="CE32" s="1385"/>
      <c r="CF32" s="718"/>
      <c r="CG32" s="718"/>
      <c r="CH32" s="1073"/>
      <c r="CI32" s="718"/>
      <c r="CQ32" s="764"/>
      <c r="CR32" s="764"/>
      <c r="CS32" s="770"/>
      <c r="CT32" s="223" t="s">
        <v>1148</v>
      </c>
      <c r="CU32" s="339"/>
      <c r="CV32" s="339" t="s">
        <v>797</v>
      </c>
      <c r="CW32" s="339"/>
      <c r="CX32" s="339" t="s">
        <v>373</v>
      </c>
      <c r="CY32" s="767"/>
      <c r="CZ32" s="764"/>
      <c r="DD32" s="353"/>
      <c r="DE32" s="88"/>
      <c r="DF32" s="88"/>
      <c r="DG32" s="88"/>
      <c r="DH32" s="289"/>
      <c r="DI32" s="157"/>
      <c r="DJ32" s="260"/>
      <c r="DK32" s="768"/>
      <c r="DL32" s="157"/>
      <c r="DM32" s="768"/>
      <c r="DN32" s="90"/>
      <c r="DO32" s="90"/>
      <c r="DP32" s="90"/>
      <c r="DQ32" s="90"/>
      <c r="DR32" s="90"/>
      <c r="DS32" s="90"/>
      <c r="DT32" s="769"/>
      <c r="DU32" s="90"/>
      <c r="DV32" s="90"/>
      <c r="DW32" s="90"/>
      <c r="DX32" s="88"/>
      <c r="DY32" s="88"/>
      <c r="DZ32" s="88"/>
      <c r="EA32" s="90"/>
      <c r="EB32" s="90"/>
      <c r="EC32" s="90"/>
      <c r="ED32" s="90"/>
      <c r="EE32" s="769"/>
      <c r="EF32" s="90"/>
      <c r="EG32" s="90"/>
      <c r="EH32" s="90"/>
      <c r="EI32" s="88"/>
      <c r="EJ32" s="88"/>
      <c r="EK32" s="88"/>
      <c r="EL32" s="90"/>
      <c r="EM32" s="90"/>
      <c r="EN32" s="90"/>
      <c r="EO32" s="90"/>
      <c r="EP32" s="769"/>
      <c r="EQ32" s="90"/>
      <c r="ER32" s="90"/>
      <c r="ES32" s="90"/>
      <c r="ET32" s="88"/>
      <c r="EU32" s="88"/>
      <c r="EV32" s="88"/>
      <c r="EW32" s="90"/>
      <c r="EX32" s="90"/>
      <c r="EY32" s="90"/>
      <c r="EZ32" s="90"/>
      <c r="FA32" s="769"/>
      <c r="FB32" s="90"/>
      <c r="FC32" s="90"/>
      <c r="FD32" s="90"/>
      <c r="FE32" s="88"/>
      <c r="FF32" s="88"/>
      <c r="FG32" s="88"/>
      <c r="FH32" s="90"/>
      <c r="FI32" s="90"/>
      <c r="FJ32" s="90"/>
      <c r="FK32" s="90"/>
      <c r="FL32" s="769"/>
      <c r="FM32" s="90"/>
      <c r="FN32" s="90"/>
      <c r="FO32" s="90"/>
      <c r="FP32" s="88"/>
      <c r="FQ32" s="88"/>
      <c r="FR32" s="88"/>
      <c r="FS32" s="90"/>
      <c r="FT32" s="90"/>
      <c r="FU32" s="90"/>
      <c r="FV32" s="90"/>
      <c r="FW32" s="769"/>
      <c r="FX32" s="90"/>
      <c r="FY32" s="90"/>
      <c r="FZ32" s="90"/>
      <c r="GA32" s="88"/>
      <c r="GB32" s="88"/>
      <c r="GC32" s="88"/>
      <c r="GD32" s="88"/>
      <c r="GE32" s="88"/>
      <c r="GF32" s="88"/>
      <c r="GG32" s="88"/>
      <c r="GH32" s="88"/>
      <c r="GI32" s="88"/>
    </row>
    <row r="33" spans="2:191" s="223" customFormat="1" ht="30" customHeight="1" x14ac:dyDescent="0.25">
      <c r="B33" s="1316">
        <v>24</v>
      </c>
      <c r="C33" s="858"/>
      <c r="D33" s="1022" t="str">
        <f>IFERROR(VLOOKUP($C33,'Info Exam and Projection List'!$M$4:$P$34,2),"No entry")</f>
        <v>No entry</v>
      </c>
      <c r="E33" s="1027"/>
      <c r="F33" s="1021"/>
      <c r="G33" s="492"/>
      <c r="H33" s="1407"/>
      <c r="I33" s="1033"/>
      <c r="J33" s="1035"/>
      <c r="K33" s="1036"/>
      <c r="L33" s="830"/>
      <c r="M33" s="830"/>
      <c r="N33" s="840"/>
      <c r="O33" s="830"/>
      <c r="P33" s="830"/>
      <c r="Q33" s="470"/>
      <c r="R33" s="470"/>
      <c r="S33" s="763"/>
      <c r="T33" s="1033"/>
      <c r="U33" s="1035"/>
      <c r="V33" s="1036"/>
      <c r="W33" s="830"/>
      <c r="X33" s="830"/>
      <c r="Y33" s="1052"/>
      <c r="Z33" s="830"/>
      <c r="AA33" s="830"/>
      <c r="AB33" s="1054"/>
      <c r="AC33" s="1054"/>
      <c r="AD33" s="1055"/>
      <c r="AE33" s="1032"/>
      <c r="AF33" s="1035"/>
      <c r="AG33" s="1036"/>
      <c r="AH33" s="830"/>
      <c r="AI33" s="830"/>
      <c r="AJ33" s="1052"/>
      <c r="AK33" s="830"/>
      <c r="AL33" s="830"/>
      <c r="AM33" s="1054"/>
      <c r="AN33" s="1054"/>
      <c r="AO33" s="1055"/>
      <c r="AP33" s="1033"/>
      <c r="AQ33" s="1035"/>
      <c r="AR33" s="1036"/>
      <c r="AS33" s="830"/>
      <c r="AT33" s="830"/>
      <c r="AU33" s="1052"/>
      <c r="AV33" s="830"/>
      <c r="AW33" s="830"/>
      <c r="AX33" s="1054"/>
      <c r="AY33" s="1054"/>
      <c r="AZ33" s="1055"/>
      <c r="BA33" s="1033"/>
      <c r="BB33" s="1035"/>
      <c r="BC33" s="1036"/>
      <c r="BD33" s="830"/>
      <c r="BE33" s="830"/>
      <c r="BF33" s="1052"/>
      <c r="BG33" s="830"/>
      <c r="BH33" s="830"/>
      <c r="BI33" s="1054"/>
      <c r="BJ33" s="1054"/>
      <c r="BK33" s="1055"/>
      <c r="BL33" s="1032"/>
      <c r="BM33" s="1035"/>
      <c r="BN33" s="1036"/>
      <c r="BO33" s="830"/>
      <c r="BP33" s="830"/>
      <c r="BQ33" s="1052"/>
      <c r="BR33" s="830"/>
      <c r="BS33" s="830"/>
      <c r="BT33" s="1054"/>
      <c r="BU33" s="1054"/>
      <c r="BV33" s="1055"/>
      <c r="BW33" s="750"/>
      <c r="BX33" s="750"/>
      <c r="BY33" s="750"/>
      <c r="BZ33" s="750"/>
      <c r="CA33" s="520" t="str">
        <f>IFERROR(VLOOKUP($C33,'Info Exam and Projection List'!$M$4:$R$34,5),"No entry")</f>
        <v>No entry</v>
      </c>
      <c r="CB33" s="731"/>
      <c r="CC33" s="1071"/>
      <c r="CD33" s="520" t="str">
        <f>IFERROR(VLOOKUP($C33,'Info Exam and Projection List'!$M$4:$R$34,6),"No entry")</f>
        <v>No entry</v>
      </c>
      <c r="CE33" s="1385"/>
      <c r="CF33" s="718"/>
      <c r="CG33" s="718"/>
      <c r="CH33" s="1073"/>
      <c r="CI33" s="718"/>
      <c r="CQ33" s="764"/>
      <c r="CR33" s="764"/>
      <c r="CS33" s="770"/>
      <c r="CT33" s="339" t="s">
        <v>1150</v>
      </c>
      <c r="CU33" s="339"/>
      <c r="CV33" s="223" t="s">
        <v>798</v>
      </c>
      <c r="CW33" s="339"/>
      <c r="CX33" s="339" t="s">
        <v>374</v>
      </c>
      <c r="CY33" s="767"/>
      <c r="CZ33" s="764"/>
      <c r="DD33" s="353"/>
      <c r="DE33" s="88"/>
      <c r="DF33" s="88"/>
      <c r="DG33" s="88"/>
      <c r="DH33" s="289"/>
      <c r="DI33" s="157"/>
      <c r="DJ33" s="260"/>
      <c r="DK33" s="768"/>
      <c r="DL33" s="157"/>
      <c r="DM33" s="768"/>
      <c r="DN33" s="90"/>
      <c r="DO33" s="90"/>
      <c r="DP33" s="90"/>
      <c r="DQ33" s="90"/>
      <c r="DR33" s="90"/>
      <c r="DS33" s="90"/>
      <c r="DT33" s="769"/>
      <c r="DU33" s="90"/>
      <c r="DV33" s="90"/>
      <c r="DW33" s="90"/>
      <c r="DX33" s="88"/>
      <c r="DY33" s="88"/>
      <c r="DZ33" s="88"/>
      <c r="EA33" s="90"/>
      <c r="EB33" s="90"/>
      <c r="EC33" s="90"/>
      <c r="ED33" s="90"/>
      <c r="EE33" s="769"/>
      <c r="EF33" s="90"/>
      <c r="EG33" s="90"/>
      <c r="EH33" s="90"/>
      <c r="EI33" s="88"/>
      <c r="EJ33" s="88"/>
      <c r="EK33" s="88"/>
      <c r="EL33" s="90"/>
      <c r="EM33" s="90"/>
      <c r="EN33" s="90"/>
      <c r="EO33" s="90"/>
      <c r="EP33" s="769"/>
      <c r="EQ33" s="90"/>
      <c r="ER33" s="90"/>
      <c r="ES33" s="90"/>
      <c r="ET33" s="88"/>
      <c r="EU33" s="88"/>
      <c r="EV33" s="88"/>
      <c r="EW33" s="90"/>
      <c r="EX33" s="90"/>
      <c r="EY33" s="90"/>
      <c r="EZ33" s="90"/>
      <c r="FA33" s="769"/>
      <c r="FB33" s="90"/>
      <c r="FC33" s="90"/>
      <c r="FD33" s="90"/>
      <c r="FE33" s="88"/>
      <c r="FF33" s="88"/>
      <c r="FG33" s="88"/>
      <c r="FH33" s="90"/>
      <c r="FI33" s="90"/>
      <c r="FJ33" s="90"/>
      <c r="FK33" s="90"/>
      <c r="FL33" s="769"/>
      <c r="FM33" s="90"/>
      <c r="FN33" s="90"/>
      <c r="FO33" s="90"/>
      <c r="FP33" s="88"/>
      <c r="FQ33" s="88"/>
      <c r="FR33" s="88"/>
      <c r="FS33" s="90"/>
      <c r="FT33" s="90"/>
      <c r="FU33" s="90"/>
      <c r="FV33" s="90"/>
      <c r="FW33" s="769"/>
      <c r="FX33" s="90"/>
      <c r="FY33" s="90"/>
      <c r="FZ33" s="90"/>
      <c r="GA33" s="88"/>
      <c r="GB33" s="88"/>
      <c r="GC33" s="88"/>
      <c r="GD33" s="88"/>
      <c r="GE33" s="88"/>
      <c r="GF33" s="88"/>
      <c r="GG33" s="88"/>
      <c r="GH33" s="88"/>
      <c r="GI33" s="88"/>
    </row>
    <row r="34" spans="2:191" s="223" customFormat="1" ht="30" customHeight="1" x14ac:dyDescent="0.25">
      <c r="B34" s="1316">
        <v>25</v>
      </c>
      <c r="C34" s="858"/>
      <c r="D34" s="1022" t="str">
        <f>IFERROR(VLOOKUP($C34,'Info Exam and Projection List'!$M$4:$P$34,2),"No entry")</f>
        <v>No entry</v>
      </c>
      <c r="E34" s="1027"/>
      <c r="F34" s="1021"/>
      <c r="G34" s="492"/>
      <c r="H34" s="1407"/>
      <c r="I34" s="1033"/>
      <c r="J34" s="1035"/>
      <c r="K34" s="1036"/>
      <c r="L34" s="830"/>
      <c r="M34" s="830"/>
      <c r="N34" s="840"/>
      <c r="O34" s="830"/>
      <c r="P34" s="830"/>
      <c r="Q34" s="470"/>
      <c r="R34" s="470"/>
      <c r="S34" s="763"/>
      <c r="T34" s="1033"/>
      <c r="U34" s="1035"/>
      <c r="V34" s="1036"/>
      <c r="W34" s="830"/>
      <c r="X34" s="830"/>
      <c r="Y34" s="1052"/>
      <c r="Z34" s="830"/>
      <c r="AA34" s="830"/>
      <c r="AB34" s="1054"/>
      <c r="AC34" s="1054"/>
      <c r="AD34" s="1055"/>
      <c r="AE34" s="1032"/>
      <c r="AF34" s="1035"/>
      <c r="AG34" s="1036"/>
      <c r="AH34" s="830"/>
      <c r="AI34" s="830"/>
      <c r="AJ34" s="1052"/>
      <c r="AK34" s="830"/>
      <c r="AL34" s="830"/>
      <c r="AM34" s="1054"/>
      <c r="AN34" s="1054"/>
      <c r="AO34" s="1055"/>
      <c r="AP34" s="1033"/>
      <c r="AQ34" s="1035"/>
      <c r="AR34" s="1036"/>
      <c r="AS34" s="830"/>
      <c r="AT34" s="830"/>
      <c r="AU34" s="1052"/>
      <c r="AV34" s="830"/>
      <c r="AW34" s="830"/>
      <c r="AX34" s="1054"/>
      <c r="AY34" s="1054"/>
      <c r="AZ34" s="1055"/>
      <c r="BA34" s="1033"/>
      <c r="BB34" s="1035"/>
      <c r="BC34" s="1036"/>
      <c r="BD34" s="830"/>
      <c r="BE34" s="830"/>
      <c r="BF34" s="1052"/>
      <c r="BG34" s="830"/>
      <c r="BH34" s="830"/>
      <c r="BI34" s="1054"/>
      <c r="BJ34" s="1054"/>
      <c r="BK34" s="1055"/>
      <c r="BL34" s="1032"/>
      <c r="BM34" s="1035"/>
      <c r="BN34" s="1036"/>
      <c r="BO34" s="830"/>
      <c r="BP34" s="830"/>
      <c r="BQ34" s="1052"/>
      <c r="BR34" s="830"/>
      <c r="BS34" s="830"/>
      <c r="BT34" s="1054"/>
      <c r="BU34" s="1054"/>
      <c r="BV34" s="1055"/>
      <c r="BW34" s="750"/>
      <c r="BX34" s="750"/>
      <c r="BY34" s="750"/>
      <c r="BZ34" s="750"/>
      <c r="CA34" s="520" t="str">
        <f>IFERROR(VLOOKUP($C34,'Info Exam and Projection List'!$M$4:$R$34,5),"No entry")</f>
        <v>No entry</v>
      </c>
      <c r="CB34" s="731"/>
      <c r="CC34" s="1071"/>
      <c r="CD34" s="520" t="str">
        <f>IFERROR(VLOOKUP($C34,'Info Exam and Projection List'!$M$4:$R$34,6),"No entry")</f>
        <v>No entry</v>
      </c>
      <c r="CE34" s="1385"/>
      <c r="CF34" s="718"/>
      <c r="CG34" s="718"/>
      <c r="CH34" s="1073"/>
      <c r="CI34" s="718"/>
      <c r="CQ34" s="764"/>
      <c r="CR34" s="764"/>
      <c r="CS34" s="770"/>
      <c r="CT34" s="339" t="s">
        <v>1151</v>
      </c>
      <c r="CU34" s="339"/>
      <c r="CV34" s="223" t="s">
        <v>799</v>
      </c>
      <c r="CW34" s="339"/>
      <c r="CX34" s="339" t="s">
        <v>375</v>
      </c>
      <c r="CY34" s="767"/>
      <c r="CZ34" s="764"/>
      <c r="DD34" s="353"/>
      <c r="DE34" s="88"/>
      <c r="DF34" s="88"/>
      <c r="DG34" s="88"/>
      <c r="DH34" s="289"/>
      <c r="DI34" s="157"/>
      <c r="DJ34" s="260"/>
      <c r="DK34" s="768"/>
      <c r="DL34" s="157"/>
      <c r="DM34" s="768"/>
      <c r="DN34" s="90"/>
      <c r="DO34" s="90"/>
      <c r="DP34" s="90"/>
      <c r="DQ34" s="90"/>
      <c r="DR34" s="90"/>
      <c r="DS34" s="90"/>
      <c r="DT34" s="769"/>
      <c r="DU34" s="90"/>
      <c r="DV34" s="90"/>
      <c r="DW34" s="90"/>
      <c r="DX34" s="88"/>
      <c r="DY34" s="88"/>
      <c r="DZ34" s="88"/>
      <c r="EA34" s="90"/>
      <c r="EB34" s="90"/>
      <c r="EC34" s="90"/>
      <c r="ED34" s="90"/>
      <c r="EE34" s="769"/>
      <c r="EF34" s="90"/>
      <c r="EG34" s="90"/>
      <c r="EH34" s="90"/>
      <c r="EI34" s="88"/>
      <c r="EJ34" s="88"/>
      <c r="EK34" s="88"/>
      <c r="EL34" s="90"/>
      <c r="EM34" s="90"/>
      <c r="EN34" s="90"/>
      <c r="EO34" s="90"/>
      <c r="EP34" s="769"/>
      <c r="EQ34" s="90"/>
      <c r="ER34" s="90"/>
      <c r="ES34" s="90"/>
      <c r="ET34" s="88"/>
      <c r="EU34" s="88"/>
      <c r="EV34" s="88"/>
      <c r="EW34" s="90"/>
      <c r="EX34" s="90"/>
      <c r="EY34" s="90"/>
      <c r="EZ34" s="90"/>
      <c r="FA34" s="769"/>
      <c r="FB34" s="90"/>
      <c r="FC34" s="90"/>
      <c r="FD34" s="90"/>
      <c r="FE34" s="88"/>
      <c r="FF34" s="88"/>
      <c r="FG34" s="88"/>
      <c r="FH34" s="90"/>
      <c r="FI34" s="90"/>
      <c r="FJ34" s="90"/>
      <c r="FK34" s="90"/>
      <c r="FL34" s="769"/>
      <c r="FM34" s="90"/>
      <c r="FN34" s="90"/>
      <c r="FO34" s="90"/>
      <c r="FP34" s="88"/>
      <c r="FQ34" s="88"/>
      <c r="FR34" s="88"/>
      <c r="FS34" s="90"/>
      <c r="FT34" s="90"/>
      <c r="FU34" s="90"/>
      <c r="FV34" s="90"/>
      <c r="FW34" s="769"/>
      <c r="FX34" s="90"/>
      <c r="FY34" s="90"/>
      <c r="FZ34" s="90"/>
      <c r="GA34" s="88"/>
      <c r="GB34" s="88"/>
      <c r="GC34" s="88"/>
      <c r="GD34" s="88"/>
      <c r="GE34" s="88"/>
      <c r="GF34" s="88"/>
      <c r="GG34" s="88"/>
      <c r="GH34" s="88"/>
      <c r="GI34" s="88"/>
    </row>
    <row r="35" spans="2:191" s="223" customFormat="1" ht="30" customHeight="1" x14ac:dyDescent="0.25">
      <c r="B35" s="1316">
        <v>26</v>
      </c>
      <c r="C35" s="858"/>
      <c r="D35" s="1022" t="str">
        <f>IFERROR(VLOOKUP($C35,'Info Exam and Projection List'!$M$4:$P$34,2),"No entry")</f>
        <v>No entry</v>
      </c>
      <c r="E35" s="1027"/>
      <c r="F35" s="1021"/>
      <c r="G35" s="492"/>
      <c r="H35" s="1407"/>
      <c r="I35" s="1033"/>
      <c r="J35" s="1035"/>
      <c r="K35" s="1036"/>
      <c r="L35" s="830"/>
      <c r="M35" s="830"/>
      <c r="N35" s="840"/>
      <c r="O35" s="830"/>
      <c r="P35" s="830"/>
      <c r="Q35" s="470"/>
      <c r="R35" s="470"/>
      <c r="S35" s="763"/>
      <c r="T35" s="1033"/>
      <c r="U35" s="1035"/>
      <c r="V35" s="1036"/>
      <c r="W35" s="830"/>
      <c r="X35" s="830"/>
      <c r="Y35" s="1052"/>
      <c r="Z35" s="830"/>
      <c r="AA35" s="830"/>
      <c r="AB35" s="1054"/>
      <c r="AC35" s="1054"/>
      <c r="AD35" s="1055"/>
      <c r="AE35" s="1032"/>
      <c r="AF35" s="1035"/>
      <c r="AG35" s="1036"/>
      <c r="AH35" s="830"/>
      <c r="AI35" s="830"/>
      <c r="AJ35" s="1052"/>
      <c r="AK35" s="830"/>
      <c r="AL35" s="830"/>
      <c r="AM35" s="1054"/>
      <c r="AN35" s="1054"/>
      <c r="AO35" s="1055"/>
      <c r="AP35" s="1033"/>
      <c r="AQ35" s="1035"/>
      <c r="AR35" s="1036"/>
      <c r="AS35" s="830"/>
      <c r="AT35" s="830"/>
      <c r="AU35" s="1052"/>
      <c r="AV35" s="830"/>
      <c r="AW35" s="830"/>
      <c r="AX35" s="1054"/>
      <c r="AY35" s="1054"/>
      <c r="AZ35" s="1055"/>
      <c r="BA35" s="1033"/>
      <c r="BB35" s="1035"/>
      <c r="BC35" s="1036"/>
      <c r="BD35" s="830"/>
      <c r="BE35" s="830"/>
      <c r="BF35" s="1052"/>
      <c r="BG35" s="830"/>
      <c r="BH35" s="830"/>
      <c r="BI35" s="1054"/>
      <c r="BJ35" s="1054"/>
      <c r="BK35" s="1055"/>
      <c r="BL35" s="1032"/>
      <c r="BM35" s="1035"/>
      <c r="BN35" s="1036"/>
      <c r="BO35" s="830"/>
      <c r="BP35" s="830"/>
      <c r="BQ35" s="1052"/>
      <c r="BR35" s="830"/>
      <c r="BS35" s="830"/>
      <c r="BT35" s="1054"/>
      <c r="BU35" s="1054"/>
      <c r="BV35" s="1055"/>
      <c r="BW35" s="750"/>
      <c r="BX35" s="750"/>
      <c r="BY35" s="750"/>
      <c r="BZ35" s="750"/>
      <c r="CA35" s="520" t="str">
        <f>IFERROR(VLOOKUP($C35,'Info Exam and Projection List'!$M$4:$R$34,5),"No entry")</f>
        <v>No entry</v>
      </c>
      <c r="CB35" s="731"/>
      <c r="CC35" s="1071"/>
      <c r="CD35" s="520" t="str">
        <f>IFERROR(VLOOKUP($C35,'Info Exam and Projection List'!$M$4:$R$34,6),"No entry")</f>
        <v>No entry</v>
      </c>
      <c r="CE35" s="1385"/>
      <c r="CF35" s="718"/>
      <c r="CG35" s="718"/>
      <c r="CH35" s="1073"/>
      <c r="CI35" s="718"/>
      <c r="CQ35" s="764"/>
      <c r="CR35" s="764"/>
      <c r="CS35" s="770"/>
      <c r="CT35" s="223" t="s">
        <v>1149</v>
      </c>
      <c r="CU35" s="339"/>
      <c r="CV35" s="339" t="s">
        <v>305</v>
      </c>
      <c r="CW35" s="339"/>
      <c r="CX35" s="339" t="s">
        <v>1269</v>
      </c>
      <c r="CY35" s="767"/>
      <c r="CZ35" s="764"/>
      <c r="DD35" s="353"/>
      <c r="DE35" s="88"/>
      <c r="DF35" s="88"/>
      <c r="DG35" s="88"/>
      <c r="DH35" s="289"/>
      <c r="DI35" s="157"/>
      <c r="DJ35" s="260"/>
      <c r="DK35" s="768"/>
      <c r="DL35" s="157"/>
      <c r="DM35" s="768"/>
      <c r="DN35" s="90"/>
      <c r="DO35" s="90"/>
      <c r="DP35" s="90"/>
      <c r="DQ35" s="90"/>
      <c r="DR35" s="90"/>
      <c r="DS35" s="90"/>
      <c r="DT35" s="769"/>
      <c r="DU35" s="90"/>
      <c r="DV35" s="90"/>
      <c r="DW35" s="90"/>
      <c r="DX35" s="88"/>
      <c r="DY35" s="88"/>
      <c r="DZ35" s="88"/>
      <c r="EA35" s="90"/>
      <c r="EB35" s="90"/>
      <c r="EC35" s="90"/>
      <c r="ED35" s="90"/>
      <c r="EE35" s="769"/>
      <c r="EF35" s="90"/>
      <c r="EG35" s="90"/>
      <c r="EH35" s="90"/>
      <c r="EI35" s="88"/>
      <c r="EJ35" s="88"/>
      <c r="EK35" s="88"/>
      <c r="EL35" s="90"/>
      <c r="EM35" s="90"/>
      <c r="EN35" s="90"/>
      <c r="EO35" s="90"/>
      <c r="EP35" s="769"/>
      <c r="EQ35" s="90"/>
      <c r="ER35" s="90"/>
      <c r="ES35" s="90"/>
      <c r="ET35" s="88"/>
      <c r="EU35" s="88"/>
      <c r="EV35" s="88"/>
      <c r="EW35" s="90"/>
      <c r="EX35" s="90"/>
      <c r="EY35" s="90"/>
      <c r="EZ35" s="90"/>
      <c r="FA35" s="769"/>
      <c r="FB35" s="90"/>
      <c r="FC35" s="90"/>
      <c r="FD35" s="90"/>
      <c r="FE35" s="88"/>
      <c r="FF35" s="88"/>
      <c r="FG35" s="88"/>
      <c r="FH35" s="90"/>
      <c r="FI35" s="90"/>
      <c r="FJ35" s="90"/>
      <c r="FK35" s="90"/>
      <c r="FL35" s="769"/>
      <c r="FM35" s="90"/>
      <c r="FN35" s="90"/>
      <c r="FO35" s="90"/>
      <c r="FP35" s="88"/>
      <c r="FQ35" s="88"/>
      <c r="FR35" s="88"/>
      <c r="FS35" s="90"/>
      <c r="FT35" s="90"/>
      <c r="FU35" s="90"/>
      <c r="FV35" s="90"/>
      <c r="FW35" s="769"/>
      <c r="FX35" s="90"/>
      <c r="FY35" s="90"/>
      <c r="FZ35" s="90"/>
      <c r="GA35" s="88"/>
      <c r="GB35" s="88"/>
      <c r="GC35" s="88"/>
      <c r="GD35" s="88"/>
      <c r="GE35" s="88"/>
      <c r="GF35" s="88"/>
      <c r="GG35" s="88"/>
      <c r="GH35" s="88"/>
      <c r="GI35" s="88"/>
    </row>
    <row r="36" spans="2:191" s="223" customFormat="1" ht="30" customHeight="1" x14ac:dyDescent="0.25">
      <c r="B36" s="1316">
        <v>27</v>
      </c>
      <c r="C36" s="858"/>
      <c r="D36" s="1022" t="str">
        <f>IFERROR(VLOOKUP($C36,'Info Exam and Projection List'!$M$4:$P$34,2),"No entry")</f>
        <v>No entry</v>
      </c>
      <c r="E36" s="1027"/>
      <c r="F36" s="1021"/>
      <c r="G36" s="492"/>
      <c r="H36" s="1407"/>
      <c r="I36" s="1033"/>
      <c r="J36" s="1035"/>
      <c r="K36" s="1036"/>
      <c r="L36" s="830"/>
      <c r="M36" s="830"/>
      <c r="N36" s="840"/>
      <c r="O36" s="830"/>
      <c r="P36" s="830"/>
      <c r="Q36" s="470"/>
      <c r="R36" s="470"/>
      <c r="S36" s="763"/>
      <c r="T36" s="1033"/>
      <c r="U36" s="1035"/>
      <c r="V36" s="1036"/>
      <c r="W36" s="830"/>
      <c r="X36" s="830"/>
      <c r="Y36" s="1052"/>
      <c r="Z36" s="830"/>
      <c r="AA36" s="830"/>
      <c r="AB36" s="1054"/>
      <c r="AC36" s="1054"/>
      <c r="AD36" s="1055"/>
      <c r="AE36" s="1032"/>
      <c r="AF36" s="1035"/>
      <c r="AG36" s="1036"/>
      <c r="AH36" s="830"/>
      <c r="AI36" s="830"/>
      <c r="AJ36" s="1052"/>
      <c r="AK36" s="830"/>
      <c r="AL36" s="830"/>
      <c r="AM36" s="1054"/>
      <c r="AN36" s="1054"/>
      <c r="AO36" s="1055"/>
      <c r="AP36" s="1033"/>
      <c r="AQ36" s="1035"/>
      <c r="AR36" s="1036"/>
      <c r="AS36" s="830"/>
      <c r="AT36" s="830"/>
      <c r="AU36" s="1052"/>
      <c r="AV36" s="830"/>
      <c r="AW36" s="830"/>
      <c r="AX36" s="1054"/>
      <c r="AY36" s="1054"/>
      <c r="AZ36" s="1055"/>
      <c r="BA36" s="1033"/>
      <c r="BB36" s="1035"/>
      <c r="BC36" s="1036"/>
      <c r="BD36" s="830"/>
      <c r="BE36" s="830"/>
      <c r="BF36" s="1052"/>
      <c r="BG36" s="830"/>
      <c r="BH36" s="830"/>
      <c r="BI36" s="1054"/>
      <c r="BJ36" s="1054"/>
      <c r="BK36" s="1055"/>
      <c r="BL36" s="1032"/>
      <c r="BM36" s="1035"/>
      <c r="BN36" s="1036"/>
      <c r="BO36" s="830"/>
      <c r="BP36" s="830"/>
      <c r="BQ36" s="1052"/>
      <c r="BR36" s="830"/>
      <c r="BS36" s="830"/>
      <c r="BT36" s="1054"/>
      <c r="BU36" s="1054"/>
      <c r="BV36" s="1055"/>
      <c r="BW36" s="750"/>
      <c r="BX36" s="750"/>
      <c r="BY36" s="750"/>
      <c r="BZ36" s="750"/>
      <c r="CA36" s="520" t="str">
        <f>IFERROR(VLOOKUP($C36,'Info Exam and Projection List'!$M$4:$R$34,5),"No entry")</f>
        <v>No entry</v>
      </c>
      <c r="CB36" s="731"/>
      <c r="CC36" s="1071"/>
      <c r="CD36" s="520" t="str">
        <f>IFERROR(VLOOKUP($C36,'Info Exam and Projection List'!$M$4:$R$34,6),"No entry")</f>
        <v>No entry</v>
      </c>
      <c r="CE36" s="1385"/>
      <c r="CF36" s="718"/>
      <c r="CG36" s="718"/>
      <c r="CH36" s="1073"/>
      <c r="CI36" s="718"/>
      <c r="CQ36" s="764"/>
      <c r="CR36" s="764"/>
      <c r="CS36" s="770"/>
      <c r="CT36" s="339" t="s">
        <v>2</v>
      </c>
      <c r="CU36" s="339"/>
      <c r="CV36" s="339" t="s">
        <v>304</v>
      </c>
      <c r="CW36" s="339"/>
      <c r="CX36" s="339" t="s">
        <v>1269</v>
      </c>
      <c r="CY36" s="767"/>
      <c r="CZ36" s="764"/>
      <c r="DD36" s="353"/>
      <c r="DE36" s="88"/>
      <c r="DF36" s="88"/>
      <c r="DG36" s="88"/>
      <c r="DH36" s="289"/>
      <c r="DI36" s="157"/>
      <c r="DJ36" s="260"/>
      <c r="DK36" s="768"/>
      <c r="DL36" s="157"/>
      <c r="DM36" s="768"/>
      <c r="DN36" s="90"/>
      <c r="DO36" s="90"/>
      <c r="DP36" s="90"/>
      <c r="DQ36" s="90"/>
      <c r="DR36" s="90"/>
      <c r="DS36" s="90"/>
      <c r="DT36" s="769"/>
      <c r="DU36" s="90"/>
      <c r="DV36" s="90"/>
      <c r="DW36" s="90"/>
      <c r="DX36" s="88"/>
      <c r="DY36" s="88"/>
      <c r="DZ36" s="88"/>
      <c r="EA36" s="90"/>
      <c r="EB36" s="90"/>
      <c r="EC36" s="90"/>
      <c r="ED36" s="90"/>
      <c r="EE36" s="769"/>
      <c r="EF36" s="90"/>
      <c r="EG36" s="90"/>
      <c r="EH36" s="90"/>
      <c r="EI36" s="88"/>
      <c r="EJ36" s="88"/>
      <c r="EK36" s="88"/>
      <c r="EL36" s="90"/>
      <c r="EM36" s="90"/>
      <c r="EN36" s="90"/>
      <c r="EO36" s="90"/>
      <c r="EP36" s="769"/>
      <c r="EQ36" s="90"/>
      <c r="ER36" s="90"/>
      <c r="ES36" s="90"/>
      <c r="ET36" s="88"/>
      <c r="EU36" s="88"/>
      <c r="EV36" s="88"/>
      <c r="EW36" s="90"/>
      <c r="EX36" s="90"/>
      <c r="EY36" s="90"/>
      <c r="EZ36" s="90"/>
      <c r="FA36" s="769"/>
      <c r="FB36" s="90"/>
      <c r="FC36" s="90"/>
      <c r="FD36" s="90"/>
      <c r="FE36" s="88"/>
      <c r="FF36" s="88"/>
      <c r="FG36" s="88"/>
      <c r="FH36" s="90"/>
      <c r="FI36" s="90"/>
      <c r="FJ36" s="90"/>
      <c r="FK36" s="90"/>
      <c r="FL36" s="769"/>
      <c r="FM36" s="90"/>
      <c r="FN36" s="90"/>
      <c r="FO36" s="90"/>
      <c r="FP36" s="88"/>
      <c r="FQ36" s="88"/>
      <c r="FR36" s="88"/>
      <c r="FS36" s="90"/>
      <c r="FT36" s="90"/>
      <c r="FU36" s="90"/>
      <c r="FV36" s="90"/>
      <c r="FW36" s="769"/>
      <c r="FX36" s="90"/>
      <c r="FY36" s="90"/>
      <c r="FZ36" s="90"/>
      <c r="GA36" s="88"/>
      <c r="GB36" s="88"/>
      <c r="GC36" s="88"/>
      <c r="GD36" s="88"/>
      <c r="GE36" s="88"/>
      <c r="GF36" s="88"/>
      <c r="GG36" s="88"/>
      <c r="GH36" s="88"/>
      <c r="GI36" s="88"/>
    </row>
    <row r="37" spans="2:191" s="223" customFormat="1" ht="30" customHeight="1" x14ac:dyDescent="0.25">
      <c r="B37" s="1316">
        <v>28</v>
      </c>
      <c r="C37" s="858"/>
      <c r="D37" s="1022" t="str">
        <f>IFERROR(VLOOKUP($C37,'Info Exam and Projection List'!$M$4:$P$34,2),"No entry")</f>
        <v>No entry</v>
      </c>
      <c r="E37" s="1027"/>
      <c r="F37" s="1021"/>
      <c r="G37" s="492"/>
      <c r="H37" s="1407"/>
      <c r="I37" s="1033"/>
      <c r="J37" s="1035"/>
      <c r="K37" s="1036"/>
      <c r="L37" s="830"/>
      <c r="M37" s="830"/>
      <c r="N37" s="840"/>
      <c r="O37" s="830"/>
      <c r="P37" s="830"/>
      <c r="Q37" s="470"/>
      <c r="R37" s="470"/>
      <c r="S37" s="763"/>
      <c r="T37" s="1033"/>
      <c r="U37" s="1035"/>
      <c r="V37" s="1036"/>
      <c r="W37" s="830"/>
      <c r="X37" s="830"/>
      <c r="Y37" s="1052"/>
      <c r="Z37" s="830"/>
      <c r="AA37" s="830"/>
      <c r="AB37" s="1054"/>
      <c r="AC37" s="1054"/>
      <c r="AD37" s="1055"/>
      <c r="AE37" s="1032"/>
      <c r="AF37" s="1035"/>
      <c r="AG37" s="1036"/>
      <c r="AH37" s="830"/>
      <c r="AI37" s="830"/>
      <c r="AJ37" s="1052"/>
      <c r="AK37" s="830"/>
      <c r="AL37" s="830"/>
      <c r="AM37" s="1054"/>
      <c r="AN37" s="1054"/>
      <c r="AO37" s="1055"/>
      <c r="AP37" s="1033"/>
      <c r="AQ37" s="1035"/>
      <c r="AR37" s="1036"/>
      <c r="AS37" s="830"/>
      <c r="AT37" s="830"/>
      <c r="AU37" s="1052"/>
      <c r="AV37" s="830"/>
      <c r="AW37" s="830"/>
      <c r="AX37" s="1054"/>
      <c r="AY37" s="1054"/>
      <c r="AZ37" s="1055"/>
      <c r="BA37" s="1033"/>
      <c r="BB37" s="1035"/>
      <c r="BC37" s="1036"/>
      <c r="BD37" s="830"/>
      <c r="BE37" s="830"/>
      <c r="BF37" s="1052"/>
      <c r="BG37" s="830"/>
      <c r="BH37" s="830"/>
      <c r="BI37" s="1054"/>
      <c r="BJ37" s="1054"/>
      <c r="BK37" s="1055"/>
      <c r="BL37" s="1032"/>
      <c r="BM37" s="1035"/>
      <c r="BN37" s="1036"/>
      <c r="BO37" s="830"/>
      <c r="BP37" s="830"/>
      <c r="BQ37" s="1052"/>
      <c r="BR37" s="830"/>
      <c r="BS37" s="830"/>
      <c r="BT37" s="1054"/>
      <c r="BU37" s="1054"/>
      <c r="BV37" s="1055"/>
      <c r="BW37" s="750"/>
      <c r="BX37" s="750"/>
      <c r="BY37" s="750"/>
      <c r="BZ37" s="750"/>
      <c r="CA37" s="520" t="str">
        <f>IFERROR(VLOOKUP($C37,'Info Exam and Projection List'!$M$4:$R$34,5),"No entry")</f>
        <v>No entry</v>
      </c>
      <c r="CB37" s="731"/>
      <c r="CC37" s="1071"/>
      <c r="CD37" s="520" t="str">
        <f>IFERROR(VLOOKUP($C37,'Info Exam and Projection List'!$M$4:$R$34,6),"No entry")</f>
        <v>No entry</v>
      </c>
      <c r="CE37" s="1385"/>
      <c r="CF37" s="718"/>
      <c r="CG37" s="718"/>
      <c r="CH37" s="1073"/>
      <c r="CI37" s="718"/>
      <c r="CQ37" s="764"/>
      <c r="CR37" s="764"/>
      <c r="CS37" s="770"/>
      <c r="CT37" s="339" t="s">
        <v>292</v>
      </c>
      <c r="CU37" s="339"/>
      <c r="CV37" s="223" t="s">
        <v>823</v>
      </c>
      <c r="CW37" s="339"/>
      <c r="CX37" s="339" t="s">
        <v>1270</v>
      </c>
      <c r="CY37" s="767"/>
      <c r="CZ37" s="764"/>
      <c r="DD37" s="353"/>
      <c r="DE37" s="88"/>
      <c r="DF37" s="88"/>
      <c r="DG37" s="88"/>
      <c r="DH37" s="289"/>
      <c r="DI37" s="157"/>
      <c r="DJ37" s="260"/>
      <c r="DK37" s="768"/>
      <c r="DL37" s="157"/>
      <c r="DM37" s="768"/>
      <c r="DN37" s="90"/>
      <c r="DO37" s="90"/>
      <c r="DP37" s="90"/>
      <c r="DQ37" s="90"/>
      <c r="DR37" s="90"/>
      <c r="DS37" s="90"/>
      <c r="DT37" s="769"/>
      <c r="DU37" s="90"/>
      <c r="DV37" s="90"/>
      <c r="DW37" s="90"/>
      <c r="DX37" s="88"/>
      <c r="DY37" s="88"/>
      <c r="DZ37" s="88"/>
      <c r="EA37" s="90"/>
      <c r="EB37" s="90"/>
      <c r="EC37" s="90"/>
      <c r="ED37" s="90"/>
      <c r="EE37" s="769"/>
      <c r="EF37" s="90"/>
      <c r="EG37" s="90"/>
      <c r="EH37" s="90"/>
      <c r="EI37" s="88"/>
      <c r="EJ37" s="88"/>
      <c r="EK37" s="88"/>
      <c r="EL37" s="90"/>
      <c r="EM37" s="90"/>
      <c r="EN37" s="90"/>
      <c r="EO37" s="90"/>
      <c r="EP37" s="769"/>
      <c r="EQ37" s="90"/>
      <c r="ER37" s="90"/>
      <c r="ES37" s="90"/>
      <c r="ET37" s="88"/>
      <c r="EU37" s="88"/>
      <c r="EV37" s="88"/>
      <c r="EW37" s="90"/>
      <c r="EX37" s="90"/>
      <c r="EY37" s="90"/>
      <c r="EZ37" s="90"/>
      <c r="FA37" s="769"/>
      <c r="FB37" s="90"/>
      <c r="FC37" s="90"/>
      <c r="FD37" s="90"/>
      <c r="FE37" s="88"/>
      <c r="FF37" s="88"/>
      <c r="FG37" s="88"/>
      <c r="FH37" s="90"/>
      <c r="FI37" s="90"/>
      <c r="FJ37" s="90"/>
      <c r="FK37" s="90"/>
      <c r="FL37" s="769"/>
      <c r="FM37" s="90"/>
      <c r="FN37" s="90"/>
      <c r="FO37" s="90"/>
      <c r="FP37" s="88"/>
      <c r="FQ37" s="88"/>
      <c r="FR37" s="88"/>
      <c r="FS37" s="90"/>
      <c r="FT37" s="90"/>
      <c r="FU37" s="90"/>
      <c r="FV37" s="90"/>
      <c r="FW37" s="769"/>
      <c r="FX37" s="90"/>
      <c r="FY37" s="90"/>
      <c r="FZ37" s="90"/>
      <c r="GA37" s="88"/>
      <c r="GB37" s="88"/>
      <c r="GC37" s="88"/>
      <c r="GD37" s="88"/>
      <c r="GE37" s="88"/>
      <c r="GF37" s="88"/>
      <c r="GG37" s="88"/>
      <c r="GH37" s="88"/>
      <c r="GI37" s="88"/>
    </row>
    <row r="38" spans="2:191" s="223" customFormat="1" ht="30" customHeight="1" x14ac:dyDescent="0.25">
      <c r="B38" s="1316">
        <v>29</v>
      </c>
      <c r="C38" s="858"/>
      <c r="D38" s="1022" t="str">
        <f>IFERROR(VLOOKUP($C38,'Info Exam and Projection List'!$M$4:$P$34,2),"No entry")</f>
        <v>No entry</v>
      </c>
      <c r="E38" s="1027"/>
      <c r="F38" s="1021"/>
      <c r="G38" s="492"/>
      <c r="H38" s="1407"/>
      <c r="I38" s="1033"/>
      <c r="J38" s="1035"/>
      <c r="K38" s="1036"/>
      <c r="L38" s="830"/>
      <c r="M38" s="830"/>
      <c r="N38" s="840"/>
      <c r="O38" s="830"/>
      <c r="P38" s="830"/>
      <c r="Q38" s="470"/>
      <c r="R38" s="470"/>
      <c r="S38" s="763"/>
      <c r="T38" s="1033"/>
      <c r="U38" s="1035"/>
      <c r="V38" s="1036"/>
      <c r="W38" s="830"/>
      <c r="X38" s="830"/>
      <c r="Y38" s="1052"/>
      <c r="Z38" s="830"/>
      <c r="AA38" s="830"/>
      <c r="AB38" s="1054"/>
      <c r="AC38" s="1054"/>
      <c r="AD38" s="1055"/>
      <c r="AE38" s="1032"/>
      <c r="AF38" s="1035"/>
      <c r="AG38" s="1036"/>
      <c r="AH38" s="830"/>
      <c r="AI38" s="830"/>
      <c r="AJ38" s="1052"/>
      <c r="AK38" s="830"/>
      <c r="AL38" s="830"/>
      <c r="AM38" s="1054"/>
      <c r="AN38" s="1054"/>
      <c r="AO38" s="1055"/>
      <c r="AP38" s="1033"/>
      <c r="AQ38" s="1035"/>
      <c r="AR38" s="1036"/>
      <c r="AS38" s="830"/>
      <c r="AT38" s="830"/>
      <c r="AU38" s="1052"/>
      <c r="AV38" s="830"/>
      <c r="AW38" s="830"/>
      <c r="AX38" s="1054"/>
      <c r="AY38" s="1054"/>
      <c r="AZ38" s="1055"/>
      <c r="BA38" s="1033"/>
      <c r="BB38" s="1035"/>
      <c r="BC38" s="1036"/>
      <c r="BD38" s="830"/>
      <c r="BE38" s="830"/>
      <c r="BF38" s="1052"/>
      <c r="BG38" s="830"/>
      <c r="BH38" s="830"/>
      <c r="BI38" s="1054"/>
      <c r="BJ38" s="1054"/>
      <c r="BK38" s="1055"/>
      <c r="BL38" s="1032"/>
      <c r="BM38" s="1035"/>
      <c r="BN38" s="1036"/>
      <c r="BO38" s="830"/>
      <c r="BP38" s="830"/>
      <c r="BQ38" s="1052"/>
      <c r="BR38" s="830"/>
      <c r="BS38" s="830"/>
      <c r="BT38" s="1054"/>
      <c r="BU38" s="1054"/>
      <c r="BV38" s="1055"/>
      <c r="BW38" s="750"/>
      <c r="BX38" s="750"/>
      <c r="BY38" s="750"/>
      <c r="BZ38" s="750"/>
      <c r="CA38" s="520" t="str">
        <f>IFERROR(VLOOKUP($C38,'Info Exam and Projection List'!$M$4:$R$34,5),"No entry")</f>
        <v>No entry</v>
      </c>
      <c r="CB38" s="731"/>
      <c r="CC38" s="1071"/>
      <c r="CD38" s="520" t="str">
        <f>IFERROR(VLOOKUP($C38,'Info Exam and Projection List'!$M$4:$R$34,6),"No entry")</f>
        <v>No entry</v>
      </c>
      <c r="CE38" s="1385"/>
      <c r="CF38" s="718"/>
      <c r="CG38" s="718"/>
      <c r="CH38" s="1073"/>
      <c r="CI38" s="718"/>
      <c r="CQ38" s="764"/>
      <c r="CR38" s="764"/>
      <c r="CS38" s="770"/>
      <c r="CT38" s="339" t="s">
        <v>0</v>
      </c>
      <c r="CU38" s="339"/>
      <c r="CV38" s="223" t="s">
        <v>824</v>
      </c>
      <c r="CW38" s="339"/>
      <c r="CX38" s="339" t="s">
        <v>1271</v>
      </c>
      <c r="CY38" s="767"/>
      <c r="CZ38" s="764"/>
      <c r="DD38" s="353"/>
      <c r="DE38" s="88"/>
      <c r="DF38" s="88"/>
      <c r="DG38" s="88"/>
      <c r="DH38" s="289"/>
      <c r="DI38" s="157"/>
      <c r="DJ38" s="260"/>
      <c r="DK38" s="768"/>
      <c r="DL38" s="157"/>
      <c r="DM38" s="768"/>
      <c r="DN38" s="90"/>
      <c r="DO38" s="90"/>
      <c r="DP38" s="90"/>
      <c r="DQ38" s="90"/>
      <c r="DR38" s="90"/>
      <c r="DS38" s="90"/>
      <c r="DT38" s="769"/>
      <c r="DU38" s="90"/>
      <c r="DV38" s="90"/>
      <c r="DW38" s="90"/>
      <c r="DX38" s="88"/>
      <c r="DY38" s="88"/>
      <c r="DZ38" s="88"/>
      <c r="EA38" s="90"/>
      <c r="EB38" s="90"/>
      <c r="EC38" s="90"/>
      <c r="ED38" s="90"/>
      <c r="EE38" s="769"/>
      <c r="EF38" s="90"/>
      <c r="EG38" s="90"/>
      <c r="EH38" s="90"/>
      <c r="EI38" s="88"/>
      <c r="EJ38" s="88"/>
      <c r="EK38" s="88"/>
      <c r="EL38" s="90"/>
      <c r="EM38" s="90"/>
      <c r="EN38" s="90"/>
      <c r="EO38" s="90"/>
      <c r="EP38" s="769"/>
      <c r="EQ38" s="90"/>
      <c r="ER38" s="90"/>
      <c r="ES38" s="90"/>
      <c r="ET38" s="88"/>
      <c r="EU38" s="88"/>
      <c r="EV38" s="88"/>
      <c r="EW38" s="90"/>
      <c r="EX38" s="90"/>
      <c r="EY38" s="90"/>
      <c r="EZ38" s="90"/>
      <c r="FA38" s="769"/>
      <c r="FB38" s="90"/>
      <c r="FC38" s="90"/>
      <c r="FD38" s="90"/>
      <c r="FE38" s="88"/>
      <c r="FF38" s="88"/>
      <c r="FG38" s="88"/>
      <c r="FH38" s="90"/>
      <c r="FI38" s="90"/>
      <c r="FJ38" s="90"/>
      <c r="FK38" s="90"/>
      <c r="FL38" s="769"/>
      <c r="FM38" s="90"/>
      <c r="FN38" s="90"/>
      <c r="FO38" s="90"/>
      <c r="FP38" s="88"/>
      <c r="FQ38" s="88"/>
      <c r="FR38" s="88"/>
      <c r="FS38" s="90"/>
      <c r="FT38" s="90"/>
      <c r="FU38" s="90"/>
      <c r="FV38" s="90"/>
      <c r="FW38" s="769"/>
      <c r="FX38" s="90"/>
      <c r="FY38" s="90"/>
      <c r="FZ38" s="90"/>
      <c r="GA38" s="88"/>
      <c r="GB38" s="88"/>
      <c r="GC38" s="88"/>
      <c r="GD38" s="88"/>
      <c r="GE38" s="88"/>
      <c r="GF38" s="88"/>
      <c r="GG38" s="88"/>
      <c r="GH38" s="88"/>
      <c r="GI38" s="88"/>
    </row>
    <row r="39" spans="2:191" s="223" customFormat="1" ht="30" customHeight="1" x14ac:dyDescent="0.25">
      <c r="B39" s="1316">
        <v>30</v>
      </c>
      <c r="C39" s="858"/>
      <c r="D39" s="1022" t="str">
        <f>IFERROR(VLOOKUP($C39,'Info Exam and Projection List'!$M$4:$P$34,2),"No entry")</f>
        <v>No entry</v>
      </c>
      <c r="E39" s="1027"/>
      <c r="F39" s="1021"/>
      <c r="G39" s="492"/>
      <c r="H39" s="1407"/>
      <c r="I39" s="1033"/>
      <c r="J39" s="1035"/>
      <c r="K39" s="1036"/>
      <c r="L39" s="830"/>
      <c r="M39" s="830"/>
      <c r="N39" s="840"/>
      <c r="O39" s="830"/>
      <c r="P39" s="830"/>
      <c r="Q39" s="470"/>
      <c r="R39" s="470"/>
      <c r="S39" s="763"/>
      <c r="T39" s="1033"/>
      <c r="U39" s="1035"/>
      <c r="V39" s="1036"/>
      <c r="W39" s="830"/>
      <c r="X39" s="830"/>
      <c r="Y39" s="1052"/>
      <c r="Z39" s="830"/>
      <c r="AA39" s="830"/>
      <c r="AB39" s="1054"/>
      <c r="AC39" s="1054"/>
      <c r="AD39" s="1055"/>
      <c r="AE39" s="1032"/>
      <c r="AF39" s="1035"/>
      <c r="AG39" s="1036"/>
      <c r="AH39" s="830"/>
      <c r="AI39" s="830"/>
      <c r="AJ39" s="1052"/>
      <c r="AK39" s="830"/>
      <c r="AL39" s="830"/>
      <c r="AM39" s="1054"/>
      <c r="AN39" s="1054"/>
      <c r="AO39" s="1055"/>
      <c r="AP39" s="1033"/>
      <c r="AQ39" s="1035"/>
      <c r="AR39" s="1036"/>
      <c r="AS39" s="830"/>
      <c r="AT39" s="830"/>
      <c r="AU39" s="1052"/>
      <c r="AV39" s="830"/>
      <c r="AW39" s="830"/>
      <c r="AX39" s="1054"/>
      <c r="AY39" s="1054"/>
      <c r="AZ39" s="1055"/>
      <c r="BA39" s="1033"/>
      <c r="BB39" s="1035"/>
      <c r="BC39" s="1036"/>
      <c r="BD39" s="830"/>
      <c r="BE39" s="830"/>
      <c r="BF39" s="1052"/>
      <c r="BG39" s="830"/>
      <c r="BH39" s="830"/>
      <c r="BI39" s="1054"/>
      <c r="BJ39" s="1054"/>
      <c r="BK39" s="1055"/>
      <c r="BL39" s="1032"/>
      <c r="BM39" s="1035"/>
      <c r="BN39" s="1036"/>
      <c r="BO39" s="830"/>
      <c r="BP39" s="830"/>
      <c r="BQ39" s="1052"/>
      <c r="BR39" s="830"/>
      <c r="BS39" s="830"/>
      <c r="BT39" s="1054"/>
      <c r="BU39" s="1054"/>
      <c r="BV39" s="1055"/>
      <c r="BW39" s="750"/>
      <c r="BX39" s="750"/>
      <c r="BY39" s="750"/>
      <c r="BZ39" s="750"/>
      <c r="CA39" s="520" t="str">
        <f>IFERROR(VLOOKUP($C39,'Info Exam and Projection List'!$M$4:$R$34,5),"No entry")</f>
        <v>No entry</v>
      </c>
      <c r="CB39" s="731"/>
      <c r="CC39" s="1071"/>
      <c r="CD39" s="520" t="str">
        <f>IFERROR(VLOOKUP($C39,'Info Exam and Projection List'!$M$4:$R$34,6),"No entry")</f>
        <v>No entry</v>
      </c>
      <c r="CE39" s="1385"/>
      <c r="CF39" s="718"/>
      <c r="CG39" s="718"/>
      <c r="CH39" s="1073"/>
      <c r="CI39" s="718"/>
      <c r="CQ39" s="764"/>
      <c r="CR39" s="764"/>
      <c r="CS39" s="770"/>
      <c r="CU39" s="771"/>
      <c r="CV39" s="339" t="s">
        <v>21</v>
      </c>
      <c r="CW39" s="339"/>
      <c r="CX39" s="339" t="s">
        <v>1272</v>
      </c>
      <c r="CY39" s="767"/>
      <c r="CZ39" s="764"/>
      <c r="DD39" s="353"/>
      <c r="DE39" s="88"/>
      <c r="DF39" s="88"/>
      <c r="DG39" s="88"/>
      <c r="DH39" s="289"/>
      <c r="DI39" s="157"/>
      <c r="DJ39" s="260"/>
      <c r="DK39" s="768"/>
      <c r="DL39" s="157"/>
      <c r="DM39" s="768"/>
      <c r="DN39" s="90"/>
      <c r="DO39" s="90"/>
      <c r="DP39" s="90"/>
      <c r="DQ39" s="90"/>
      <c r="DR39" s="90"/>
      <c r="DS39" s="90"/>
      <c r="DT39" s="769"/>
      <c r="DU39" s="90"/>
      <c r="DV39" s="90"/>
      <c r="DW39" s="90"/>
      <c r="DX39" s="88"/>
      <c r="DY39" s="88"/>
      <c r="DZ39" s="88"/>
      <c r="EA39" s="90"/>
      <c r="EB39" s="90"/>
      <c r="EC39" s="90"/>
      <c r="ED39" s="90"/>
      <c r="EE39" s="769"/>
      <c r="EF39" s="90"/>
      <c r="EG39" s="90"/>
      <c r="EH39" s="90"/>
      <c r="EI39" s="88"/>
      <c r="EJ39" s="88"/>
      <c r="EK39" s="88"/>
      <c r="EL39" s="90"/>
      <c r="EM39" s="90"/>
      <c r="EN39" s="90"/>
      <c r="EO39" s="90"/>
      <c r="EP39" s="769"/>
      <c r="EQ39" s="90"/>
      <c r="ER39" s="90"/>
      <c r="ES39" s="90"/>
      <c r="ET39" s="88"/>
      <c r="EU39" s="88"/>
      <c r="EV39" s="88"/>
      <c r="EW39" s="90"/>
      <c r="EX39" s="90"/>
      <c r="EY39" s="90"/>
      <c r="EZ39" s="90"/>
      <c r="FA39" s="769"/>
      <c r="FB39" s="90"/>
      <c r="FC39" s="90"/>
      <c r="FD39" s="90"/>
      <c r="FE39" s="88"/>
      <c r="FF39" s="88"/>
      <c r="FG39" s="88"/>
      <c r="FH39" s="90"/>
      <c r="FI39" s="90"/>
      <c r="FJ39" s="90"/>
      <c r="FK39" s="90"/>
      <c r="FL39" s="769"/>
      <c r="FM39" s="90"/>
      <c r="FN39" s="90"/>
      <c r="FO39" s="90"/>
      <c r="FP39" s="88"/>
      <c r="FQ39" s="88"/>
      <c r="FR39" s="88"/>
      <c r="FS39" s="90"/>
      <c r="FT39" s="90"/>
      <c r="FU39" s="90"/>
      <c r="FV39" s="90"/>
      <c r="FW39" s="769"/>
      <c r="FX39" s="90"/>
      <c r="FY39" s="90"/>
      <c r="FZ39" s="90"/>
      <c r="GA39" s="88"/>
      <c r="GB39" s="88"/>
      <c r="GC39" s="88"/>
      <c r="GD39" s="88"/>
      <c r="GE39" s="88"/>
      <c r="GF39" s="88"/>
      <c r="GG39" s="88"/>
      <c r="GH39" s="88"/>
      <c r="GI39" s="88"/>
    </row>
    <row r="40" spans="2:191" s="223" customFormat="1" ht="30" customHeight="1" x14ac:dyDescent="0.25">
      <c r="B40" s="1316">
        <v>31</v>
      </c>
      <c r="C40" s="858"/>
      <c r="D40" s="1022" t="str">
        <f>IFERROR(VLOOKUP($C40,'Info Exam and Projection List'!$M$4:$P$34,2),"No entry")</f>
        <v>No entry</v>
      </c>
      <c r="E40" s="1027"/>
      <c r="F40" s="1021"/>
      <c r="G40" s="492"/>
      <c r="H40" s="1407"/>
      <c r="I40" s="1033"/>
      <c r="J40" s="1035"/>
      <c r="K40" s="1036"/>
      <c r="L40" s="830"/>
      <c r="M40" s="830"/>
      <c r="N40" s="840"/>
      <c r="O40" s="830"/>
      <c r="P40" s="830"/>
      <c r="Q40" s="470"/>
      <c r="R40" s="470"/>
      <c r="S40" s="763"/>
      <c r="T40" s="1033"/>
      <c r="U40" s="1035"/>
      <c r="V40" s="1036"/>
      <c r="W40" s="830"/>
      <c r="X40" s="830"/>
      <c r="Y40" s="1052"/>
      <c r="Z40" s="830"/>
      <c r="AA40" s="830"/>
      <c r="AB40" s="1054"/>
      <c r="AC40" s="1054"/>
      <c r="AD40" s="1055"/>
      <c r="AE40" s="1032"/>
      <c r="AF40" s="1035"/>
      <c r="AG40" s="1036"/>
      <c r="AH40" s="830"/>
      <c r="AI40" s="830"/>
      <c r="AJ40" s="1052"/>
      <c r="AK40" s="830"/>
      <c r="AL40" s="830"/>
      <c r="AM40" s="1054"/>
      <c r="AN40" s="1054"/>
      <c r="AO40" s="1055"/>
      <c r="AP40" s="1033"/>
      <c r="AQ40" s="1035"/>
      <c r="AR40" s="1036"/>
      <c r="AS40" s="830"/>
      <c r="AT40" s="830"/>
      <c r="AU40" s="1052"/>
      <c r="AV40" s="830"/>
      <c r="AW40" s="830"/>
      <c r="AX40" s="1054"/>
      <c r="AY40" s="1054"/>
      <c r="AZ40" s="1055"/>
      <c r="BA40" s="1033"/>
      <c r="BB40" s="1035"/>
      <c r="BC40" s="1036"/>
      <c r="BD40" s="830"/>
      <c r="BE40" s="830"/>
      <c r="BF40" s="1052"/>
      <c r="BG40" s="830"/>
      <c r="BH40" s="830"/>
      <c r="BI40" s="1054"/>
      <c r="BJ40" s="1054"/>
      <c r="BK40" s="1055"/>
      <c r="BL40" s="1032"/>
      <c r="BM40" s="1035"/>
      <c r="BN40" s="1036"/>
      <c r="BO40" s="830"/>
      <c r="BP40" s="830"/>
      <c r="BQ40" s="1052"/>
      <c r="BR40" s="830"/>
      <c r="BS40" s="830"/>
      <c r="BT40" s="1054"/>
      <c r="BU40" s="1054"/>
      <c r="BV40" s="1055"/>
      <c r="BW40" s="750"/>
      <c r="BX40" s="750"/>
      <c r="BY40" s="750"/>
      <c r="BZ40" s="750"/>
      <c r="CA40" s="520" t="str">
        <f>IFERROR(VLOOKUP($C40,'Info Exam and Projection List'!$M$4:$R$34,5),"No entry")</f>
        <v>No entry</v>
      </c>
      <c r="CB40" s="731"/>
      <c r="CC40" s="1071"/>
      <c r="CD40" s="520" t="str">
        <f>IFERROR(VLOOKUP($C40,'Info Exam and Projection List'!$M$4:$R$34,6),"No entry")</f>
        <v>No entry</v>
      </c>
      <c r="CE40" s="1385"/>
      <c r="CF40" s="718"/>
      <c r="CG40" s="718"/>
      <c r="CH40" s="1073"/>
      <c r="CI40" s="718"/>
      <c r="CQ40" s="764"/>
      <c r="CR40" s="764"/>
      <c r="CS40" s="770"/>
      <c r="CT40" s="772" t="s">
        <v>352</v>
      </c>
      <c r="CU40" s="339"/>
      <c r="CV40" s="339"/>
      <c r="CW40" s="339"/>
      <c r="CX40" s="339"/>
      <c r="CY40" s="767"/>
      <c r="CZ40" s="764"/>
      <c r="DD40" s="353"/>
      <c r="DE40" s="88"/>
      <c r="DF40" s="88"/>
      <c r="DG40" s="88"/>
      <c r="DH40" s="289"/>
      <c r="DI40" s="157"/>
      <c r="DJ40" s="260"/>
      <c r="DK40" s="768"/>
      <c r="DL40" s="157"/>
      <c r="DM40" s="768"/>
      <c r="DN40" s="90"/>
      <c r="DO40" s="90"/>
      <c r="DP40" s="90"/>
      <c r="DQ40" s="90"/>
      <c r="DR40" s="90"/>
      <c r="DS40" s="90"/>
      <c r="DT40" s="769"/>
      <c r="DU40" s="90"/>
      <c r="DV40" s="90"/>
      <c r="DW40" s="90"/>
      <c r="DX40" s="88"/>
      <c r="DY40" s="88"/>
      <c r="DZ40" s="88"/>
      <c r="EA40" s="90"/>
      <c r="EB40" s="90"/>
      <c r="EC40" s="90"/>
      <c r="ED40" s="90"/>
      <c r="EE40" s="769"/>
      <c r="EF40" s="90"/>
      <c r="EG40" s="90"/>
      <c r="EH40" s="90"/>
      <c r="EI40" s="88"/>
      <c r="EJ40" s="88"/>
      <c r="EK40" s="88"/>
      <c r="EL40" s="90"/>
      <c r="EM40" s="90"/>
      <c r="EN40" s="90"/>
      <c r="EO40" s="90"/>
      <c r="EP40" s="769"/>
      <c r="EQ40" s="90"/>
      <c r="ER40" s="90"/>
      <c r="ES40" s="90"/>
      <c r="ET40" s="88"/>
      <c r="EU40" s="88"/>
      <c r="EV40" s="88"/>
      <c r="EW40" s="90"/>
      <c r="EX40" s="90"/>
      <c r="EY40" s="90"/>
      <c r="EZ40" s="90"/>
      <c r="FA40" s="769"/>
      <c r="FB40" s="90"/>
      <c r="FC40" s="90"/>
      <c r="FD40" s="90"/>
      <c r="FE40" s="88"/>
      <c r="FF40" s="88"/>
      <c r="FG40" s="88"/>
      <c r="FH40" s="90"/>
      <c r="FI40" s="90"/>
      <c r="FJ40" s="90"/>
      <c r="FK40" s="90"/>
      <c r="FL40" s="769"/>
      <c r="FM40" s="90"/>
      <c r="FN40" s="90"/>
      <c r="FO40" s="90"/>
      <c r="FP40" s="88"/>
      <c r="FQ40" s="88"/>
      <c r="FR40" s="88"/>
      <c r="FS40" s="90"/>
      <c r="FT40" s="90"/>
      <c r="FU40" s="90"/>
      <c r="FV40" s="90"/>
      <c r="FW40" s="769"/>
      <c r="FX40" s="90"/>
      <c r="FY40" s="90"/>
      <c r="FZ40" s="90"/>
      <c r="GA40" s="88"/>
      <c r="GB40" s="88"/>
      <c r="GC40" s="88"/>
      <c r="GD40" s="88"/>
      <c r="GE40" s="88"/>
      <c r="GF40" s="88"/>
      <c r="GG40" s="88"/>
      <c r="GH40" s="88"/>
      <c r="GI40" s="88"/>
    </row>
    <row r="41" spans="2:191" s="223" customFormat="1" ht="30" customHeight="1" x14ac:dyDescent="0.25">
      <c r="B41" s="1316">
        <v>32</v>
      </c>
      <c r="C41" s="858"/>
      <c r="D41" s="1022" t="str">
        <f>IFERROR(VLOOKUP($C41,'Info Exam and Projection List'!$M$4:$P$34,2),"No entry")</f>
        <v>No entry</v>
      </c>
      <c r="E41" s="1027"/>
      <c r="F41" s="1021"/>
      <c r="G41" s="492"/>
      <c r="H41" s="1407"/>
      <c r="I41" s="1033"/>
      <c r="J41" s="1035"/>
      <c r="K41" s="1036"/>
      <c r="L41" s="830"/>
      <c r="M41" s="830"/>
      <c r="N41" s="840"/>
      <c r="O41" s="830"/>
      <c r="P41" s="830"/>
      <c r="Q41" s="470"/>
      <c r="R41" s="470"/>
      <c r="S41" s="763"/>
      <c r="T41" s="1033"/>
      <c r="U41" s="1035"/>
      <c r="V41" s="1036"/>
      <c r="W41" s="830"/>
      <c r="X41" s="830"/>
      <c r="Y41" s="1052"/>
      <c r="Z41" s="830"/>
      <c r="AA41" s="830"/>
      <c r="AB41" s="1054"/>
      <c r="AC41" s="1054"/>
      <c r="AD41" s="1055"/>
      <c r="AE41" s="1032"/>
      <c r="AF41" s="1035"/>
      <c r="AG41" s="1036"/>
      <c r="AH41" s="830"/>
      <c r="AI41" s="830"/>
      <c r="AJ41" s="1052"/>
      <c r="AK41" s="830"/>
      <c r="AL41" s="830"/>
      <c r="AM41" s="1054"/>
      <c r="AN41" s="1054"/>
      <c r="AO41" s="1055"/>
      <c r="AP41" s="1033"/>
      <c r="AQ41" s="1035"/>
      <c r="AR41" s="1036"/>
      <c r="AS41" s="830"/>
      <c r="AT41" s="830"/>
      <c r="AU41" s="1052"/>
      <c r="AV41" s="830"/>
      <c r="AW41" s="830"/>
      <c r="AX41" s="1054"/>
      <c r="AY41" s="1054"/>
      <c r="AZ41" s="1055"/>
      <c r="BA41" s="1033"/>
      <c r="BB41" s="1035"/>
      <c r="BC41" s="1036"/>
      <c r="BD41" s="830"/>
      <c r="BE41" s="830"/>
      <c r="BF41" s="1052"/>
      <c r="BG41" s="830"/>
      <c r="BH41" s="830"/>
      <c r="BI41" s="1054"/>
      <c r="BJ41" s="1054"/>
      <c r="BK41" s="1055"/>
      <c r="BL41" s="1032"/>
      <c r="BM41" s="1035"/>
      <c r="BN41" s="1036"/>
      <c r="BO41" s="830"/>
      <c r="BP41" s="830"/>
      <c r="BQ41" s="1052"/>
      <c r="BR41" s="830"/>
      <c r="BS41" s="830"/>
      <c r="BT41" s="1054"/>
      <c r="BU41" s="1054"/>
      <c r="BV41" s="1055"/>
      <c r="BW41" s="750"/>
      <c r="BX41" s="750"/>
      <c r="BY41" s="750"/>
      <c r="BZ41" s="750"/>
      <c r="CA41" s="520" t="str">
        <f>IFERROR(VLOOKUP($C41,'Info Exam and Projection List'!$M$4:$R$34,5),"No entry")</f>
        <v>No entry</v>
      </c>
      <c r="CB41" s="731"/>
      <c r="CC41" s="1071"/>
      <c r="CD41" s="520" t="str">
        <f>IFERROR(VLOOKUP($C41,'Info Exam and Projection List'!$M$4:$R$34,6),"No entry")</f>
        <v>No entry</v>
      </c>
      <c r="CE41" s="1385"/>
      <c r="CF41" s="718"/>
      <c r="CG41" s="718"/>
      <c r="CH41" s="1073"/>
      <c r="CI41" s="718"/>
      <c r="CQ41" s="764"/>
      <c r="CR41" s="764"/>
      <c r="CS41" s="770"/>
      <c r="CT41" s="339" t="s">
        <v>397</v>
      </c>
      <c r="CU41" s="68"/>
      <c r="CV41" s="339"/>
      <c r="CW41" s="339"/>
      <c r="CX41" s="339"/>
      <c r="CY41" s="767"/>
      <c r="CZ41" s="764"/>
      <c r="DD41" s="353"/>
      <c r="DE41" s="88"/>
      <c r="DF41" s="88"/>
      <c r="DG41" s="88"/>
      <c r="DH41" s="289"/>
      <c r="DI41" s="157"/>
      <c r="DJ41" s="260"/>
      <c r="DK41" s="768"/>
      <c r="DL41" s="157"/>
      <c r="DM41" s="768"/>
      <c r="DN41" s="90"/>
      <c r="DO41" s="90"/>
      <c r="DP41" s="90"/>
      <c r="DQ41" s="90"/>
      <c r="DR41" s="90"/>
      <c r="DS41" s="90"/>
      <c r="DT41" s="769"/>
      <c r="DU41" s="90"/>
      <c r="DV41" s="90"/>
      <c r="DW41" s="90"/>
      <c r="DX41" s="88"/>
      <c r="DY41" s="88"/>
      <c r="DZ41" s="88"/>
      <c r="EA41" s="90"/>
      <c r="EB41" s="90"/>
      <c r="EC41" s="90"/>
      <c r="ED41" s="90"/>
      <c r="EE41" s="769"/>
      <c r="EF41" s="90"/>
      <c r="EG41" s="90"/>
      <c r="EH41" s="90"/>
      <c r="EI41" s="88"/>
      <c r="EJ41" s="88"/>
      <c r="EK41" s="88"/>
      <c r="EL41" s="90"/>
      <c r="EM41" s="90"/>
      <c r="EN41" s="90"/>
      <c r="EO41" s="90"/>
      <c r="EP41" s="769"/>
      <c r="EQ41" s="90"/>
      <c r="ER41" s="90"/>
      <c r="ES41" s="90"/>
      <c r="ET41" s="88"/>
      <c r="EU41" s="88"/>
      <c r="EV41" s="88"/>
      <c r="EW41" s="90"/>
      <c r="EX41" s="90"/>
      <c r="EY41" s="90"/>
      <c r="EZ41" s="90"/>
      <c r="FA41" s="769"/>
      <c r="FB41" s="90"/>
      <c r="FC41" s="90"/>
      <c r="FD41" s="90"/>
      <c r="FE41" s="88"/>
      <c r="FF41" s="88"/>
      <c r="FG41" s="88"/>
      <c r="FH41" s="90"/>
      <c r="FI41" s="90"/>
      <c r="FJ41" s="90"/>
      <c r="FK41" s="90"/>
      <c r="FL41" s="769"/>
      <c r="FM41" s="90"/>
      <c r="FN41" s="90"/>
      <c r="FO41" s="90"/>
      <c r="FP41" s="88"/>
      <c r="FQ41" s="88"/>
      <c r="FR41" s="88"/>
      <c r="FS41" s="90"/>
      <c r="FT41" s="90"/>
      <c r="FU41" s="90"/>
      <c r="FV41" s="90"/>
      <c r="FW41" s="769"/>
      <c r="FX41" s="90"/>
      <c r="FY41" s="90"/>
      <c r="FZ41" s="90"/>
      <c r="GA41" s="88"/>
      <c r="GB41" s="88"/>
      <c r="GC41" s="88"/>
      <c r="GD41" s="88"/>
      <c r="GE41" s="88"/>
      <c r="GF41" s="88"/>
      <c r="GG41" s="88"/>
      <c r="GH41" s="88"/>
      <c r="GI41" s="88"/>
    </row>
    <row r="42" spans="2:191" s="223" customFormat="1" ht="30" customHeight="1" x14ac:dyDescent="0.25">
      <c r="B42" s="1316">
        <v>33</v>
      </c>
      <c r="C42" s="858"/>
      <c r="D42" s="1022" t="str">
        <f>IFERROR(VLOOKUP($C42,'Info Exam and Projection List'!$M$4:$P$34,2),"No entry")</f>
        <v>No entry</v>
      </c>
      <c r="E42" s="1027"/>
      <c r="F42" s="1021"/>
      <c r="G42" s="492"/>
      <c r="H42" s="1407"/>
      <c r="I42" s="1033"/>
      <c r="J42" s="1035"/>
      <c r="K42" s="1036"/>
      <c r="L42" s="830"/>
      <c r="M42" s="830"/>
      <c r="N42" s="840"/>
      <c r="O42" s="830"/>
      <c r="P42" s="830"/>
      <c r="Q42" s="470"/>
      <c r="R42" s="470"/>
      <c r="S42" s="763"/>
      <c r="T42" s="1033"/>
      <c r="U42" s="1035"/>
      <c r="V42" s="1036"/>
      <c r="W42" s="830"/>
      <c r="X42" s="830"/>
      <c r="Y42" s="1052"/>
      <c r="Z42" s="830"/>
      <c r="AA42" s="830"/>
      <c r="AB42" s="1054"/>
      <c r="AC42" s="1054"/>
      <c r="AD42" s="1055"/>
      <c r="AE42" s="1032"/>
      <c r="AF42" s="1035"/>
      <c r="AG42" s="1036"/>
      <c r="AH42" s="830"/>
      <c r="AI42" s="830"/>
      <c r="AJ42" s="1052"/>
      <c r="AK42" s="830"/>
      <c r="AL42" s="830"/>
      <c r="AM42" s="1054"/>
      <c r="AN42" s="1054"/>
      <c r="AO42" s="1055"/>
      <c r="AP42" s="1033"/>
      <c r="AQ42" s="1035"/>
      <c r="AR42" s="1036"/>
      <c r="AS42" s="830"/>
      <c r="AT42" s="830"/>
      <c r="AU42" s="1052"/>
      <c r="AV42" s="830"/>
      <c r="AW42" s="830"/>
      <c r="AX42" s="1054"/>
      <c r="AY42" s="1054"/>
      <c r="AZ42" s="1055"/>
      <c r="BA42" s="1033"/>
      <c r="BB42" s="1035"/>
      <c r="BC42" s="1036"/>
      <c r="BD42" s="830"/>
      <c r="BE42" s="830"/>
      <c r="BF42" s="1052"/>
      <c r="BG42" s="830"/>
      <c r="BH42" s="830"/>
      <c r="BI42" s="1054"/>
      <c r="BJ42" s="1054"/>
      <c r="BK42" s="1055"/>
      <c r="BL42" s="1032"/>
      <c r="BM42" s="1035"/>
      <c r="BN42" s="1036"/>
      <c r="BO42" s="830"/>
      <c r="BP42" s="830"/>
      <c r="BQ42" s="1052"/>
      <c r="BR42" s="830"/>
      <c r="BS42" s="830"/>
      <c r="BT42" s="1054"/>
      <c r="BU42" s="1054"/>
      <c r="BV42" s="1055"/>
      <c r="BW42" s="750"/>
      <c r="BX42" s="750"/>
      <c r="BY42" s="750"/>
      <c r="BZ42" s="750"/>
      <c r="CA42" s="520" t="str">
        <f>IFERROR(VLOOKUP($C42,'Info Exam and Projection List'!$M$4:$R$34,5),"No entry")</f>
        <v>No entry</v>
      </c>
      <c r="CB42" s="731"/>
      <c r="CC42" s="1071"/>
      <c r="CD42" s="520" t="str">
        <f>IFERROR(VLOOKUP($C42,'Info Exam and Projection List'!$M$4:$R$34,6),"No entry")</f>
        <v>No entry</v>
      </c>
      <c r="CE42" s="1385"/>
      <c r="CF42" s="718"/>
      <c r="CG42" s="718"/>
      <c r="CH42" s="1073"/>
      <c r="CI42" s="718"/>
      <c r="CQ42" s="764"/>
      <c r="CR42" s="764"/>
      <c r="CS42" s="770"/>
      <c r="CT42" s="339" t="s">
        <v>353</v>
      </c>
      <c r="CU42" s="68"/>
      <c r="CV42" s="339"/>
      <c r="CW42" s="339"/>
      <c r="CX42" s="339"/>
      <c r="CY42" s="767"/>
      <c r="CZ42" s="764"/>
      <c r="DD42" s="353"/>
      <c r="DE42" s="88"/>
      <c r="DF42" s="88"/>
      <c r="DG42" s="88"/>
      <c r="DH42" s="289"/>
      <c r="DI42" s="157"/>
      <c r="DJ42" s="260"/>
      <c r="DK42" s="768"/>
      <c r="DL42" s="157"/>
      <c r="DM42" s="768"/>
      <c r="DN42" s="90"/>
      <c r="DO42" s="90"/>
      <c r="DP42" s="90"/>
      <c r="DQ42" s="90"/>
      <c r="DR42" s="90"/>
      <c r="DS42" s="90"/>
      <c r="DT42" s="769"/>
      <c r="DU42" s="90"/>
      <c r="DV42" s="90"/>
      <c r="DW42" s="90"/>
      <c r="DX42" s="88"/>
      <c r="DY42" s="88"/>
      <c r="DZ42" s="88"/>
      <c r="EA42" s="90"/>
      <c r="EB42" s="90"/>
      <c r="EC42" s="90"/>
      <c r="ED42" s="90"/>
      <c r="EE42" s="769"/>
      <c r="EF42" s="90"/>
      <c r="EG42" s="90"/>
      <c r="EH42" s="90"/>
      <c r="EI42" s="88"/>
      <c r="EJ42" s="88"/>
      <c r="EK42" s="88"/>
      <c r="EL42" s="90"/>
      <c r="EM42" s="90"/>
      <c r="EN42" s="90"/>
      <c r="EO42" s="90"/>
      <c r="EP42" s="769"/>
      <c r="EQ42" s="90"/>
      <c r="ER42" s="90"/>
      <c r="ES42" s="90"/>
      <c r="ET42" s="88"/>
      <c r="EU42" s="88"/>
      <c r="EV42" s="88"/>
      <c r="EW42" s="90"/>
      <c r="EX42" s="90"/>
      <c r="EY42" s="90"/>
      <c r="EZ42" s="90"/>
      <c r="FA42" s="769"/>
      <c r="FB42" s="90"/>
      <c r="FC42" s="90"/>
      <c r="FD42" s="90"/>
      <c r="FE42" s="88"/>
      <c r="FF42" s="88"/>
      <c r="FG42" s="88"/>
      <c r="FH42" s="90"/>
      <c r="FI42" s="90"/>
      <c r="FJ42" s="90"/>
      <c r="FK42" s="90"/>
      <c r="FL42" s="769"/>
      <c r="FM42" s="90"/>
      <c r="FN42" s="90"/>
      <c r="FO42" s="90"/>
      <c r="FP42" s="88"/>
      <c r="FQ42" s="88"/>
      <c r="FR42" s="88"/>
      <c r="FS42" s="90"/>
      <c r="FT42" s="90"/>
      <c r="FU42" s="90"/>
      <c r="FV42" s="90"/>
      <c r="FW42" s="769"/>
      <c r="FX42" s="90"/>
      <c r="FY42" s="90"/>
      <c r="FZ42" s="90"/>
      <c r="GA42" s="88"/>
      <c r="GB42" s="88"/>
      <c r="GC42" s="88"/>
      <c r="GD42" s="88"/>
      <c r="GE42" s="88"/>
      <c r="GF42" s="88"/>
      <c r="GG42" s="88"/>
      <c r="GH42" s="88"/>
      <c r="GI42" s="88"/>
    </row>
    <row r="43" spans="2:191" s="223" customFormat="1" ht="30" customHeight="1" x14ac:dyDescent="0.25">
      <c r="B43" s="1316">
        <v>34</v>
      </c>
      <c r="C43" s="858"/>
      <c r="D43" s="1022" t="str">
        <f>IFERROR(VLOOKUP($C43,'Info Exam and Projection List'!$M$4:$P$34,2),"No entry")</f>
        <v>No entry</v>
      </c>
      <c r="E43" s="1027"/>
      <c r="F43" s="1021"/>
      <c r="G43" s="492"/>
      <c r="H43" s="1407"/>
      <c r="I43" s="1033"/>
      <c r="J43" s="1035"/>
      <c r="K43" s="1036"/>
      <c r="L43" s="830"/>
      <c r="M43" s="830"/>
      <c r="N43" s="840"/>
      <c r="O43" s="830"/>
      <c r="P43" s="830"/>
      <c r="Q43" s="470"/>
      <c r="R43" s="470"/>
      <c r="S43" s="763"/>
      <c r="T43" s="1033"/>
      <c r="U43" s="1035"/>
      <c r="V43" s="1036"/>
      <c r="W43" s="830"/>
      <c r="X43" s="830"/>
      <c r="Y43" s="1052"/>
      <c r="Z43" s="830"/>
      <c r="AA43" s="830"/>
      <c r="AB43" s="1054"/>
      <c r="AC43" s="1054"/>
      <c r="AD43" s="1055"/>
      <c r="AE43" s="1032"/>
      <c r="AF43" s="1035"/>
      <c r="AG43" s="1036"/>
      <c r="AH43" s="830"/>
      <c r="AI43" s="830"/>
      <c r="AJ43" s="1052"/>
      <c r="AK43" s="830"/>
      <c r="AL43" s="830"/>
      <c r="AM43" s="1054"/>
      <c r="AN43" s="1054"/>
      <c r="AO43" s="1055"/>
      <c r="AP43" s="1033"/>
      <c r="AQ43" s="1035"/>
      <c r="AR43" s="1036"/>
      <c r="AS43" s="830"/>
      <c r="AT43" s="830"/>
      <c r="AU43" s="1052"/>
      <c r="AV43" s="830"/>
      <c r="AW43" s="830"/>
      <c r="AX43" s="1054"/>
      <c r="AY43" s="1054"/>
      <c r="AZ43" s="1055"/>
      <c r="BA43" s="1033"/>
      <c r="BB43" s="1035"/>
      <c r="BC43" s="1036"/>
      <c r="BD43" s="830"/>
      <c r="BE43" s="830"/>
      <c r="BF43" s="1052"/>
      <c r="BG43" s="830"/>
      <c r="BH43" s="830"/>
      <c r="BI43" s="1054"/>
      <c r="BJ43" s="1054"/>
      <c r="BK43" s="1055"/>
      <c r="BL43" s="1032"/>
      <c r="BM43" s="1035"/>
      <c r="BN43" s="1036"/>
      <c r="BO43" s="830"/>
      <c r="BP43" s="830"/>
      <c r="BQ43" s="1052"/>
      <c r="BR43" s="830"/>
      <c r="BS43" s="830"/>
      <c r="BT43" s="1054"/>
      <c r="BU43" s="1054"/>
      <c r="BV43" s="1055"/>
      <c r="BW43" s="750"/>
      <c r="BX43" s="750"/>
      <c r="BY43" s="750"/>
      <c r="BZ43" s="750"/>
      <c r="CA43" s="520" t="str">
        <f>IFERROR(VLOOKUP($C43,'Info Exam and Projection List'!$M$4:$R$34,5),"No entry")</f>
        <v>No entry</v>
      </c>
      <c r="CB43" s="731"/>
      <c r="CC43" s="1071"/>
      <c r="CD43" s="520" t="str">
        <f>IFERROR(VLOOKUP($C43,'Info Exam and Projection List'!$M$4:$R$34,6),"No entry")</f>
        <v>No entry</v>
      </c>
      <c r="CE43" s="1385"/>
      <c r="CF43" s="718"/>
      <c r="CG43" s="718"/>
      <c r="CH43" s="1073"/>
      <c r="CI43" s="718"/>
      <c r="CQ43" s="764"/>
      <c r="CR43" s="764"/>
      <c r="CS43" s="770"/>
      <c r="CT43" s="339" t="s">
        <v>2083</v>
      </c>
      <c r="CU43" s="339"/>
      <c r="CV43" s="339"/>
      <c r="CW43" s="339"/>
      <c r="CX43" s="339"/>
      <c r="CY43" s="767"/>
      <c r="CZ43" s="764"/>
      <c r="DD43" s="353"/>
      <c r="DE43" s="88"/>
      <c r="DF43" s="88"/>
      <c r="DG43" s="88"/>
      <c r="DH43" s="289"/>
      <c r="DI43" s="157"/>
      <c r="DJ43" s="260"/>
      <c r="DK43" s="768"/>
      <c r="DL43" s="157"/>
      <c r="DM43" s="768"/>
      <c r="DN43" s="90"/>
      <c r="DO43" s="90"/>
      <c r="DP43" s="90"/>
      <c r="DQ43" s="90"/>
      <c r="DR43" s="90"/>
      <c r="DS43" s="90"/>
      <c r="DT43" s="769"/>
      <c r="DU43" s="90"/>
      <c r="DV43" s="90"/>
      <c r="DW43" s="90"/>
      <c r="DX43" s="88"/>
      <c r="DY43" s="88"/>
      <c r="DZ43" s="88"/>
      <c r="EA43" s="90"/>
      <c r="EB43" s="90"/>
      <c r="EC43" s="90"/>
      <c r="ED43" s="90"/>
      <c r="EE43" s="769"/>
      <c r="EF43" s="90"/>
      <c r="EG43" s="90"/>
      <c r="EH43" s="90"/>
      <c r="EI43" s="88"/>
      <c r="EJ43" s="88"/>
      <c r="EK43" s="88"/>
      <c r="EL43" s="90"/>
      <c r="EM43" s="90"/>
      <c r="EN43" s="90"/>
      <c r="EO43" s="90"/>
      <c r="EP43" s="769"/>
      <c r="EQ43" s="90"/>
      <c r="ER43" s="90"/>
      <c r="ES43" s="90"/>
      <c r="ET43" s="88"/>
      <c r="EU43" s="88"/>
      <c r="EV43" s="88"/>
      <c r="EW43" s="90"/>
      <c r="EX43" s="90"/>
      <c r="EY43" s="90"/>
      <c r="EZ43" s="90"/>
      <c r="FA43" s="769"/>
      <c r="FB43" s="90"/>
      <c r="FC43" s="90"/>
      <c r="FD43" s="90"/>
      <c r="FE43" s="88"/>
      <c r="FF43" s="88"/>
      <c r="FG43" s="88"/>
      <c r="FH43" s="90"/>
      <c r="FI43" s="90"/>
      <c r="FJ43" s="90"/>
      <c r="FK43" s="90"/>
      <c r="FL43" s="769"/>
      <c r="FM43" s="90"/>
      <c r="FN43" s="90"/>
      <c r="FO43" s="90"/>
      <c r="FP43" s="88"/>
      <c r="FQ43" s="88"/>
      <c r="FR43" s="88"/>
      <c r="FS43" s="90"/>
      <c r="FT43" s="90"/>
      <c r="FU43" s="90"/>
      <c r="FV43" s="90"/>
      <c r="FW43" s="769"/>
      <c r="FX43" s="90"/>
      <c r="FY43" s="90"/>
      <c r="FZ43" s="90"/>
      <c r="GA43" s="88"/>
      <c r="GB43" s="88"/>
      <c r="GC43" s="88"/>
      <c r="GD43" s="88"/>
      <c r="GE43" s="88"/>
      <c r="GF43" s="88"/>
      <c r="GG43" s="88"/>
      <c r="GH43" s="88"/>
      <c r="GI43" s="88"/>
    </row>
    <row r="44" spans="2:191" s="223" customFormat="1" ht="30" customHeight="1" x14ac:dyDescent="0.25">
      <c r="B44" s="1316">
        <v>35</v>
      </c>
      <c r="C44" s="858"/>
      <c r="D44" s="1022" t="str">
        <f>IFERROR(VLOOKUP($C44,'Info Exam and Projection List'!$M$4:$P$34,2),"No entry")</f>
        <v>No entry</v>
      </c>
      <c r="E44" s="1027"/>
      <c r="F44" s="1021"/>
      <c r="G44" s="492"/>
      <c r="H44" s="1407"/>
      <c r="I44" s="1033"/>
      <c r="J44" s="1035"/>
      <c r="K44" s="1036"/>
      <c r="L44" s="830"/>
      <c r="M44" s="830"/>
      <c r="N44" s="840"/>
      <c r="O44" s="830"/>
      <c r="P44" s="830"/>
      <c r="Q44" s="470"/>
      <c r="R44" s="470"/>
      <c r="S44" s="763"/>
      <c r="T44" s="1033"/>
      <c r="U44" s="1035"/>
      <c r="V44" s="1036"/>
      <c r="W44" s="830"/>
      <c r="X44" s="830"/>
      <c r="Y44" s="1052"/>
      <c r="Z44" s="830"/>
      <c r="AA44" s="830"/>
      <c r="AB44" s="1054"/>
      <c r="AC44" s="1054"/>
      <c r="AD44" s="1055"/>
      <c r="AE44" s="1032"/>
      <c r="AF44" s="1035"/>
      <c r="AG44" s="1036"/>
      <c r="AH44" s="830"/>
      <c r="AI44" s="830"/>
      <c r="AJ44" s="1052"/>
      <c r="AK44" s="830"/>
      <c r="AL44" s="830"/>
      <c r="AM44" s="1054"/>
      <c r="AN44" s="1054"/>
      <c r="AO44" s="1055"/>
      <c r="AP44" s="1033"/>
      <c r="AQ44" s="1035"/>
      <c r="AR44" s="1036"/>
      <c r="AS44" s="830"/>
      <c r="AT44" s="830"/>
      <c r="AU44" s="1052"/>
      <c r="AV44" s="830"/>
      <c r="AW44" s="830"/>
      <c r="AX44" s="1054"/>
      <c r="AY44" s="1054"/>
      <c r="AZ44" s="1055"/>
      <c r="BA44" s="1033"/>
      <c r="BB44" s="1035"/>
      <c r="BC44" s="1036"/>
      <c r="BD44" s="830"/>
      <c r="BE44" s="830"/>
      <c r="BF44" s="1052"/>
      <c r="BG44" s="830"/>
      <c r="BH44" s="830"/>
      <c r="BI44" s="1054"/>
      <c r="BJ44" s="1054"/>
      <c r="BK44" s="1055"/>
      <c r="BL44" s="1032"/>
      <c r="BM44" s="1035"/>
      <c r="BN44" s="1036"/>
      <c r="BO44" s="830"/>
      <c r="BP44" s="830"/>
      <c r="BQ44" s="1052"/>
      <c r="BR44" s="830"/>
      <c r="BS44" s="830"/>
      <c r="BT44" s="1054"/>
      <c r="BU44" s="1054"/>
      <c r="BV44" s="1055"/>
      <c r="BW44" s="750"/>
      <c r="BX44" s="750"/>
      <c r="BY44" s="750"/>
      <c r="BZ44" s="750"/>
      <c r="CA44" s="520" t="str">
        <f>IFERROR(VLOOKUP($C44,'Info Exam and Projection List'!$M$4:$R$34,5),"No entry")</f>
        <v>No entry</v>
      </c>
      <c r="CB44" s="731"/>
      <c r="CC44" s="1071"/>
      <c r="CD44" s="520" t="str">
        <f>IFERROR(VLOOKUP($C44,'Info Exam and Projection List'!$M$4:$R$34,6),"No entry")</f>
        <v>No entry</v>
      </c>
      <c r="CE44" s="1385"/>
      <c r="CF44" s="718"/>
      <c r="CG44" s="718"/>
      <c r="CH44" s="1073"/>
      <c r="CI44" s="718"/>
      <c r="CQ44" s="764"/>
      <c r="CR44" s="764"/>
      <c r="CS44" s="770"/>
      <c r="CT44" s="339" t="s">
        <v>398</v>
      </c>
      <c r="CU44" s="339"/>
      <c r="CV44" s="339"/>
      <c r="CW44" s="339"/>
      <c r="CX44" s="339"/>
      <c r="CY44" s="767"/>
      <c r="CZ44" s="764"/>
      <c r="DD44" s="353"/>
      <c r="DE44" s="88"/>
      <c r="DF44" s="88"/>
      <c r="DG44" s="88"/>
      <c r="DH44" s="289"/>
      <c r="DI44" s="157"/>
      <c r="DJ44" s="260"/>
      <c r="DK44" s="768"/>
      <c r="DL44" s="157"/>
      <c r="DM44" s="768"/>
      <c r="DN44" s="90"/>
      <c r="DO44" s="90"/>
      <c r="DP44" s="90"/>
      <c r="DQ44" s="90"/>
      <c r="DR44" s="90"/>
      <c r="DS44" s="90"/>
      <c r="DT44" s="769"/>
      <c r="DU44" s="90"/>
      <c r="DV44" s="90"/>
      <c r="DW44" s="90"/>
      <c r="DX44" s="88"/>
      <c r="DY44" s="88"/>
      <c r="DZ44" s="88"/>
      <c r="EA44" s="90"/>
      <c r="EB44" s="90"/>
      <c r="EC44" s="90"/>
      <c r="ED44" s="90"/>
      <c r="EE44" s="769"/>
      <c r="EF44" s="90"/>
      <c r="EG44" s="90"/>
      <c r="EH44" s="90"/>
      <c r="EI44" s="88"/>
      <c r="EJ44" s="88"/>
      <c r="EK44" s="88"/>
      <c r="EL44" s="90"/>
      <c r="EM44" s="90"/>
      <c r="EN44" s="90"/>
      <c r="EO44" s="90"/>
      <c r="EP44" s="769"/>
      <c r="EQ44" s="90"/>
      <c r="ER44" s="90"/>
      <c r="ES44" s="90"/>
      <c r="ET44" s="88"/>
      <c r="EU44" s="88"/>
      <c r="EV44" s="88"/>
      <c r="EW44" s="90"/>
      <c r="EX44" s="90"/>
      <c r="EY44" s="90"/>
      <c r="EZ44" s="90"/>
      <c r="FA44" s="769"/>
      <c r="FB44" s="90"/>
      <c r="FC44" s="90"/>
      <c r="FD44" s="90"/>
      <c r="FE44" s="88"/>
      <c r="FF44" s="88"/>
      <c r="FG44" s="88"/>
      <c r="FH44" s="90"/>
      <c r="FI44" s="90"/>
      <c r="FJ44" s="90"/>
      <c r="FK44" s="90"/>
      <c r="FL44" s="769"/>
      <c r="FM44" s="90"/>
      <c r="FN44" s="90"/>
      <c r="FO44" s="90"/>
      <c r="FP44" s="88"/>
      <c r="FQ44" s="88"/>
      <c r="FR44" s="88"/>
      <c r="FS44" s="90"/>
      <c r="FT44" s="90"/>
      <c r="FU44" s="90"/>
      <c r="FV44" s="90"/>
      <c r="FW44" s="769"/>
      <c r="FX44" s="90"/>
      <c r="FY44" s="90"/>
      <c r="FZ44" s="90"/>
      <c r="GA44" s="88"/>
      <c r="GB44" s="88"/>
      <c r="GC44" s="88"/>
      <c r="GD44" s="88"/>
      <c r="GE44" s="88"/>
      <c r="GF44" s="88"/>
      <c r="GG44" s="88"/>
      <c r="GH44" s="88"/>
      <c r="GI44" s="88"/>
    </row>
    <row r="45" spans="2:191" s="223" customFormat="1" ht="30" customHeight="1" x14ac:dyDescent="0.25">
      <c r="B45" s="1316">
        <v>36</v>
      </c>
      <c r="C45" s="858"/>
      <c r="D45" s="1022" t="str">
        <f>IFERROR(VLOOKUP($C45,'Info Exam and Projection List'!$M$4:$P$34,2),"No entry")</f>
        <v>No entry</v>
      </c>
      <c r="E45" s="1027"/>
      <c r="F45" s="1021"/>
      <c r="G45" s="492"/>
      <c r="H45" s="1407"/>
      <c r="I45" s="1033"/>
      <c r="J45" s="1035"/>
      <c r="K45" s="1036"/>
      <c r="L45" s="830"/>
      <c r="M45" s="830"/>
      <c r="N45" s="840"/>
      <c r="O45" s="830"/>
      <c r="P45" s="830"/>
      <c r="Q45" s="470"/>
      <c r="R45" s="470"/>
      <c r="S45" s="763"/>
      <c r="T45" s="1033"/>
      <c r="U45" s="1035"/>
      <c r="V45" s="1036"/>
      <c r="W45" s="830"/>
      <c r="X45" s="830"/>
      <c r="Y45" s="1052"/>
      <c r="Z45" s="830"/>
      <c r="AA45" s="830"/>
      <c r="AB45" s="1054"/>
      <c r="AC45" s="1054"/>
      <c r="AD45" s="1055"/>
      <c r="AE45" s="1032"/>
      <c r="AF45" s="1035"/>
      <c r="AG45" s="1036"/>
      <c r="AH45" s="830"/>
      <c r="AI45" s="830"/>
      <c r="AJ45" s="1052"/>
      <c r="AK45" s="830"/>
      <c r="AL45" s="830"/>
      <c r="AM45" s="1054"/>
      <c r="AN45" s="1054"/>
      <c r="AO45" s="1055"/>
      <c r="AP45" s="1033"/>
      <c r="AQ45" s="1035"/>
      <c r="AR45" s="1036"/>
      <c r="AS45" s="830"/>
      <c r="AT45" s="830"/>
      <c r="AU45" s="1052"/>
      <c r="AV45" s="830"/>
      <c r="AW45" s="830"/>
      <c r="AX45" s="1054"/>
      <c r="AY45" s="1054"/>
      <c r="AZ45" s="1055"/>
      <c r="BA45" s="1033"/>
      <c r="BB45" s="1035"/>
      <c r="BC45" s="1036"/>
      <c r="BD45" s="830"/>
      <c r="BE45" s="830"/>
      <c r="BF45" s="1052"/>
      <c r="BG45" s="830"/>
      <c r="BH45" s="830"/>
      <c r="BI45" s="1054"/>
      <c r="BJ45" s="1054"/>
      <c r="BK45" s="1055"/>
      <c r="BL45" s="1032"/>
      <c r="BM45" s="1035"/>
      <c r="BN45" s="1036"/>
      <c r="BO45" s="830"/>
      <c r="BP45" s="830"/>
      <c r="BQ45" s="1052"/>
      <c r="BR45" s="830"/>
      <c r="BS45" s="830"/>
      <c r="BT45" s="1054"/>
      <c r="BU45" s="1054"/>
      <c r="BV45" s="1055"/>
      <c r="BW45" s="750"/>
      <c r="BX45" s="750"/>
      <c r="BY45" s="750"/>
      <c r="BZ45" s="750"/>
      <c r="CA45" s="520" t="str">
        <f>IFERROR(VLOOKUP($C45,'Info Exam and Projection List'!$M$4:$R$34,5),"No entry")</f>
        <v>No entry</v>
      </c>
      <c r="CB45" s="731"/>
      <c r="CC45" s="1071"/>
      <c r="CD45" s="520" t="str">
        <f>IFERROR(VLOOKUP($C45,'Info Exam and Projection List'!$M$4:$R$34,6),"No entry")</f>
        <v>No entry</v>
      </c>
      <c r="CE45" s="1385"/>
      <c r="CF45" s="718"/>
      <c r="CG45" s="718"/>
      <c r="CH45" s="1073"/>
      <c r="CI45" s="718"/>
      <c r="CQ45" s="764"/>
      <c r="CR45" s="764"/>
      <c r="CS45" s="770"/>
      <c r="CT45" s="339" t="s">
        <v>2082</v>
      </c>
      <c r="CU45" s="339"/>
      <c r="CV45" s="339"/>
      <c r="CW45" s="339"/>
      <c r="CX45" s="339"/>
      <c r="CY45" s="767"/>
      <c r="CZ45" s="764"/>
      <c r="DD45" s="353"/>
      <c r="DE45" s="88"/>
      <c r="DF45" s="88"/>
      <c r="DG45" s="88"/>
      <c r="DH45" s="289"/>
      <c r="DI45" s="157"/>
      <c r="DJ45" s="260"/>
      <c r="DK45" s="768"/>
      <c r="DL45" s="157"/>
      <c r="DM45" s="768"/>
      <c r="DN45" s="90"/>
      <c r="DO45" s="90"/>
      <c r="DP45" s="90"/>
      <c r="DQ45" s="90"/>
      <c r="DR45" s="90"/>
      <c r="DS45" s="90"/>
      <c r="DT45" s="769"/>
      <c r="DU45" s="90"/>
      <c r="DV45" s="90"/>
      <c r="DW45" s="90"/>
      <c r="DX45" s="88"/>
      <c r="DY45" s="88"/>
      <c r="DZ45" s="88"/>
      <c r="EA45" s="90"/>
      <c r="EB45" s="90"/>
      <c r="EC45" s="90"/>
      <c r="ED45" s="90"/>
      <c r="EE45" s="769"/>
      <c r="EF45" s="90"/>
      <c r="EG45" s="90"/>
      <c r="EH45" s="90"/>
      <c r="EI45" s="88"/>
      <c r="EJ45" s="88"/>
      <c r="EK45" s="88"/>
      <c r="EL45" s="90"/>
      <c r="EM45" s="90"/>
      <c r="EN45" s="90"/>
      <c r="EO45" s="90"/>
      <c r="EP45" s="769"/>
      <c r="EQ45" s="90"/>
      <c r="ER45" s="90"/>
      <c r="ES45" s="90"/>
      <c r="ET45" s="88"/>
      <c r="EU45" s="88"/>
      <c r="EV45" s="88"/>
      <c r="EW45" s="90"/>
      <c r="EX45" s="90"/>
      <c r="EY45" s="90"/>
      <c r="EZ45" s="90"/>
      <c r="FA45" s="769"/>
      <c r="FB45" s="90"/>
      <c r="FC45" s="90"/>
      <c r="FD45" s="90"/>
      <c r="FE45" s="88"/>
      <c r="FF45" s="88"/>
      <c r="FG45" s="88"/>
      <c r="FH45" s="90"/>
      <c r="FI45" s="90"/>
      <c r="FJ45" s="90"/>
      <c r="FK45" s="90"/>
      <c r="FL45" s="769"/>
      <c r="FM45" s="90"/>
      <c r="FN45" s="90"/>
      <c r="FO45" s="90"/>
      <c r="FP45" s="88"/>
      <c r="FQ45" s="88"/>
      <c r="FR45" s="88"/>
      <c r="FS45" s="90"/>
      <c r="FT45" s="90"/>
      <c r="FU45" s="90"/>
      <c r="FV45" s="90"/>
      <c r="FW45" s="769"/>
      <c r="FX45" s="90"/>
      <c r="FY45" s="90"/>
      <c r="FZ45" s="90"/>
      <c r="GA45" s="88"/>
      <c r="GB45" s="88"/>
      <c r="GC45" s="88"/>
      <c r="GD45" s="88"/>
      <c r="GE45" s="88"/>
      <c r="GF45" s="88"/>
      <c r="GG45" s="88"/>
      <c r="GH45" s="88"/>
      <c r="GI45" s="88"/>
    </row>
    <row r="46" spans="2:191" s="223" customFormat="1" ht="30" customHeight="1" x14ac:dyDescent="0.25">
      <c r="B46" s="1316">
        <v>37</v>
      </c>
      <c r="C46" s="858"/>
      <c r="D46" s="1022" t="str">
        <f>IFERROR(VLOOKUP($C46,'Info Exam and Projection List'!$M$4:$P$34,2),"No entry")</f>
        <v>No entry</v>
      </c>
      <c r="E46" s="1027"/>
      <c r="F46" s="1021"/>
      <c r="G46" s="492"/>
      <c r="H46" s="1407"/>
      <c r="I46" s="1033"/>
      <c r="J46" s="1035"/>
      <c r="K46" s="1036"/>
      <c r="L46" s="830"/>
      <c r="M46" s="830"/>
      <c r="N46" s="840"/>
      <c r="O46" s="830"/>
      <c r="P46" s="830"/>
      <c r="Q46" s="470"/>
      <c r="R46" s="470"/>
      <c r="S46" s="763"/>
      <c r="T46" s="1033"/>
      <c r="U46" s="1035"/>
      <c r="V46" s="1036"/>
      <c r="W46" s="830"/>
      <c r="X46" s="830"/>
      <c r="Y46" s="1052"/>
      <c r="Z46" s="830"/>
      <c r="AA46" s="830"/>
      <c r="AB46" s="1054"/>
      <c r="AC46" s="1054"/>
      <c r="AD46" s="1055"/>
      <c r="AE46" s="1032"/>
      <c r="AF46" s="1035"/>
      <c r="AG46" s="1036"/>
      <c r="AH46" s="830"/>
      <c r="AI46" s="830"/>
      <c r="AJ46" s="1052"/>
      <c r="AK46" s="830"/>
      <c r="AL46" s="830"/>
      <c r="AM46" s="1054"/>
      <c r="AN46" s="1054"/>
      <c r="AO46" s="1055"/>
      <c r="AP46" s="1033"/>
      <c r="AQ46" s="1035"/>
      <c r="AR46" s="1036"/>
      <c r="AS46" s="830"/>
      <c r="AT46" s="830"/>
      <c r="AU46" s="1052"/>
      <c r="AV46" s="830"/>
      <c r="AW46" s="830"/>
      <c r="AX46" s="1054"/>
      <c r="AY46" s="1054"/>
      <c r="AZ46" s="1055"/>
      <c r="BA46" s="1033"/>
      <c r="BB46" s="1035"/>
      <c r="BC46" s="1036"/>
      <c r="BD46" s="830"/>
      <c r="BE46" s="830"/>
      <c r="BF46" s="1052"/>
      <c r="BG46" s="830"/>
      <c r="BH46" s="830"/>
      <c r="BI46" s="1054"/>
      <c r="BJ46" s="1054"/>
      <c r="BK46" s="1055"/>
      <c r="BL46" s="1032"/>
      <c r="BM46" s="1035"/>
      <c r="BN46" s="1036"/>
      <c r="BO46" s="830"/>
      <c r="BP46" s="830"/>
      <c r="BQ46" s="1052"/>
      <c r="BR46" s="830"/>
      <c r="BS46" s="830"/>
      <c r="BT46" s="1054"/>
      <c r="BU46" s="1054"/>
      <c r="BV46" s="1055"/>
      <c r="BW46" s="750"/>
      <c r="BX46" s="750"/>
      <c r="BY46" s="750"/>
      <c r="BZ46" s="750"/>
      <c r="CA46" s="520" t="str">
        <f>IFERROR(VLOOKUP($C46,'Info Exam and Projection List'!$M$4:$R$34,5),"No entry")</f>
        <v>No entry</v>
      </c>
      <c r="CB46" s="731"/>
      <c r="CC46" s="1071"/>
      <c r="CD46" s="520" t="str">
        <f>IFERROR(VLOOKUP($C46,'Info Exam and Projection List'!$M$4:$R$34,6),"No entry")</f>
        <v>No entry</v>
      </c>
      <c r="CE46" s="1385"/>
      <c r="CF46" s="718"/>
      <c r="CG46" s="718"/>
      <c r="CH46" s="1073"/>
      <c r="CI46" s="718"/>
      <c r="CQ46" s="764"/>
      <c r="CR46" s="764"/>
      <c r="CS46" s="770"/>
      <c r="CT46" s="339" t="s">
        <v>400</v>
      </c>
      <c r="CU46" s="339"/>
      <c r="CV46" s="339"/>
      <c r="CW46" s="339"/>
      <c r="CX46" s="339"/>
      <c r="CY46" s="767"/>
      <c r="CZ46" s="764"/>
      <c r="DD46" s="353"/>
      <c r="DE46" s="88"/>
      <c r="DF46" s="88"/>
      <c r="DG46" s="88"/>
      <c r="DH46" s="289"/>
      <c r="DI46" s="157"/>
      <c r="DJ46" s="260"/>
      <c r="DK46" s="768"/>
      <c r="DL46" s="157"/>
      <c r="DM46" s="768"/>
      <c r="DN46" s="90"/>
      <c r="DO46" s="90"/>
      <c r="DP46" s="90"/>
      <c r="DQ46" s="90"/>
      <c r="DR46" s="90"/>
      <c r="DS46" s="90"/>
      <c r="DT46" s="769"/>
      <c r="DU46" s="90"/>
      <c r="DV46" s="90"/>
      <c r="DW46" s="90"/>
      <c r="DX46" s="88"/>
      <c r="DY46" s="88"/>
      <c r="DZ46" s="88"/>
      <c r="EA46" s="90"/>
      <c r="EB46" s="90"/>
      <c r="EC46" s="90"/>
      <c r="ED46" s="90"/>
      <c r="EE46" s="769"/>
      <c r="EF46" s="90"/>
      <c r="EG46" s="90"/>
      <c r="EH46" s="90"/>
      <c r="EI46" s="88"/>
      <c r="EJ46" s="88"/>
      <c r="EK46" s="88"/>
      <c r="EL46" s="90"/>
      <c r="EM46" s="90"/>
      <c r="EN46" s="90"/>
      <c r="EO46" s="90"/>
      <c r="EP46" s="769"/>
      <c r="EQ46" s="90"/>
      <c r="ER46" s="90"/>
      <c r="ES46" s="90"/>
      <c r="ET46" s="88"/>
      <c r="EU46" s="88"/>
      <c r="EV46" s="88"/>
      <c r="EW46" s="90"/>
      <c r="EX46" s="90"/>
      <c r="EY46" s="90"/>
      <c r="EZ46" s="90"/>
      <c r="FA46" s="769"/>
      <c r="FB46" s="90"/>
      <c r="FC46" s="90"/>
      <c r="FD46" s="90"/>
      <c r="FE46" s="88"/>
      <c r="FF46" s="88"/>
      <c r="FG46" s="88"/>
      <c r="FH46" s="90"/>
      <c r="FI46" s="90"/>
      <c r="FJ46" s="90"/>
      <c r="FK46" s="90"/>
      <c r="FL46" s="769"/>
      <c r="FM46" s="90"/>
      <c r="FN46" s="90"/>
      <c r="FO46" s="90"/>
      <c r="FP46" s="88"/>
      <c r="FQ46" s="88"/>
      <c r="FR46" s="88"/>
      <c r="FS46" s="90"/>
      <c r="FT46" s="90"/>
      <c r="FU46" s="90"/>
      <c r="FV46" s="90"/>
      <c r="FW46" s="769"/>
      <c r="FX46" s="90"/>
      <c r="FY46" s="90"/>
      <c r="FZ46" s="90"/>
      <c r="GA46" s="88"/>
      <c r="GB46" s="88"/>
      <c r="GC46" s="88"/>
      <c r="GD46" s="88"/>
      <c r="GE46" s="88"/>
      <c r="GF46" s="88"/>
      <c r="GG46" s="88"/>
      <c r="GH46" s="88"/>
      <c r="GI46" s="88"/>
    </row>
    <row r="47" spans="2:191" s="223" customFormat="1" ht="30" customHeight="1" x14ac:dyDescent="0.25">
      <c r="B47" s="1316">
        <v>38</v>
      </c>
      <c r="C47" s="858"/>
      <c r="D47" s="1022" t="str">
        <f>IFERROR(VLOOKUP($C47,'Info Exam and Projection List'!$M$4:$P$34,2),"No entry")</f>
        <v>No entry</v>
      </c>
      <c r="E47" s="1027"/>
      <c r="F47" s="1021"/>
      <c r="G47" s="492"/>
      <c r="H47" s="1407"/>
      <c r="I47" s="1033"/>
      <c r="J47" s="1035"/>
      <c r="K47" s="1036"/>
      <c r="L47" s="830"/>
      <c r="M47" s="830"/>
      <c r="N47" s="840"/>
      <c r="O47" s="830"/>
      <c r="P47" s="830"/>
      <c r="Q47" s="470"/>
      <c r="R47" s="470"/>
      <c r="S47" s="763"/>
      <c r="T47" s="1033"/>
      <c r="U47" s="1035"/>
      <c r="V47" s="1036"/>
      <c r="W47" s="830"/>
      <c r="X47" s="830"/>
      <c r="Y47" s="1052"/>
      <c r="Z47" s="830"/>
      <c r="AA47" s="830"/>
      <c r="AB47" s="1054"/>
      <c r="AC47" s="1054"/>
      <c r="AD47" s="1055"/>
      <c r="AE47" s="1032"/>
      <c r="AF47" s="1035"/>
      <c r="AG47" s="1036"/>
      <c r="AH47" s="830"/>
      <c r="AI47" s="830"/>
      <c r="AJ47" s="1052"/>
      <c r="AK47" s="830"/>
      <c r="AL47" s="830"/>
      <c r="AM47" s="1054"/>
      <c r="AN47" s="1054"/>
      <c r="AO47" s="1055"/>
      <c r="AP47" s="1033"/>
      <c r="AQ47" s="1035"/>
      <c r="AR47" s="1036"/>
      <c r="AS47" s="830"/>
      <c r="AT47" s="830"/>
      <c r="AU47" s="1052"/>
      <c r="AV47" s="830"/>
      <c r="AW47" s="830"/>
      <c r="AX47" s="1054"/>
      <c r="AY47" s="1054"/>
      <c r="AZ47" s="1055"/>
      <c r="BA47" s="1033"/>
      <c r="BB47" s="1035"/>
      <c r="BC47" s="1036"/>
      <c r="BD47" s="830"/>
      <c r="BE47" s="830"/>
      <c r="BF47" s="1052"/>
      <c r="BG47" s="830"/>
      <c r="BH47" s="830"/>
      <c r="BI47" s="1054"/>
      <c r="BJ47" s="1054"/>
      <c r="BK47" s="1055"/>
      <c r="BL47" s="1032"/>
      <c r="BM47" s="1035"/>
      <c r="BN47" s="1036"/>
      <c r="BO47" s="830"/>
      <c r="BP47" s="830"/>
      <c r="BQ47" s="1052"/>
      <c r="BR47" s="830"/>
      <c r="BS47" s="830"/>
      <c r="BT47" s="1054"/>
      <c r="BU47" s="1054"/>
      <c r="BV47" s="1055"/>
      <c r="BW47" s="750"/>
      <c r="BX47" s="750"/>
      <c r="BY47" s="750"/>
      <c r="BZ47" s="750"/>
      <c r="CA47" s="520" t="str">
        <f>IFERROR(VLOOKUP($C47,'Info Exam and Projection List'!$M$4:$R$34,5),"No entry")</f>
        <v>No entry</v>
      </c>
      <c r="CB47" s="731"/>
      <c r="CC47" s="1071"/>
      <c r="CD47" s="520" t="str">
        <f>IFERROR(VLOOKUP($C47,'Info Exam and Projection List'!$M$4:$R$34,6),"No entry")</f>
        <v>No entry</v>
      </c>
      <c r="CE47" s="1385"/>
      <c r="CF47" s="718"/>
      <c r="CG47" s="718"/>
      <c r="CH47" s="1073"/>
      <c r="CI47" s="718"/>
      <c r="CQ47" s="764"/>
      <c r="CR47" s="764"/>
      <c r="CS47" s="770"/>
      <c r="CT47" s="339" t="s">
        <v>401</v>
      </c>
      <c r="CU47" s="339"/>
      <c r="CV47" s="339"/>
      <c r="CW47" s="339"/>
      <c r="CX47" s="339"/>
      <c r="CY47" s="767"/>
      <c r="CZ47" s="764"/>
      <c r="DD47" s="353"/>
      <c r="DE47" s="88"/>
      <c r="DF47" s="88"/>
      <c r="DG47" s="88"/>
      <c r="DH47" s="289"/>
      <c r="DI47" s="157"/>
      <c r="DJ47" s="260"/>
      <c r="DK47" s="768"/>
      <c r="DL47" s="157"/>
      <c r="DM47" s="768"/>
      <c r="DN47" s="90"/>
      <c r="DO47" s="90"/>
      <c r="DP47" s="90"/>
      <c r="DQ47" s="90"/>
      <c r="DR47" s="90"/>
      <c r="DS47" s="90"/>
      <c r="DT47" s="769"/>
      <c r="DU47" s="90"/>
      <c r="DV47" s="90"/>
      <c r="DW47" s="90"/>
      <c r="DX47" s="88"/>
      <c r="DY47" s="88"/>
      <c r="DZ47" s="88"/>
      <c r="EA47" s="90"/>
      <c r="EB47" s="90"/>
      <c r="EC47" s="90"/>
      <c r="ED47" s="90"/>
      <c r="EE47" s="769"/>
      <c r="EF47" s="90"/>
      <c r="EG47" s="90"/>
      <c r="EH47" s="90"/>
      <c r="EI47" s="88"/>
      <c r="EJ47" s="88"/>
      <c r="EK47" s="88"/>
      <c r="EL47" s="90"/>
      <c r="EM47" s="90"/>
      <c r="EN47" s="90"/>
      <c r="EO47" s="90"/>
      <c r="EP47" s="769"/>
      <c r="EQ47" s="90"/>
      <c r="ER47" s="90"/>
      <c r="ES47" s="90"/>
      <c r="ET47" s="88"/>
      <c r="EU47" s="88"/>
      <c r="EV47" s="88"/>
      <c r="EW47" s="90"/>
      <c r="EX47" s="90"/>
      <c r="EY47" s="90"/>
      <c r="EZ47" s="90"/>
      <c r="FA47" s="769"/>
      <c r="FB47" s="90"/>
      <c r="FC47" s="90"/>
      <c r="FD47" s="90"/>
      <c r="FE47" s="88"/>
      <c r="FF47" s="88"/>
      <c r="FG47" s="88"/>
      <c r="FH47" s="90"/>
      <c r="FI47" s="90"/>
      <c r="FJ47" s="90"/>
      <c r="FK47" s="90"/>
      <c r="FL47" s="769"/>
      <c r="FM47" s="90"/>
      <c r="FN47" s="90"/>
      <c r="FO47" s="90"/>
      <c r="FP47" s="88"/>
      <c r="FQ47" s="88"/>
      <c r="FR47" s="88"/>
      <c r="FS47" s="90"/>
      <c r="FT47" s="90"/>
      <c r="FU47" s="90"/>
      <c r="FV47" s="90"/>
      <c r="FW47" s="769"/>
      <c r="FX47" s="90"/>
      <c r="FY47" s="90"/>
      <c r="FZ47" s="90"/>
      <c r="GA47" s="88"/>
      <c r="GB47" s="88"/>
      <c r="GC47" s="88"/>
      <c r="GD47" s="88"/>
      <c r="GE47" s="88"/>
      <c r="GF47" s="88"/>
      <c r="GG47" s="88"/>
      <c r="GH47" s="88"/>
      <c r="GI47" s="88"/>
    </row>
    <row r="48" spans="2:191" s="223" customFormat="1" ht="30" customHeight="1" thickBot="1" x14ac:dyDescent="0.3">
      <c r="B48" s="1316">
        <v>39</v>
      </c>
      <c r="C48" s="858"/>
      <c r="D48" s="1022" t="str">
        <f>IFERROR(VLOOKUP($C48,'Info Exam and Projection List'!$M$4:$P$34,2),"No entry")</f>
        <v>No entry</v>
      </c>
      <c r="E48" s="1027"/>
      <c r="F48" s="1021"/>
      <c r="G48" s="492"/>
      <c r="H48" s="1407"/>
      <c r="I48" s="1033"/>
      <c r="J48" s="1035"/>
      <c r="K48" s="1036"/>
      <c r="L48" s="830"/>
      <c r="M48" s="830"/>
      <c r="N48" s="840"/>
      <c r="O48" s="830"/>
      <c r="P48" s="830"/>
      <c r="Q48" s="470"/>
      <c r="R48" s="470"/>
      <c r="S48" s="763"/>
      <c r="T48" s="1033"/>
      <c r="U48" s="1035"/>
      <c r="V48" s="1036"/>
      <c r="W48" s="830"/>
      <c r="X48" s="830"/>
      <c r="Y48" s="1052"/>
      <c r="Z48" s="830"/>
      <c r="AA48" s="830"/>
      <c r="AB48" s="1054"/>
      <c r="AC48" s="1054"/>
      <c r="AD48" s="1055"/>
      <c r="AE48" s="1032"/>
      <c r="AF48" s="1035"/>
      <c r="AG48" s="1036"/>
      <c r="AH48" s="830"/>
      <c r="AI48" s="830"/>
      <c r="AJ48" s="1052"/>
      <c r="AK48" s="830"/>
      <c r="AL48" s="830"/>
      <c r="AM48" s="1054"/>
      <c r="AN48" s="1054"/>
      <c r="AO48" s="1055"/>
      <c r="AP48" s="1033"/>
      <c r="AQ48" s="1035"/>
      <c r="AR48" s="1036"/>
      <c r="AS48" s="830"/>
      <c r="AT48" s="830"/>
      <c r="AU48" s="1052"/>
      <c r="AV48" s="830"/>
      <c r="AW48" s="830"/>
      <c r="AX48" s="1054"/>
      <c r="AY48" s="1054"/>
      <c r="AZ48" s="1055"/>
      <c r="BA48" s="1033"/>
      <c r="BB48" s="1035"/>
      <c r="BC48" s="1036"/>
      <c r="BD48" s="830"/>
      <c r="BE48" s="830"/>
      <c r="BF48" s="1052"/>
      <c r="BG48" s="830"/>
      <c r="BH48" s="830"/>
      <c r="BI48" s="1054"/>
      <c r="BJ48" s="1054"/>
      <c r="BK48" s="1055"/>
      <c r="BL48" s="1032"/>
      <c r="BM48" s="1035"/>
      <c r="BN48" s="1036"/>
      <c r="BO48" s="830"/>
      <c r="BP48" s="830"/>
      <c r="BQ48" s="1052"/>
      <c r="BR48" s="830"/>
      <c r="BS48" s="830"/>
      <c r="BT48" s="1054"/>
      <c r="BU48" s="1054"/>
      <c r="BV48" s="1055"/>
      <c r="BW48" s="750"/>
      <c r="BX48" s="750"/>
      <c r="BY48" s="750"/>
      <c r="BZ48" s="750"/>
      <c r="CA48" s="520" t="str">
        <f>IFERROR(VLOOKUP($C48,'Info Exam and Projection List'!$M$4:$R$34,5),"No entry")</f>
        <v>No entry</v>
      </c>
      <c r="CB48" s="731"/>
      <c r="CC48" s="1071"/>
      <c r="CD48" s="520" t="str">
        <f>IFERROR(VLOOKUP($C48,'Info Exam and Projection List'!$M$4:$R$34,6),"No entry")</f>
        <v>No entry</v>
      </c>
      <c r="CE48" s="1385"/>
      <c r="CF48" s="718"/>
      <c r="CG48" s="718"/>
      <c r="CH48" s="1073"/>
      <c r="CI48" s="718"/>
      <c r="CQ48" s="764"/>
      <c r="CR48" s="764"/>
      <c r="CS48" s="773"/>
      <c r="CT48" s="774" t="s">
        <v>402</v>
      </c>
      <c r="CU48" s="774"/>
      <c r="CV48" s="774"/>
      <c r="CW48" s="774"/>
      <c r="CX48" s="774"/>
      <c r="CY48" s="775"/>
      <c r="CZ48" s="764"/>
      <c r="DD48" s="353"/>
      <c r="DE48" s="88"/>
      <c r="DF48" s="88"/>
      <c r="DG48" s="88"/>
      <c r="DH48" s="289"/>
      <c r="DI48" s="157"/>
      <c r="DJ48" s="260"/>
      <c r="DK48" s="768"/>
      <c r="DL48" s="157"/>
      <c r="DM48" s="768"/>
      <c r="DN48" s="90"/>
      <c r="DO48" s="90"/>
      <c r="DP48" s="90"/>
      <c r="DQ48" s="90"/>
      <c r="DR48" s="90"/>
      <c r="DS48" s="90"/>
      <c r="DT48" s="769"/>
      <c r="DU48" s="90"/>
      <c r="DV48" s="90"/>
      <c r="DW48" s="90"/>
      <c r="DX48" s="88"/>
      <c r="DY48" s="88"/>
      <c r="DZ48" s="88"/>
      <c r="EA48" s="90"/>
      <c r="EB48" s="90"/>
      <c r="EC48" s="90"/>
      <c r="ED48" s="90"/>
      <c r="EE48" s="769"/>
      <c r="EF48" s="90"/>
      <c r="EG48" s="90"/>
      <c r="EH48" s="90"/>
      <c r="EI48" s="88"/>
      <c r="EJ48" s="88"/>
      <c r="EK48" s="88"/>
      <c r="EL48" s="90"/>
      <c r="EM48" s="90"/>
      <c r="EN48" s="90"/>
      <c r="EO48" s="90"/>
      <c r="EP48" s="769"/>
      <c r="EQ48" s="90"/>
      <c r="ER48" s="90"/>
      <c r="ES48" s="90"/>
      <c r="ET48" s="88"/>
      <c r="EU48" s="88"/>
      <c r="EV48" s="88"/>
      <c r="EW48" s="90"/>
      <c r="EX48" s="90"/>
      <c r="EY48" s="90"/>
      <c r="EZ48" s="90"/>
      <c r="FA48" s="769"/>
      <c r="FB48" s="90"/>
      <c r="FC48" s="90"/>
      <c r="FD48" s="90"/>
      <c r="FE48" s="88"/>
      <c r="FF48" s="88"/>
      <c r="FG48" s="88"/>
      <c r="FH48" s="90"/>
      <c r="FI48" s="90"/>
      <c r="FJ48" s="90"/>
      <c r="FK48" s="90"/>
      <c r="FL48" s="769"/>
      <c r="FM48" s="90"/>
      <c r="FN48" s="90"/>
      <c r="FO48" s="90"/>
      <c r="FP48" s="88"/>
      <c r="FQ48" s="88"/>
      <c r="FR48" s="88"/>
      <c r="FS48" s="90"/>
      <c r="FT48" s="90"/>
      <c r="FU48" s="90"/>
      <c r="FV48" s="90"/>
      <c r="FW48" s="769"/>
      <c r="FX48" s="90"/>
      <c r="FY48" s="90"/>
      <c r="FZ48" s="90"/>
      <c r="GA48" s="88"/>
      <c r="GB48" s="88"/>
      <c r="GC48" s="88"/>
      <c r="GD48" s="88"/>
      <c r="GE48" s="88"/>
      <c r="GF48" s="88"/>
      <c r="GG48" s="88"/>
      <c r="GH48" s="88"/>
      <c r="GI48" s="88"/>
    </row>
    <row r="49" spans="2:191" s="223" customFormat="1" ht="30" customHeight="1" x14ac:dyDescent="0.25">
      <c r="B49" s="1316">
        <v>40</v>
      </c>
      <c r="C49" s="858"/>
      <c r="D49" s="1022" t="str">
        <f>IFERROR(VLOOKUP($C49,'Info Exam and Projection List'!$M$4:$P$34,2),"No entry")</f>
        <v>No entry</v>
      </c>
      <c r="E49" s="1027"/>
      <c r="F49" s="1021"/>
      <c r="G49" s="492"/>
      <c r="H49" s="1407"/>
      <c r="I49" s="1033"/>
      <c r="J49" s="1035"/>
      <c r="K49" s="1036"/>
      <c r="L49" s="830"/>
      <c r="M49" s="830"/>
      <c r="N49" s="840"/>
      <c r="O49" s="830"/>
      <c r="P49" s="830"/>
      <c r="Q49" s="470"/>
      <c r="R49" s="470"/>
      <c r="S49" s="763"/>
      <c r="T49" s="1033"/>
      <c r="U49" s="1035"/>
      <c r="V49" s="1036"/>
      <c r="W49" s="830"/>
      <c r="X49" s="830"/>
      <c r="Y49" s="1052"/>
      <c r="Z49" s="830"/>
      <c r="AA49" s="830"/>
      <c r="AB49" s="1054"/>
      <c r="AC49" s="1054"/>
      <c r="AD49" s="1055"/>
      <c r="AE49" s="1032"/>
      <c r="AF49" s="1035"/>
      <c r="AG49" s="1036"/>
      <c r="AH49" s="830"/>
      <c r="AI49" s="830"/>
      <c r="AJ49" s="1052"/>
      <c r="AK49" s="830"/>
      <c r="AL49" s="830"/>
      <c r="AM49" s="1054"/>
      <c r="AN49" s="1054"/>
      <c r="AO49" s="1055"/>
      <c r="AP49" s="1033"/>
      <c r="AQ49" s="1035"/>
      <c r="AR49" s="1036"/>
      <c r="AS49" s="830"/>
      <c r="AT49" s="830"/>
      <c r="AU49" s="1052"/>
      <c r="AV49" s="830"/>
      <c r="AW49" s="830"/>
      <c r="AX49" s="1054"/>
      <c r="AY49" s="1054"/>
      <c r="AZ49" s="1055"/>
      <c r="BA49" s="1033"/>
      <c r="BB49" s="1035"/>
      <c r="BC49" s="1036"/>
      <c r="BD49" s="830"/>
      <c r="BE49" s="830"/>
      <c r="BF49" s="1052"/>
      <c r="BG49" s="830"/>
      <c r="BH49" s="830"/>
      <c r="BI49" s="1054"/>
      <c r="BJ49" s="1054"/>
      <c r="BK49" s="1055"/>
      <c r="BL49" s="1032"/>
      <c r="BM49" s="1035"/>
      <c r="BN49" s="1036"/>
      <c r="BO49" s="830"/>
      <c r="BP49" s="830"/>
      <c r="BQ49" s="1052"/>
      <c r="BR49" s="830"/>
      <c r="BS49" s="830"/>
      <c r="BT49" s="1054"/>
      <c r="BU49" s="1054"/>
      <c r="BV49" s="1055"/>
      <c r="BW49" s="750"/>
      <c r="BX49" s="750"/>
      <c r="BY49" s="750"/>
      <c r="BZ49" s="750"/>
      <c r="CA49" s="520" t="str">
        <f>IFERROR(VLOOKUP($C49,'Info Exam and Projection List'!$M$4:$R$34,5),"No entry")</f>
        <v>No entry</v>
      </c>
      <c r="CB49" s="731"/>
      <c r="CC49" s="1071"/>
      <c r="CD49" s="520" t="str">
        <f>IFERROR(VLOOKUP($C49,'Info Exam and Projection List'!$M$4:$R$34,6),"No entry")</f>
        <v>No entry</v>
      </c>
      <c r="CE49" s="1385"/>
      <c r="CF49" s="718"/>
      <c r="CG49" s="718"/>
      <c r="CH49" s="1073"/>
      <c r="CI49" s="718"/>
      <c r="CQ49" s="764"/>
      <c r="CR49" s="764"/>
      <c r="CS49" s="764"/>
      <c r="CT49" s="764"/>
      <c r="CU49" s="764"/>
      <c r="CV49" s="764"/>
      <c r="CW49" s="764"/>
      <c r="CX49" s="764"/>
      <c r="CY49" s="764"/>
      <c r="CZ49" s="764"/>
      <c r="DD49" s="353"/>
      <c r="DE49" s="88"/>
      <c r="DF49" s="88"/>
      <c r="DG49" s="88"/>
      <c r="DH49" s="289"/>
      <c r="DI49" s="157"/>
      <c r="DJ49" s="260"/>
      <c r="DK49" s="768"/>
      <c r="DL49" s="157"/>
      <c r="DM49" s="768"/>
      <c r="DN49" s="90"/>
      <c r="DO49" s="90"/>
      <c r="DP49" s="90"/>
      <c r="DQ49" s="90"/>
      <c r="DR49" s="90"/>
      <c r="DS49" s="90"/>
      <c r="DT49" s="769"/>
      <c r="DU49" s="90"/>
      <c r="DV49" s="90"/>
      <c r="DW49" s="90"/>
      <c r="DX49" s="88"/>
      <c r="DY49" s="88"/>
      <c r="DZ49" s="88"/>
      <c r="EA49" s="90"/>
      <c r="EB49" s="90"/>
      <c r="EC49" s="90"/>
      <c r="ED49" s="90"/>
      <c r="EE49" s="769"/>
      <c r="EF49" s="90"/>
      <c r="EG49" s="90"/>
      <c r="EH49" s="90"/>
      <c r="EI49" s="88"/>
      <c r="EJ49" s="88"/>
      <c r="EK49" s="88"/>
      <c r="EL49" s="90"/>
      <c r="EM49" s="90"/>
      <c r="EN49" s="90"/>
      <c r="EO49" s="90"/>
      <c r="EP49" s="769"/>
      <c r="EQ49" s="90"/>
      <c r="ER49" s="90"/>
      <c r="ES49" s="90"/>
      <c r="ET49" s="88"/>
      <c r="EU49" s="88"/>
      <c r="EV49" s="88"/>
      <c r="EW49" s="90"/>
      <c r="EX49" s="90"/>
      <c r="EY49" s="90"/>
      <c r="EZ49" s="90"/>
      <c r="FA49" s="769"/>
      <c r="FB49" s="90"/>
      <c r="FC49" s="90"/>
      <c r="FD49" s="90"/>
      <c r="FE49" s="88"/>
      <c r="FF49" s="88"/>
      <c r="FG49" s="88"/>
      <c r="FH49" s="90"/>
      <c r="FI49" s="90"/>
      <c r="FJ49" s="90"/>
      <c r="FK49" s="90"/>
      <c r="FL49" s="769"/>
      <c r="FM49" s="90"/>
      <c r="FN49" s="90"/>
      <c r="FO49" s="90"/>
      <c r="FP49" s="88"/>
      <c r="FQ49" s="88"/>
      <c r="FR49" s="88"/>
      <c r="FS49" s="90"/>
      <c r="FT49" s="90"/>
      <c r="FU49" s="90"/>
      <c r="FV49" s="90"/>
      <c r="FW49" s="769"/>
      <c r="FX49" s="90"/>
      <c r="FY49" s="90"/>
      <c r="FZ49" s="90"/>
      <c r="GA49" s="88"/>
      <c r="GB49" s="88"/>
      <c r="GC49" s="88"/>
      <c r="GD49" s="88"/>
      <c r="GE49" s="88"/>
      <c r="GF49" s="88"/>
      <c r="GG49" s="88"/>
      <c r="GH49" s="88"/>
      <c r="GI49" s="88"/>
    </row>
    <row r="50" spans="2:191" s="223" customFormat="1" ht="30" customHeight="1" x14ac:dyDescent="0.25">
      <c r="B50" s="1316">
        <v>41</v>
      </c>
      <c r="C50" s="858"/>
      <c r="D50" s="1022" t="str">
        <f>IFERROR(VLOOKUP($C50,'Info Exam and Projection List'!$M$4:$P$34,2),"No entry")</f>
        <v>No entry</v>
      </c>
      <c r="E50" s="1027"/>
      <c r="F50" s="1021"/>
      <c r="G50" s="492"/>
      <c r="H50" s="1407"/>
      <c r="I50" s="1033"/>
      <c r="J50" s="1035"/>
      <c r="K50" s="1036"/>
      <c r="L50" s="830"/>
      <c r="M50" s="830"/>
      <c r="N50" s="840"/>
      <c r="O50" s="830"/>
      <c r="P50" s="830"/>
      <c r="Q50" s="470"/>
      <c r="R50" s="470"/>
      <c r="S50" s="763"/>
      <c r="T50" s="1033"/>
      <c r="U50" s="1035"/>
      <c r="V50" s="1036"/>
      <c r="W50" s="830"/>
      <c r="X50" s="830"/>
      <c r="Y50" s="1052"/>
      <c r="Z50" s="830"/>
      <c r="AA50" s="830"/>
      <c r="AB50" s="1054"/>
      <c r="AC50" s="1054"/>
      <c r="AD50" s="1055"/>
      <c r="AE50" s="1032"/>
      <c r="AF50" s="1035"/>
      <c r="AG50" s="1036"/>
      <c r="AH50" s="830"/>
      <c r="AI50" s="830"/>
      <c r="AJ50" s="1052"/>
      <c r="AK50" s="830"/>
      <c r="AL50" s="830"/>
      <c r="AM50" s="1054"/>
      <c r="AN50" s="1054"/>
      <c r="AO50" s="1055"/>
      <c r="AP50" s="1033"/>
      <c r="AQ50" s="1035"/>
      <c r="AR50" s="1036"/>
      <c r="AS50" s="830"/>
      <c r="AT50" s="830"/>
      <c r="AU50" s="1052"/>
      <c r="AV50" s="830"/>
      <c r="AW50" s="830"/>
      <c r="AX50" s="1054"/>
      <c r="AY50" s="1054"/>
      <c r="AZ50" s="1055"/>
      <c r="BA50" s="1033"/>
      <c r="BB50" s="1035"/>
      <c r="BC50" s="1036"/>
      <c r="BD50" s="830"/>
      <c r="BE50" s="830"/>
      <c r="BF50" s="1052"/>
      <c r="BG50" s="830"/>
      <c r="BH50" s="830"/>
      <c r="BI50" s="1054"/>
      <c r="BJ50" s="1054"/>
      <c r="BK50" s="1055"/>
      <c r="BL50" s="1032"/>
      <c r="BM50" s="1035"/>
      <c r="BN50" s="1036"/>
      <c r="BO50" s="830"/>
      <c r="BP50" s="830"/>
      <c r="BQ50" s="1052"/>
      <c r="BR50" s="830"/>
      <c r="BS50" s="830"/>
      <c r="BT50" s="1054"/>
      <c r="BU50" s="1054"/>
      <c r="BV50" s="1055"/>
      <c r="BW50" s="750"/>
      <c r="BX50" s="750"/>
      <c r="BY50" s="750"/>
      <c r="BZ50" s="750"/>
      <c r="CA50" s="520" t="str">
        <f>IFERROR(VLOOKUP($C50,'Info Exam and Projection List'!$M$4:$R$34,5),"No entry")</f>
        <v>No entry</v>
      </c>
      <c r="CB50" s="731"/>
      <c r="CC50" s="1071"/>
      <c r="CD50" s="520" t="str">
        <f>IFERROR(VLOOKUP($C50,'Info Exam and Projection List'!$M$4:$R$34,6),"No entry")</f>
        <v>No entry</v>
      </c>
      <c r="CE50" s="1385"/>
      <c r="CF50" s="718"/>
      <c r="CG50" s="718"/>
      <c r="CH50" s="1073"/>
      <c r="CI50" s="718"/>
      <c r="CQ50" s="764"/>
      <c r="CR50" s="764"/>
      <c r="CS50" s="764"/>
      <c r="CT50" s="764"/>
      <c r="CU50" s="764"/>
      <c r="CV50" s="764"/>
      <c r="CW50" s="764"/>
      <c r="CX50" s="764"/>
      <c r="CY50" s="764"/>
      <c r="CZ50" s="764"/>
      <c r="DD50" s="353"/>
      <c r="DE50" s="88"/>
      <c r="DF50" s="88"/>
      <c r="DG50" s="88"/>
      <c r="DH50" s="289"/>
      <c r="DI50" s="157"/>
      <c r="DJ50" s="260"/>
      <c r="DK50" s="768"/>
      <c r="DL50" s="157"/>
      <c r="DM50" s="768"/>
      <c r="DN50" s="90"/>
      <c r="DO50" s="90"/>
      <c r="DP50" s="90"/>
      <c r="DQ50" s="90"/>
      <c r="DR50" s="90"/>
      <c r="DS50" s="90"/>
      <c r="DT50" s="769"/>
      <c r="DU50" s="90"/>
      <c r="DV50" s="90"/>
      <c r="DW50" s="90"/>
      <c r="DX50" s="88"/>
      <c r="DY50" s="88"/>
      <c r="DZ50" s="88"/>
      <c r="EA50" s="90"/>
      <c r="EB50" s="90"/>
      <c r="EC50" s="90"/>
      <c r="ED50" s="90"/>
      <c r="EE50" s="769"/>
      <c r="EF50" s="90"/>
      <c r="EG50" s="90"/>
      <c r="EH50" s="90"/>
      <c r="EI50" s="88"/>
      <c r="EJ50" s="88"/>
      <c r="EK50" s="88"/>
      <c r="EL50" s="90"/>
      <c r="EM50" s="90"/>
      <c r="EN50" s="90"/>
      <c r="EO50" s="90"/>
      <c r="EP50" s="769"/>
      <c r="EQ50" s="90"/>
      <c r="ER50" s="90"/>
      <c r="ES50" s="90"/>
      <c r="ET50" s="88"/>
      <c r="EU50" s="88"/>
      <c r="EV50" s="88"/>
      <c r="EW50" s="90"/>
      <c r="EX50" s="90"/>
      <c r="EY50" s="90"/>
      <c r="EZ50" s="90"/>
      <c r="FA50" s="769"/>
      <c r="FB50" s="90"/>
      <c r="FC50" s="90"/>
      <c r="FD50" s="90"/>
      <c r="FE50" s="88"/>
      <c r="FF50" s="88"/>
      <c r="FG50" s="88"/>
      <c r="FH50" s="90"/>
      <c r="FI50" s="90"/>
      <c r="FJ50" s="90"/>
      <c r="FK50" s="90"/>
      <c r="FL50" s="769"/>
      <c r="FM50" s="90"/>
      <c r="FN50" s="90"/>
      <c r="FO50" s="90"/>
      <c r="FP50" s="88"/>
      <c r="FQ50" s="88"/>
      <c r="FR50" s="88"/>
      <c r="FS50" s="90"/>
      <c r="FT50" s="90"/>
      <c r="FU50" s="90"/>
      <c r="FV50" s="90"/>
      <c r="FW50" s="769"/>
      <c r="FX50" s="90"/>
      <c r="FY50" s="90"/>
      <c r="FZ50" s="90"/>
      <c r="GA50" s="88"/>
      <c r="GB50" s="88"/>
      <c r="GC50" s="88"/>
      <c r="GD50" s="88"/>
      <c r="GE50" s="88"/>
      <c r="GF50" s="88"/>
      <c r="GG50" s="88"/>
      <c r="GH50" s="88"/>
      <c r="GI50" s="88"/>
    </row>
    <row r="51" spans="2:191" s="223" customFormat="1" ht="30" customHeight="1" x14ac:dyDescent="0.25">
      <c r="B51" s="1316">
        <v>42</v>
      </c>
      <c r="C51" s="858"/>
      <c r="D51" s="1022" t="str">
        <f>IFERROR(VLOOKUP($C51,'Info Exam and Projection List'!$M$4:$P$34,2),"No entry")</f>
        <v>No entry</v>
      </c>
      <c r="E51" s="1027"/>
      <c r="F51" s="1021"/>
      <c r="G51" s="492"/>
      <c r="H51" s="1407"/>
      <c r="I51" s="1033"/>
      <c r="J51" s="1035"/>
      <c r="K51" s="1036"/>
      <c r="L51" s="830"/>
      <c r="M51" s="830"/>
      <c r="N51" s="840"/>
      <c r="O51" s="830"/>
      <c r="P51" s="830"/>
      <c r="Q51" s="470"/>
      <c r="R51" s="470"/>
      <c r="S51" s="763"/>
      <c r="T51" s="1033"/>
      <c r="U51" s="1035"/>
      <c r="V51" s="1036"/>
      <c r="W51" s="830"/>
      <c r="X51" s="830"/>
      <c r="Y51" s="1052"/>
      <c r="Z51" s="830"/>
      <c r="AA51" s="830"/>
      <c r="AB51" s="1054"/>
      <c r="AC51" s="1054"/>
      <c r="AD51" s="1055"/>
      <c r="AE51" s="1032"/>
      <c r="AF51" s="1035"/>
      <c r="AG51" s="1036"/>
      <c r="AH51" s="830"/>
      <c r="AI51" s="830"/>
      <c r="AJ51" s="1052"/>
      <c r="AK51" s="830"/>
      <c r="AL51" s="830"/>
      <c r="AM51" s="1054"/>
      <c r="AN51" s="1054"/>
      <c r="AO51" s="1055"/>
      <c r="AP51" s="1033"/>
      <c r="AQ51" s="1035"/>
      <c r="AR51" s="1036"/>
      <c r="AS51" s="830"/>
      <c r="AT51" s="830"/>
      <c r="AU51" s="1052"/>
      <c r="AV51" s="830"/>
      <c r="AW51" s="830"/>
      <c r="AX51" s="1054"/>
      <c r="AY51" s="1054"/>
      <c r="AZ51" s="1055"/>
      <c r="BA51" s="1033"/>
      <c r="BB51" s="1035"/>
      <c r="BC51" s="1036"/>
      <c r="BD51" s="830"/>
      <c r="BE51" s="830"/>
      <c r="BF51" s="1052"/>
      <c r="BG51" s="830"/>
      <c r="BH51" s="830"/>
      <c r="BI51" s="1054"/>
      <c r="BJ51" s="1054"/>
      <c r="BK51" s="1055"/>
      <c r="BL51" s="1032"/>
      <c r="BM51" s="1035"/>
      <c r="BN51" s="1036"/>
      <c r="BO51" s="830"/>
      <c r="BP51" s="830"/>
      <c r="BQ51" s="1052"/>
      <c r="BR51" s="830"/>
      <c r="BS51" s="830"/>
      <c r="BT51" s="1054"/>
      <c r="BU51" s="1054"/>
      <c r="BV51" s="1055"/>
      <c r="BW51" s="750"/>
      <c r="BX51" s="750"/>
      <c r="BY51" s="750"/>
      <c r="BZ51" s="750"/>
      <c r="CA51" s="520" t="str">
        <f>IFERROR(VLOOKUP($C51,'Info Exam and Projection List'!$M$4:$R$34,5),"No entry")</f>
        <v>No entry</v>
      </c>
      <c r="CB51" s="731"/>
      <c r="CC51" s="1071"/>
      <c r="CD51" s="520" t="str">
        <f>IFERROR(VLOOKUP($C51,'Info Exam and Projection List'!$M$4:$R$34,6),"No entry")</f>
        <v>No entry</v>
      </c>
      <c r="CE51" s="1385"/>
      <c r="CF51" s="718"/>
      <c r="CG51" s="718"/>
      <c r="CH51" s="1073"/>
      <c r="CI51" s="718"/>
      <c r="CQ51" s="764"/>
      <c r="CR51" s="764"/>
      <c r="CS51" s="764"/>
      <c r="CT51" s="764"/>
      <c r="CU51" s="764"/>
      <c r="CV51" s="764"/>
      <c r="CW51" s="764"/>
      <c r="CX51" s="764"/>
      <c r="CY51" s="764"/>
      <c r="CZ51" s="764"/>
      <c r="DD51" s="353"/>
      <c r="DE51" s="88"/>
      <c r="DF51" s="88"/>
      <c r="DG51" s="88"/>
      <c r="DH51" s="289"/>
      <c r="DI51" s="157"/>
      <c r="DJ51" s="260"/>
      <c r="DK51" s="768"/>
      <c r="DL51" s="157"/>
      <c r="DM51" s="768"/>
      <c r="DN51" s="90"/>
      <c r="DO51" s="90"/>
      <c r="DP51" s="90"/>
      <c r="DQ51" s="90"/>
      <c r="DR51" s="90"/>
      <c r="DS51" s="90"/>
      <c r="DT51" s="769"/>
      <c r="DU51" s="90"/>
      <c r="DV51" s="90"/>
      <c r="DW51" s="90"/>
      <c r="DX51" s="88"/>
      <c r="DY51" s="88"/>
      <c r="DZ51" s="88"/>
      <c r="EA51" s="90"/>
      <c r="EB51" s="90"/>
      <c r="EC51" s="90"/>
      <c r="ED51" s="90"/>
      <c r="EE51" s="769"/>
      <c r="EF51" s="90"/>
      <c r="EG51" s="90"/>
      <c r="EH51" s="90"/>
      <c r="EI51" s="88"/>
      <c r="EJ51" s="88"/>
      <c r="EK51" s="88"/>
      <c r="EL51" s="90"/>
      <c r="EM51" s="90"/>
      <c r="EN51" s="90"/>
      <c r="EO51" s="90"/>
      <c r="EP51" s="769"/>
      <c r="EQ51" s="90"/>
      <c r="ER51" s="90"/>
      <c r="ES51" s="90"/>
      <c r="ET51" s="88"/>
      <c r="EU51" s="88"/>
      <c r="EV51" s="88"/>
      <c r="EW51" s="90"/>
      <c r="EX51" s="90"/>
      <c r="EY51" s="90"/>
      <c r="EZ51" s="90"/>
      <c r="FA51" s="769"/>
      <c r="FB51" s="90"/>
      <c r="FC51" s="90"/>
      <c r="FD51" s="90"/>
      <c r="FE51" s="88"/>
      <c r="FF51" s="88"/>
      <c r="FG51" s="88"/>
      <c r="FH51" s="90"/>
      <c r="FI51" s="90"/>
      <c r="FJ51" s="90"/>
      <c r="FK51" s="90"/>
      <c r="FL51" s="769"/>
      <c r="FM51" s="90"/>
      <c r="FN51" s="90"/>
      <c r="FO51" s="90"/>
      <c r="FP51" s="88"/>
      <c r="FQ51" s="88"/>
      <c r="FR51" s="88"/>
      <c r="FS51" s="90"/>
      <c r="FT51" s="90"/>
      <c r="FU51" s="90"/>
      <c r="FV51" s="90"/>
      <c r="FW51" s="769"/>
      <c r="FX51" s="90"/>
      <c r="FY51" s="90"/>
      <c r="FZ51" s="90"/>
      <c r="GA51" s="88"/>
      <c r="GB51" s="88"/>
      <c r="GC51" s="88"/>
      <c r="GD51" s="88"/>
      <c r="GE51" s="88"/>
      <c r="GF51" s="88"/>
      <c r="GG51" s="88"/>
      <c r="GH51" s="88"/>
      <c r="GI51" s="88"/>
    </row>
    <row r="52" spans="2:191" s="223" customFormat="1" ht="30" customHeight="1" x14ac:dyDescent="0.25">
      <c r="B52" s="1316">
        <v>43</v>
      </c>
      <c r="C52" s="858"/>
      <c r="D52" s="1022" t="str">
        <f>IFERROR(VLOOKUP($C52,'Info Exam and Projection List'!$M$4:$P$34,2),"No entry")</f>
        <v>No entry</v>
      </c>
      <c r="E52" s="1027"/>
      <c r="F52" s="1021"/>
      <c r="G52" s="492"/>
      <c r="H52" s="1407"/>
      <c r="I52" s="1033"/>
      <c r="J52" s="1035"/>
      <c r="K52" s="1036"/>
      <c r="L52" s="830"/>
      <c r="M52" s="830"/>
      <c r="N52" s="840"/>
      <c r="O52" s="830"/>
      <c r="P52" s="830"/>
      <c r="Q52" s="470"/>
      <c r="R52" s="470"/>
      <c r="S52" s="763"/>
      <c r="T52" s="1033"/>
      <c r="U52" s="1035"/>
      <c r="V52" s="1036"/>
      <c r="W52" s="830"/>
      <c r="X52" s="830"/>
      <c r="Y52" s="1052"/>
      <c r="Z52" s="830"/>
      <c r="AA52" s="830"/>
      <c r="AB52" s="1054"/>
      <c r="AC52" s="1054"/>
      <c r="AD52" s="1055"/>
      <c r="AE52" s="1032"/>
      <c r="AF52" s="1035"/>
      <c r="AG52" s="1036"/>
      <c r="AH52" s="830"/>
      <c r="AI52" s="830"/>
      <c r="AJ52" s="1052"/>
      <c r="AK52" s="830"/>
      <c r="AL52" s="830"/>
      <c r="AM52" s="1054"/>
      <c r="AN52" s="1054"/>
      <c r="AO52" s="1055"/>
      <c r="AP52" s="1033"/>
      <c r="AQ52" s="1035"/>
      <c r="AR52" s="1036"/>
      <c r="AS52" s="830"/>
      <c r="AT52" s="830"/>
      <c r="AU52" s="1052"/>
      <c r="AV52" s="830"/>
      <c r="AW52" s="830"/>
      <c r="AX52" s="1054"/>
      <c r="AY52" s="1054"/>
      <c r="AZ52" s="1055"/>
      <c r="BA52" s="1033"/>
      <c r="BB52" s="1035"/>
      <c r="BC52" s="1036"/>
      <c r="BD52" s="830"/>
      <c r="BE52" s="830"/>
      <c r="BF52" s="1052"/>
      <c r="BG52" s="830"/>
      <c r="BH52" s="830"/>
      <c r="BI52" s="1054"/>
      <c r="BJ52" s="1054"/>
      <c r="BK52" s="1055"/>
      <c r="BL52" s="1032"/>
      <c r="BM52" s="1035"/>
      <c r="BN52" s="1036"/>
      <c r="BO52" s="830"/>
      <c r="BP52" s="830"/>
      <c r="BQ52" s="1052"/>
      <c r="BR52" s="830"/>
      <c r="BS52" s="830"/>
      <c r="BT52" s="1054"/>
      <c r="BU52" s="1054"/>
      <c r="BV52" s="1055"/>
      <c r="BW52" s="750"/>
      <c r="BX52" s="750"/>
      <c r="BY52" s="750"/>
      <c r="BZ52" s="750"/>
      <c r="CA52" s="520" t="str">
        <f>IFERROR(VLOOKUP($C52,'Info Exam and Projection List'!$M$4:$R$34,5),"No entry")</f>
        <v>No entry</v>
      </c>
      <c r="CB52" s="731"/>
      <c r="CC52" s="1071"/>
      <c r="CD52" s="520" t="str">
        <f>IFERROR(VLOOKUP($C52,'Info Exam and Projection List'!$M$4:$R$34,6),"No entry")</f>
        <v>No entry</v>
      </c>
      <c r="CE52" s="1385"/>
      <c r="CF52" s="718"/>
      <c r="CG52" s="718"/>
      <c r="CH52" s="1073"/>
      <c r="CI52" s="718"/>
      <c r="CQ52" s="764"/>
      <c r="CR52" s="764"/>
      <c r="CS52" s="764"/>
      <c r="CT52" s="764"/>
      <c r="CU52" s="764"/>
      <c r="CV52" s="764"/>
      <c r="CW52" s="764"/>
      <c r="CX52" s="764"/>
      <c r="CY52" s="764"/>
      <c r="CZ52" s="764"/>
      <c r="DD52" s="353"/>
      <c r="DE52" s="88"/>
      <c r="DF52" s="88"/>
      <c r="DG52" s="88"/>
      <c r="DH52" s="289"/>
      <c r="DI52" s="157"/>
      <c r="DJ52" s="260"/>
      <c r="DK52" s="768"/>
      <c r="DL52" s="157"/>
      <c r="DM52" s="768"/>
      <c r="DN52" s="90"/>
      <c r="DO52" s="90"/>
      <c r="DP52" s="90"/>
      <c r="DQ52" s="90"/>
      <c r="DR52" s="90"/>
      <c r="DS52" s="90"/>
      <c r="DT52" s="769"/>
      <c r="DU52" s="90"/>
      <c r="DV52" s="90"/>
      <c r="DW52" s="90"/>
      <c r="DX52" s="88"/>
      <c r="DY52" s="88"/>
      <c r="DZ52" s="88"/>
      <c r="EA52" s="90"/>
      <c r="EB52" s="90"/>
      <c r="EC52" s="90"/>
      <c r="ED52" s="90"/>
      <c r="EE52" s="769"/>
      <c r="EF52" s="90"/>
      <c r="EG52" s="90"/>
      <c r="EH52" s="90"/>
      <c r="EI52" s="88"/>
      <c r="EJ52" s="88"/>
      <c r="EK52" s="88"/>
      <c r="EL52" s="90"/>
      <c r="EM52" s="90"/>
      <c r="EN52" s="90"/>
      <c r="EO52" s="90"/>
      <c r="EP52" s="769"/>
      <c r="EQ52" s="90"/>
      <c r="ER52" s="90"/>
      <c r="ES52" s="90"/>
      <c r="ET52" s="88"/>
      <c r="EU52" s="88"/>
      <c r="EV52" s="88"/>
      <c r="EW52" s="90"/>
      <c r="EX52" s="90"/>
      <c r="EY52" s="90"/>
      <c r="EZ52" s="90"/>
      <c r="FA52" s="769"/>
      <c r="FB52" s="90"/>
      <c r="FC52" s="90"/>
      <c r="FD52" s="90"/>
      <c r="FE52" s="88"/>
      <c r="FF52" s="88"/>
      <c r="FG52" s="88"/>
      <c r="FH52" s="90"/>
      <c r="FI52" s="90"/>
      <c r="FJ52" s="90"/>
      <c r="FK52" s="90"/>
      <c r="FL52" s="769"/>
      <c r="FM52" s="90"/>
      <c r="FN52" s="90"/>
      <c r="FO52" s="90"/>
      <c r="FP52" s="88"/>
      <c r="FQ52" s="88"/>
      <c r="FR52" s="88"/>
      <c r="FS52" s="90"/>
      <c r="FT52" s="90"/>
      <c r="FU52" s="90"/>
      <c r="FV52" s="90"/>
      <c r="FW52" s="769"/>
      <c r="FX52" s="90"/>
      <c r="FY52" s="90"/>
      <c r="FZ52" s="90"/>
      <c r="GA52" s="88"/>
      <c r="GB52" s="88"/>
      <c r="GC52" s="88"/>
      <c r="GD52" s="88"/>
      <c r="GE52" s="88"/>
      <c r="GF52" s="88"/>
      <c r="GG52" s="88"/>
      <c r="GH52" s="88"/>
      <c r="GI52" s="88"/>
    </row>
    <row r="53" spans="2:191" s="223" customFormat="1" ht="30" customHeight="1" x14ac:dyDescent="0.25">
      <c r="B53" s="1316">
        <v>44</v>
      </c>
      <c r="C53" s="858"/>
      <c r="D53" s="1022" t="str">
        <f>IFERROR(VLOOKUP($C53,'Info Exam and Projection List'!$M$4:$P$34,2),"No entry")</f>
        <v>No entry</v>
      </c>
      <c r="E53" s="1027"/>
      <c r="F53" s="1021"/>
      <c r="G53" s="492"/>
      <c r="H53" s="1407"/>
      <c r="I53" s="1033"/>
      <c r="J53" s="1035"/>
      <c r="K53" s="1036"/>
      <c r="L53" s="830"/>
      <c r="M53" s="830"/>
      <c r="N53" s="840"/>
      <c r="O53" s="830"/>
      <c r="P53" s="830"/>
      <c r="Q53" s="470"/>
      <c r="R53" s="470"/>
      <c r="S53" s="763"/>
      <c r="T53" s="1033"/>
      <c r="U53" s="1035"/>
      <c r="V53" s="1036"/>
      <c r="W53" s="830"/>
      <c r="X53" s="830"/>
      <c r="Y53" s="1052"/>
      <c r="Z53" s="830"/>
      <c r="AA53" s="830"/>
      <c r="AB53" s="1054"/>
      <c r="AC53" s="1054"/>
      <c r="AD53" s="1055"/>
      <c r="AE53" s="1032"/>
      <c r="AF53" s="1035"/>
      <c r="AG53" s="1036"/>
      <c r="AH53" s="830"/>
      <c r="AI53" s="830"/>
      <c r="AJ53" s="1052"/>
      <c r="AK53" s="830"/>
      <c r="AL53" s="830"/>
      <c r="AM53" s="1054"/>
      <c r="AN53" s="1054"/>
      <c r="AO53" s="1055"/>
      <c r="AP53" s="1033"/>
      <c r="AQ53" s="1035"/>
      <c r="AR53" s="1036"/>
      <c r="AS53" s="830"/>
      <c r="AT53" s="830"/>
      <c r="AU53" s="1052"/>
      <c r="AV53" s="830"/>
      <c r="AW53" s="830"/>
      <c r="AX53" s="1054"/>
      <c r="AY53" s="1054"/>
      <c r="AZ53" s="1055"/>
      <c r="BA53" s="1033"/>
      <c r="BB53" s="1035"/>
      <c r="BC53" s="1036"/>
      <c r="BD53" s="830"/>
      <c r="BE53" s="830"/>
      <c r="BF53" s="1052"/>
      <c r="BG53" s="830"/>
      <c r="BH53" s="830"/>
      <c r="BI53" s="1054"/>
      <c r="BJ53" s="1054"/>
      <c r="BK53" s="1055"/>
      <c r="BL53" s="1032"/>
      <c r="BM53" s="1035"/>
      <c r="BN53" s="1036"/>
      <c r="BO53" s="830"/>
      <c r="BP53" s="830"/>
      <c r="BQ53" s="1052"/>
      <c r="BR53" s="830"/>
      <c r="BS53" s="830"/>
      <c r="BT53" s="1054"/>
      <c r="BU53" s="1054"/>
      <c r="BV53" s="1055"/>
      <c r="BW53" s="750"/>
      <c r="BX53" s="750"/>
      <c r="BY53" s="750"/>
      <c r="BZ53" s="750"/>
      <c r="CA53" s="520" t="str">
        <f>IFERROR(VLOOKUP($C53,'Info Exam and Projection List'!$M$4:$R$34,5),"No entry")</f>
        <v>No entry</v>
      </c>
      <c r="CB53" s="731"/>
      <c r="CC53" s="1071"/>
      <c r="CD53" s="520" t="str">
        <f>IFERROR(VLOOKUP($C53,'Info Exam and Projection List'!$M$4:$R$34,6),"No entry")</f>
        <v>No entry</v>
      </c>
      <c r="CE53" s="1385"/>
      <c r="CF53" s="718"/>
      <c r="CG53" s="718"/>
      <c r="CH53" s="1073"/>
      <c r="CI53" s="718"/>
      <c r="CQ53" s="764"/>
      <c r="CR53" s="764"/>
      <c r="CS53" s="764"/>
      <c r="CT53" s="764"/>
      <c r="CU53" s="764"/>
      <c r="CV53" s="764"/>
      <c r="CW53" s="764"/>
      <c r="CX53" s="764"/>
      <c r="CY53" s="764"/>
      <c r="CZ53" s="764"/>
      <c r="DD53" s="353"/>
      <c r="DE53" s="88"/>
      <c r="DF53" s="88"/>
      <c r="DG53" s="88"/>
      <c r="DH53" s="289"/>
      <c r="DI53" s="157"/>
      <c r="DJ53" s="260"/>
      <c r="DK53" s="768"/>
      <c r="DL53" s="157"/>
      <c r="DM53" s="768"/>
      <c r="DN53" s="90"/>
      <c r="DO53" s="90"/>
      <c r="DP53" s="90"/>
      <c r="DQ53" s="90"/>
      <c r="DR53" s="90"/>
      <c r="DS53" s="90"/>
      <c r="DT53" s="769"/>
      <c r="DU53" s="90"/>
      <c r="DV53" s="90"/>
      <c r="DW53" s="90"/>
      <c r="DX53" s="88"/>
      <c r="DY53" s="88"/>
      <c r="DZ53" s="88"/>
      <c r="EA53" s="90"/>
      <c r="EB53" s="90"/>
      <c r="EC53" s="90"/>
      <c r="ED53" s="90"/>
      <c r="EE53" s="769"/>
      <c r="EF53" s="90"/>
      <c r="EG53" s="90"/>
      <c r="EH53" s="90"/>
      <c r="EI53" s="88"/>
      <c r="EJ53" s="88"/>
      <c r="EK53" s="88"/>
      <c r="EL53" s="90"/>
      <c r="EM53" s="90"/>
      <c r="EN53" s="90"/>
      <c r="EO53" s="90"/>
      <c r="EP53" s="769"/>
      <c r="EQ53" s="90"/>
      <c r="ER53" s="90"/>
      <c r="ES53" s="90"/>
      <c r="ET53" s="88"/>
      <c r="EU53" s="88"/>
      <c r="EV53" s="88"/>
      <c r="EW53" s="90"/>
      <c r="EX53" s="90"/>
      <c r="EY53" s="90"/>
      <c r="EZ53" s="90"/>
      <c r="FA53" s="769"/>
      <c r="FB53" s="90"/>
      <c r="FC53" s="90"/>
      <c r="FD53" s="90"/>
      <c r="FE53" s="88"/>
      <c r="FF53" s="88"/>
      <c r="FG53" s="88"/>
      <c r="FH53" s="90"/>
      <c r="FI53" s="90"/>
      <c r="FJ53" s="90"/>
      <c r="FK53" s="90"/>
      <c r="FL53" s="769"/>
      <c r="FM53" s="90"/>
      <c r="FN53" s="90"/>
      <c r="FO53" s="90"/>
      <c r="FP53" s="88"/>
      <c r="FQ53" s="88"/>
      <c r="FR53" s="88"/>
      <c r="FS53" s="90"/>
      <c r="FT53" s="90"/>
      <c r="FU53" s="90"/>
      <c r="FV53" s="90"/>
      <c r="FW53" s="769"/>
      <c r="FX53" s="90"/>
      <c r="FY53" s="90"/>
      <c r="FZ53" s="90"/>
      <c r="GA53" s="88"/>
      <c r="GB53" s="88"/>
      <c r="GC53" s="88"/>
      <c r="GD53" s="88"/>
      <c r="GE53" s="88"/>
      <c r="GF53" s="88"/>
      <c r="GG53" s="88"/>
      <c r="GH53" s="88"/>
      <c r="GI53" s="88"/>
    </row>
    <row r="54" spans="2:191" s="223" customFormat="1" ht="30" customHeight="1" x14ac:dyDescent="0.25">
      <c r="B54" s="1316">
        <v>45</v>
      </c>
      <c r="C54" s="858"/>
      <c r="D54" s="1022" t="str">
        <f>IFERROR(VLOOKUP($C54,'Info Exam and Projection List'!$M$4:$P$34,2),"No entry")</f>
        <v>No entry</v>
      </c>
      <c r="E54" s="1027"/>
      <c r="F54" s="1021"/>
      <c r="G54" s="492"/>
      <c r="H54" s="1407"/>
      <c r="I54" s="1033"/>
      <c r="J54" s="1035"/>
      <c r="K54" s="1036"/>
      <c r="L54" s="830"/>
      <c r="M54" s="830"/>
      <c r="N54" s="840"/>
      <c r="O54" s="830"/>
      <c r="P54" s="830"/>
      <c r="Q54" s="470"/>
      <c r="R54" s="470"/>
      <c r="S54" s="763"/>
      <c r="T54" s="1033"/>
      <c r="U54" s="1035"/>
      <c r="V54" s="1036"/>
      <c r="W54" s="830"/>
      <c r="X54" s="830"/>
      <c r="Y54" s="1052"/>
      <c r="Z54" s="830"/>
      <c r="AA54" s="830"/>
      <c r="AB54" s="1054"/>
      <c r="AC54" s="1054"/>
      <c r="AD54" s="1055"/>
      <c r="AE54" s="1032"/>
      <c r="AF54" s="1035"/>
      <c r="AG54" s="1036"/>
      <c r="AH54" s="830"/>
      <c r="AI54" s="830"/>
      <c r="AJ54" s="1052"/>
      <c r="AK54" s="830"/>
      <c r="AL54" s="830"/>
      <c r="AM54" s="1054"/>
      <c r="AN54" s="1054"/>
      <c r="AO54" s="1055"/>
      <c r="AP54" s="1033"/>
      <c r="AQ54" s="1035"/>
      <c r="AR54" s="1036"/>
      <c r="AS54" s="830"/>
      <c r="AT54" s="830"/>
      <c r="AU54" s="1052"/>
      <c r="AV54" s="830"/>
      <c r="AW54" s="830"/>
      <c r="AX54" s="1054"/>
      <c r="AY54" s="1054"/>
      <c r="AZ54" s="1055"/>
      <c r="BA54" s="1033"/>
      <c r="BB54" s="1035"/>
      <c r="BC54" s="1036"/>
      <c r="BD54" s="830"/>
      <c r="BE54" s="830"/>
      <c r="BF54" s="1052"/>
      <c r="BG54" s="830"/>
      <c r="BH54" s="830"/>
      <c r="BI54" s="1054"/>
      <c r="BJ54" s="1054"/>
      <c r="BK54" s="1055"/>
      <c r="BL54" s="1032"/>
      <c r="BM54" s="1035"/>
      <c r="BN54" s="1036"/>
      <c r="BO54" s="830"/>
      <c r="BP54" s="830"/>
      <c r="BQ54" s="1052"/>
      <c r="BR54" s="830"/>
      <c r="BS54" s="830"/>
      <c r="BT54" s="1054"/>
      <c r="BU54" s="1054"/>
      <c r="BV54" s="1055"/>
      <c r="BW54" s="750"/>
      <c r="BX54" s="750"/>
      <c r="BY54" s="750"/>
      <c r="BZ54" s="750"/>
      <c r="CA54" s="520" t="str">
        <f>IFERROR(VLOOKUP($C54,'Info Exam and Projection List'!$M$4:$R$34,5),"No entry")</f>
        <v>No entry</v>
      </c>
      <c r="CB54" s="731"/>
      <c r="CC54" s="1071"/>
      <c r="CD54" s="520" t="str">
        <f>IFERROR(VLOOKUP($C54,'Info Exam and Projection List'!$M$4:$R$34,6),"No entry")</f>
        <v>No entry</v>
      </c>
      <c r="CE54" s="1385"/>
      <c r="CF54" s="718"/>
      <c r="CG54" s="718"/>
      <c r="CH54" s="1073"/>
      <c r="CI54" s="718"/>
      <c r="CQ54" s="764"/>
      <c r="CR54" s="764"/>
      <c r="CS54" s="764"/>
      <c r="CT54" s="764"/>
      <c r="CU54" s="764"/>
      <c r="CV54" s="764"/>
      <c r="CW54" s="764"/>
      <c r="CX54" s="764"/>
      <c r="CY54" s="764"/>
      <c r="CZ54" s="764"/>
      <c r="DD54" s="353"/>
      <c r="DE54" s="88"/>
      <c r="DF54" s="88"/>
      <c r="DG54" s="88"/>
      <c r="DH54" s="289"/>
      <c r="DI54" s="157"/>
      <c r="DJ54" s="260"/>
      <c r="DK54" s="768"/>
      <c r="DL54" s="157"/>
      <c r="DM54" s="768"/>
      <c r="DN54" s="90"/>
      <c r="DO54" s="90"/>
      <c r="DP54" s="90"/>
      <c r="DQ54" s="90"/>
      <c r="DR54" s="90"/>
      <c r="DS54" s="90"/>
      <c r="DT54" s="769"/>
      <c r="DU54" s="90"/>
      <c r="DV54" s="90"/>
      <c r="DW54" s="90"/>
      <c r="DX54" s="88"/>
      <c r="DY54" s="88"/>
      <c r="DZ54" s="88"/>
      <c r="EA54" s="90"/>
      <c r="EB54" s="90"/>
      <c r="EC54" s="90"/>
      <c r="ED54" s="90"/>
      <c r="EE54" s="769"/>
      <c r="EF54" s="90"/>
      <c r="EG54" s="90"/>
      <c r="EH54" s="90"/>
      <c r="EI54" s="88"/>
      <c r="EJ54" s="88"/>
      <c r="EK54" s="88"/>
      <c r="EL54" s="90"/>
      <c r="EM54" s="90"/>
      <c r="EN54" s="90"/>
      <c r="EO54" s="90"/>
      <c r="EP54" s="769"/>
      <c r="EQ54" s="90"/>
      <c r="ER54" s="90"/>
      <c r="ES54" s="90"/>
      <c r="ET54" s="88"/>
      <c r="EU54" s="88"/>
      <c r="EV54" s="88"/>
      <c r="EW54" s="90"/>
      <c r="EX54" s="90"/>
      <c r="EY54" s="90"/>
      <c r="EZ54" s="90"/>
      <c r="FA54" s="769"/>
      <c r="FB54" s="90"/>
      <c r="FC54" s="90"/>
      <c r="FD54" s="90"/>
      <c r="FE54" s="88"/>
      <c r="FF54" s="88"/>
      <c r="FG54" s="88"/>
      <c r="FH54" s="90"/>
      <c r="FI54" s="90"/>
      <c r="FJ54" s="90"/>
      <c r="FK54" s="90"/>
      <c r="FL54" s="769"/>
      <c r="FM54" s="90"/>
      <c r="FN54" s="90"/>
      <c r="FO54" s="90"/>
      <c r="FP54" s="88"/>
      <c r="FQ54" s="88"/>
      <c r="FR54" s="88"/>
      <c r="FS54" s="90"/>
      <c r="FT54" s="90"/>
      <c r="FU54" s="90"/>
      <c r="FV54" s="90"/>
      <c r="FW54" s="769"/>
      <c r="FX54" s="90"/>
      <c r="FY54" s="90"/>
      <c r="FZ54" s="90"/>
      <c r="GA54" s="88"/>
      <c r="GB54" s="88"/>
      <c r="GC54" s="88"/>
      <c r="GD54" s="88"/>
      <c r="GE54" s="88"/>
      <c r="GF54" s="88"/>
      <c r="GG54" s="88"/>
      <c r="GH54" s="88"/>
      <c r="GI54" s="88"/>
    </row>
    <row r="55" spans="2:191" s="223" customFormat="1" ht="30" customHeight="1" thickBot="1" x14ac:dyDescent="0.3">
      <c r="B55" s="1316">
        <v>46</v>
      </c>
      <c r="C55" s="858"/>
      <c r="D55" s="1022" t="str">
        <f>IFERROR(VLOOKUP($C55,'Info Exam and Projection List'!$M$4:$P$34,2),"No entry")</f>
        <v>No entry</v>
      </c>
      <c r="E55" s="1027"/>
      <c r="F55" s="1021"/>
      <c r="G55" s="492"/>
      <c r="H55" s="1407"/>
      <c r="I55" s="1033"/>
      <c r="J55" s="1035"/>
      <c r="K55" s="1036"/>
      <c r="L55" s="830"/>
      <c r="M55" s="830"/>
      <c r="N55" s="840"/>
      <c r="O55" s="830"/>
      <c r="P55" s="830"/>
      <c r="Q55" s="470"/>
      <c r="R55" s="470"/>
      <c r="S55" s="763"/>
      <c r="T55" s="1033"/>
      <c r="U55" s="1035"/>
      <c r="V55" s="1036"/>
      <c r="W55" s="830"/>
      <c r="X55" s="830"/>
      <c r="Y55" s="1052"/>
      <c r="Z55" s="830"/>
      <c r="AA55" s="830"/>
      <c r="AB55" s="1054"/>
      <c r="AC55" s="1054"/>
      <c r="AD55" s="1055"/>
      <c r="AE55" s="1032"/>
      <c r="AF55" s="1035"/>
      <c r="AG55" s="1036"/>
      <c r="AH55" s="830"/>
      <c r="AI55" s="830"/>
      <c r="AJ55" s="1052"/>
      <c r="AK55" s="830"/>
      <c r="AL55" s="830"/>
      <c r="AM55" s="1054"/>
      <c r="AN55" s="1054"/>
      <c r="AO55" s="1055"/>
      <c r="AP55" s="1033"/>
      <c r="AQ55" s="1035"/>
      <c r="AR55" s="1036"/>
      <c r="AS55" s="830"/>
      <c r="AT55" s="830"/>
      <c r="AU55" s="1052"/>
      <c r="AV55" s="830"/>
      <c r="AW55" s="830"/>
      <c r="AX55" s="1054"/>
      <c r="AY55" s="1054"/>
      <c r="AZ55" s="1055"/>
      <c r="BA55" s="1033"/>
      <c r="BB55" s="1035"/>
      <c r="BC55" s="1036"/>
      <c r="BD55" s="830"/>
      <c r="BE55" s="830"/>
      <c r="BF55" s="1052"/>
      <c r="BG55" s="830"/>
      <c r="BH55" s="830"/>
      <c r="BI55" s="1054"/>
      <c r="BJ55" s="1054"/>
      <c r="BK55" s="1055"/>
      <c r="BL55" s="1032"/>
      <c r="BM55" s="1035"/>
      <c r="BN55" s="1036"/>
      <c r="BO55" s="830"/>
      <c r="BP55" s="830"/>
      <c r="BQ55" s="1052"/>
      <c r="BR55" s="830"/>
      <c r="BS55" s="830"/>
      <c r="BT55" s="1054"/>
      <c r="BU55" s="1054"/>
      <c r="BV55" s="1055"/>
      <c r="BW55" s="750"/>
      <c r="BX55" s="750"/>
      <c r="BY55" s="750"/>
      <c r="BZ55" s="750"/>
      <c r="CA55" s="520" t="str">
        <f>IFERROR(VLOOKUP($C55,'Info Exam and Projection List'!$M$4:$R$34,5),"No entry")</f>
        <v>No entry</v>
      </c>
      <c r="CB55" s="731"/>
      <c r="CC55" s="1071"/>
      <c r="CD55" s="520" t="str">
        <f>IFERROR(VLOOKUP($C55,'Info Exam and Projection List'!$M$4:$R$34,6),"No entry")</f>
        <v>No entry</v>
      </c>
      <c r="CE55" s="1385"/>
      <c r="CF55" s="718"/>
      <c r="CG55" s="718"/>
      <c r="CH55" s="1073"/>
      <c r="CI55" s="718"/>
      <c r="CQ55" s="764"/>
      <c r="CR55" s="764"/>
      <c r="CS55" s="764"/>
      <c r="CT55" s="764"/>
      <c r="CU55" s="764"/>
      <c r="CV55" s="764"/>
      <c r="CW55" s="764"/>
      <c r="CX55" s="764"/>
      <c r="CY55" s="764"/>
      <c r="CZ55" s="764"/>
      <c r="DD55" s="285"/>
      <c r="DE55" s="284"/>
      <c r="DF55" s="284"/>
      <c r="DG55" s="284"/>
      <c r="DH55" s="348"/>
      <c r="DI55" s="282"/>
      <c r="DJ55" s="295"/>
      <c r="DK55" s="776"/>
      <c r="DL55" s="282"/>
      <c r="DM55" s="776"/>
      <c r="DN55" s="283"/>
      <c r="DO55" s="283"/>
      <c r="DP55" s="283"/>
      <c r="DQ55" s="283"/>
      <c r="DR55" s="283"/>
      <c r="DS55" s="283"/>
      <c r="DT55" s="777"/>
      <c r="DU55" s="283"/>
      <c r="DV55" s="90"/>
      <c r="DW55" s="90"/>
      <c r="DX55" s="284"/>
      <c r="DY55" s="284"/>
      <c r="DZ55" s="88"/>
      <c r="EA55" s="283"/>
      <c r="EB55" s="283"/>
      <c r="EC55" s="283"/>
      <c r="ED55" s="283"/>
      <c r="EE55" s="777"/>
      <c r="EF55" s="283"/>
      <c r="EG55" s="90"/>
      <c r="EH55" s="90"/>
      <c r="EI55" s="284"/>
      <c r="EJ55" s="284"/>
      <c r="EK55" s="88"/>
      <c r="EL55" s="283"/>
      <c r="EM55" s="283"/>
      <c r="EN55" s="283"/>
      <c r="EO55" s="283"/>
      <c r="EP55" s="777"/>
      <c r="EQ55" s="283"/>
      <c r="ER55" s="90"/>
      <c r="ES55" s="90"/>
      <c r="ET55" s="284"/>
      <c r="EU55" s="284"/>
      <c r="EV55" s="88"/>
      <c r="EW55" s="283"/>
      <c r="EX55" s="283"/>
      <c r="EY55" s="283"/>
      <c r="EZ55" s="283"/>
      <c r="FA55" s="777"/>
      <c r="FB55" s="283"/>
      <c r="FC55" s="90"/>
      <c r="FD55" s="90"/>
      <c r="FE55" s="284"/>
      <c r="FF55" s="284"/>
      <c r="FG55" s="88"/>
      <c r="FH55" s="283"/>
      <c r="FI55" s="283"/>
      <c r="FJ55" s="283"/>
      <c r="FK55" s="283"/>
      <c r="FL55" s="777"/>
      <c r="FM55" s="283"/>
      <c r="FN55" s="90"/>
      <c r="FO55" s="90"/>
      <c r="FP55" s="284"/>
      <c r="FQ55" s="284"/>
      <c r="FR55" s="88"/>
      <c r="FS55" s="283"/>
      <c r="FT55" s="283"/>
      <c r="FU55" s="283"/>
      <c r="FV55" s="283"/>
      <c r="FW55" s="777"/>
      <c r="FX55" s="283"/>
      <c r="FY55" s="90"/>
      <c r="FZ55" s="90"/>
      <c r="GA55" s="284"/>
      <c r="GB55" s="284"/>
      <c r="GC55" s="88"/>
      <c r="GD55" s="88"/>
      <c r="GE55" s="88"/>
      <c r="GF55" s="88"/>
      <c r="GG55" s="88"/>
      <c r="GH55" s="88"/>
      <c r="GI55" s="88"/>
    </row>
    <row r="56" spans="2:191" s="223" customFormat="1" ht="30" customHeight="1" x14ac:dyDescent="0.25">
      <c r="B56" s="1316">
        <v>47</v>
      </c>
      <c r="C56" s="858"/>
      <c r="D56" s="1022" t="str">
        <f>IFERROR(VLOOKUP($C56,'Info Exam and Projection List'!$M$4:$P$34,2),"No entry")</f>
        <v>No entry</v>
      </c>
      <c r="E56" s="1027"/>
      <c r="F56" s="1021"/>
      <c r="G56" s="492"/>
      <c r="H56" s="1407"/>
      <c r="I56" s="1033"/>
      <c r="J56" s="1035"/>
      <c r="K56" s="1036"/>
      <c r="L56" s="830"/>
      <c r="M56" s="830"/>
      <c r="N56" s="840"/>
      <c r="O56" s="830"/>
      <c r="P56" s="830"/>
      <c r="Q56" s="470"/>
      <c r="R56" s="470"/>
      <c r="S56" s="763"/>
      <c r="T56" s="1033"/>
      <c r="U56" s="1035"/>
      <c r="V56" s="1036"/>
      <c r="W56" s="830"/>
      <c r="X56" s="830"/>
      <c r="Y56" s="1052"/>
      <c r="Z56" s="830"/>
      <c r="AA56" s="830"/>
      <c r="AB56" s="1054"/>
      <c r="AC56" s="1054"/>
      <c r="AD56" s="1055"/>
      <c r="AE56" s="1032"/>
      <c r="AF56" s="1035"/>
      <c r="AG56" s="1036"/>
      <c r="AH56" s="830"/>
      <c r="AI56" s="830"/>
      <c r="AJ56" s="1052"/>
      <c r="AK56" s="830"/>
      <c r="AL56" s="830"/>
      <c r="AM56" s="1054"/>
      <c r="AN56" s="1054"/>
      <c r="AO56" s="1055"/>
      <c r="AP56" s="1033"/>
      <c r="AQ56" s="1035"/>
      <c r="AR56" s="1036"/>
      <c r="AS56" s="830"/>
      <c r="AT56" s="830"/>
      <c r="AU56" s="1052"/>
      <c r="AV56" s="830"/>
      <c r="AW56" s="830"/>
      <c r="AX56" s="1054"/>
      <c r="AY56" s="1054"/>
      <c r="AZ56" s="1055"/>
      <c r="BA56" s="1033"/>
      <c r="BB56" s="1035"/>
      <c r="BC56" s="1036"/>
      <c r="BD56" s="830"/>
      <c r="BE56" s="830"/>
      <c r="BF56" s="1052"/>
      <c r="BG56" s="830"/>
      <c r="BH56" s="830"/>
      <c r="BI56" s="1054"/>
      <c r="BJ56" s="1054"/>
      <c r="BK56" s="1055"/>
      <c r="BL56" s="1032"/>
      <c r="BM56" s="1035"/>
      <c r="BN56" s="1036"/>
      <c r="BO56" s="830"/>
      <c r="BP56" s="830"/>
      <c r="BQ56" s="1052"/>
      <c r="BR56" s="830"/>
      <c r="BS56" s="830"/>
      <c r="BT56" s="1054"/>
      <c r="BU56" s="1054"/>
      <c r="BV56" s="1055"/>
      <c r="BW56" s="750"/>
      <c r="BX56" s="750"/>
      <c r="BY56" s="750"/>
      <c r="BZ56" s="750"/>
      <c r="CA56" s="520" t="str">
        <f>IFERROR(VLOOKUP($C56,'Info Exam and Projection List'!$M$4:$R$34,5),"No entry")</f>
        <v>No entry</v>
      </c>
      <c r="CB56" s="731"/>
      <c r="CC56" s="1071"/>
      <c r="CD56" s="520" t="str">
        <f>IFERROR(VLOOKUP($C56,'Info Exam and Projection List'!$M$4:$R$34,6),"No entry")</f>
        <v>No entry</v>
      </c>
      <c r="CE56" s="1385"/>
      <c r="CF56" s="718"/>
      <c r="CG56" s="718"/>
      <c r="CH56" s="1073"/>
      <c r="CI56" s="718"/>
      <c r="CQ56" s="764"/>
      <c r="CR56" s="764"/>
      <c r="CS56" s="764"/>
      <c r="CT56" s="764"/>
      <c r="CU56" s="764"/>
      <c r="CV56" s="764"/>
      <c r="CW56" s="764"/>
      <c r="CX56" s="764"/>
      <c r="CY56" s="764"/>
      <c r="CZ56" s="764"/>
      <c r="DD56" s="144"/>
      <c r="DE56" s="768"/>
      <c r="DF56" s="768"/>
      <c r="DG56" s="768"/>
      <c r="DH56" s="768"/>
      <c r="DI56" s="768"/>
      <c r="DJ56" s="768"/>
      <c r="DK56" s="768"/>
      <c r="DL56" s="768"/>
      <c r="DM56" s="768"/>
      <c r="DN56" s="768"/>
      <c r="DO56" s="768"/>
      <c r="DP56" s="768"/>
      <c r="DQ56" s="768"/>
      <c r="DR56" s="768"/>
      <c r="DS56" s="107"/>
      <c r="DT56" s="107"/>
      <c r="DU56" s="768"/>
      <c r="DV56" s="768"/>
      <c r="DW56" s="768"/>
      <c r="DX56" s="768"/>
      <c r="DY56" s="768"/>
      <c r="DZ56" s="768"/>
      <c r="EA56" s="768"/>
      <c r="EB56" s="768"/>
      <c r="EC56" s="768"/>
      <c r="ED56" s="107"/>
      <c r="EE56" s="107"/>
      <c r="EF56" s="768"/>
      <c r="EG56" s="768"/>
      <c r="EH56" s="768"/>
      <c r="EI56" s="768"/>
      <c r="EJ56" s="768"/>
      <c r="EK56" s="768"/>
      <c r="EL56" s="768"/>
      <c r="EM56" s="768"/>
      <c r="EN56" s="768"/>
      <c r="EO56" s="107"/>
      <c r="EP56" s="107"/>
      <c r="EQ56" s="768"/>
      <c r="ER56" s="768"/>
      <c r="ES56" s="768"/>
      <c r="ET56" s="768"/>
      <c r="EU56" s="768"/>
      <c r="EV56" s="768"/>
      <c r="EW56" s="768"/>
      <c r="EX56" s="768"/>
      <c r="EY56" s="768"/>
      <c r="EZ56" s="107"/>
      <c r="FA56" s="107"/>
      <c r="FB56" s="768"/>
      <c r="FC56" s="768"/>
      <c r="FD56" s="768"/>
      <c r="FE56" s="768"/>
      <c r="FF56" s="768"/>
      <c r="FG56" s="768"/>
      <c r="FH56" s="768"/>
      <c r="FI56" s="768"/>
      <c r="FJ56" s="768"/>
      <c r="FK56" s="107"/>
      <c r="FL56" s="107"/>
      <c r="FM56" s="768"/>
      <c r="FN56" s="768"/>
      <c r="FO56" s="768"/>
      <c r="FP56" s="768"/>
      <c r="FQ56" s="768"/>
      <c r="FR56" s="768"/>
      <c r="FS56" s="768"/>
      <c r="FT56" s="768"/>
      <c r="FU56" s="768"/>
      <c r="FV56" s="107"/>
      <c r="FW56" s="107"/>
      <c r="FX56" s="768"/>
      <c r="FY56" s="768"/>
      <c r="FZ56" s="768"/>
      <c r="GA56" s="768"/>
      <c r="GB56" s="768"/>
      <c r="GC56" s="768"/>
      <c r="GD56" s="768"/>
      <c r="GE56" s="768"/>
      <c r="GF56" s="768"/>
      <c r="GG56" s="768"/>
      <c r="GH56" s="768"/>
      <c r="GI56" s="768"/>
    </row>
    <row r="57" spans="2:191" s="223" customFormat="1" ht="30" customHeight="1" x14ac:dyDescent="0.25">
      <c r="B57" s="1316">
        <v>48</v>
      </c>
      <c r="C57" s="858"/>
      <c r="D57" s="1022" t="str">
        <f>IFERROR(VLOOKUP($C57,'Info Exam and Projection List'!$M$4:$P$34,2),"No entry")</f>
        <v>No entry</v>
      </c>
      <c r="E57" s="1027"/>
      <c r="F57" s="1021"/>
      <c r="G57" s="492"/>
      <c r="H57" s="1407"/>
      <c r="I57" s="1033"/>
      <c r="J57" s="1035"/>
      <c r="K57" s="1036"/>
      <c r="L57" s="830"/>
      <c r="M57" s="830"/>
      <c r="N57" s="840"/>
      <c r="O57" s="830"/>
      <c r="P57" s="830"/>
      <c r="Q57" s="470"/>
      <c r="R57" s="470"/>
      <c r="S57" s="763"/>
      <c r="T57" s="1033"/>
      <c r="U57" s="1035"/>
      <c r="V57" s="1036"/>
      <c r="W57" s="830"/>
      <c r="X57" s="830"/>
      <c r="Y57" s="1052"/>
      <c r="Z57" s="830"/>
      <c r="AA57" s="830"/>
      <c r="AB57" s="1054"/>
      <c r="AC57" s="1054"/>
      <c r="AD57" s="1055"/>
      <c r="AE57" s="1032"/>
      <c r="AF57" s="1035"/>
      <c r="AG57" s="1036"/>
      <c r="AH57" s="830"/>
      <c r="AI57" s="830"/>
      <c r="AJ57" s="1052"/>
      <c r="AK57" s="830"/>
      <c r="AL57" s="830"/>
      <c r="AM57" s="1054"/>
      <c r="AN57" s="1054"/>
      <c r="AO57" s="1055"/>
      <c r="AP57" s="1033"/>
      <c r="AQ57" s="1035"/>
      <c r="AR57" s="1036"/>
      <c r="AS57" s="830"/>
      <c r="AT57" s="830"/>
      <c r="AU57" s="1052"/>
      <c r="AV57" s="830"/>
      <c r="AW57" s="830"/>
      <c r="AX57" s="1054"/>
      <c r="AY57" s="1054"/>
      <c r="AZ57" s="1055"/>
      <c r="BA57" s="1033"/>
      <c r="BB57" s="1035"/>
      <c r="BC57" s="1036"/>
      <c r="BD57" s="830"/>
      <c r="BE57" s="830"/>
      <c r="BF57" s="1052"/>
      <c r="BG57" s="830"/>
      <c r="BH57" s="830"/>
      <c r="BI57" s="1054"/>
      <c r="BJ57" s="1054"/>
      <c r="BK57" s="1055"/>
      <c r="BL57" s="1032"/>
      <c r="BM57" s="1035"/>
      <c r="BN57" s="1036"/>
      <c r="BO57" s="830"/>
      <c r="BP57" s="830"/>
      <c r="BQ57" s="1052"/>
      <c r="BR57" s="830"/>
      <c r="BS57" s="830"/>
      <c r="BT57" s="1054"/>
      <c r="BU57" s="1054"/>
      <c r="BV57" s="1055"/>
      <c r="BW57" s="750"/>
      <c r="BX57" s="750"/>
      <c r="BY57" s="750"/>
      <c r="BZ57" s="750"/>
      <c r="CA57" s="520" t="str">
        <f>IFERROR(VLOOKUP($C57,'Info Exam and Projection List'!$M$4:$R$34,5),"No entry")</f>
        <v>No entry</v>
      </c>
      <c r="CB57" s="731"/>
      <c r="CC57" s="1071"/>
      <c r="CD57" s="520" t="str">
        <f>IFERROR(VLOOKUP($C57,'Info Exam and Projection List'!$M$4:$R$34,6),"No entry")</f>
        <v>No entry</v>
      </c>
      <c r="CE57" s="1385"/>
      <c r="CF57" s="718"/>
      <c r="CG57" s="718"/>
      <c r="CH57" s="1073"/>
      <c r="CI57" s="718"/>
      <c r="CQ57" s="764"/>
      <c r="CR57" s="764"/>
      <c r="CS57" s="764"/>
      <c r="CT57" s="764"/>
      <c r="CU57" s="764"/>
      <c r="CV57" s="764"/>
      <c r="CW57" s="764"/>
      <c r="CX57" s="764"/>
      <c r="CY57" s="764"/>
      <c r="CZ57" s="764"/>
      <c r="DD57" s="144"/>
      <c r="DE57" s="768"/>
      <c r="DF57" s="768"/>
      <c r="DG57" s="768"/>
      <c r="DH57" s="768"/>
      <c r="DI57" s="768"/>
      <c r="DJ57" s="768"/>
      <c r="DK57" s="768"/>
      <c r="DL57" s="768"/>
      <c r="DM57" s="768"/>
      <c r="DN57" s="768"/>
      <c r="DO57" s="768"/>
      <c r="DP57" s="768"/>
      <c r="DQ57" s="768"/>
      <c r="DR57" s="768"/>
      <c r="DS57" s="107"/>
      <c r="DT57" s="107"/>
      <c r="DU57" s="768"/>
      <c r="DV57" s="768"/>
      <c r="DW57" s="768"/>
      <c r="DX57" s="768"/>
      <c r="DY57" s="768"/>
      <c r="DZ57" s="768"/>
      <c r="EA57" s="768"/>
      <c r="EB57" s="768"/>
      <c r="EC57" s="768"/>
      <c r="ED57" s="107"/>
      <c r="EE57" s="107"/>
      <c r="EF57" s="768"/>
      <c r="EG57" s="768"/>
      <c r="EH57" s="768"/>
      <c r="EI57" s="768"/>
      <c r="EJ57" s="768"/>
      <c r="EK57" s="768"/>
      <c r="EL57" s="768"/>
      <c r="EM57" s="768"/>
      <c r="EN57" s="768"/>
      <c r="EO57" s="107"/>
      <c r="EP57" s="107"/>
      <c r="EQ57" s="768"/>
      <c r="ER57" s="768"/>
      <c r="ES57" s="768"/>
      <c r="ET57" s="768"/>
      <c r="EU57" s="768"/>
      <c r="EV57" s="768"/>
      <c r="EW57" s="768"/>
      <c r="EX57" s="768"/>
      <c r="EY57" s="768"/>
      <c r="EZ57" s="107"/>
      <c r="FA57" s="107"/>
      <c r="FB57" s="768"/>
      <c r="FC57" s="768"/>
      <c r="FD57" s="768"/>
      <c r="FE57" s="768"/>
      <c r="FF57" s="768"/>
      <c r="FG57" s="768"/>
      <c r="FH57" s="768"/>
      <c r="FI57" s="768"/>
      <c r="FJ57" s="768"/>
      <c r="FK57" s="107"/>
      <c r="FL57" s="107"/>
      <c r="FM57" s="768"/>
      <c r="FN57" s="768"/>
      <c r="FO57" s="768"/>
      <c r="FP57" s="768"/>
      <c r="FQ57" s="768"/>
      <c r="FR57" s="768"/>
      <c r="FS57" s="768"/>
      <c r="FT57" s="768"/>
      <c r="FU57" s="768"/>
      <c r="FV57" s="107"/>
      <c r="FW57" s="107"/>
      <c r="FX57" s="768"/>
      <c r="FY57" s="768"/>
      <c r="FZ57" s="768"/>
      <c r="GA57" s="768"/>
      <c r="GB57" s="768"/>
      <c r="GC57" s="768"/>
      <c r="GD57" s="768"/>
      <c r="GE57" s="768"/>
      <c r="GF57" s="768"/>
      <c r="GG57" s="768"/>
      <c r="GH57" s="768"/>
      <c r="GI57" s="768"/>
    </row>
    <row r="58" spans="2:191" s="223" customFormat="1" ht="30" customHeight="1" x14ac:dyDescent="0.25">
      <c r="B58" s="1316">
        <v>49</v>
      </c>
      <c r="C58" s="858"/>
      <c r="D58" s="1022" t="str">
        <f>IFERROR(VLOOKUP($C58,'Info Exam and Projection List'!$M$4:$P$34,2),"No entry")</f>
        <v>No entry</v>
      </c>
      <c r="E58" s="1027"/>
      <c r="F58" s="1021"/>
      <c r="G58" s="492"/>
      <c r="H58" s="1407"/>
      <c r="I58" s="1033"/>
      <c r="J58" s="1035"/>
      <c r="K58" s="1036"/>
      <c r="L58" s="830"/>
      <c r="M58" s="830"/>
      <c r="N58" s="840"/>
      <c r="O58" s="830"/>
      <c r="P58" s="830"/>
      <c r="Q58" s="470"/>
      <c r="R58" s="470"/>
      <c r="S58" s="763"/>
      <c r="T58" s="1033"/>
      <c r="U58" s="1035"/>
      <c r="V58" s="1036"/>
      <c r="W58" s="830"/>
      <c r="X58" s="830"/>
      <c r="Y58" s="1052"/>
      <c r="Z58" s="830"/>
      <c r="AA58" s="830"/>
      <c r="AB58" s="1054"/>
      <c r="AC58" s="1054"/>
      <c r="AD58" s="1055"/>
      <c r="AE58" s="1032"/>
      <c r="AF58" s="1035"/>
      <c r="AG58" s="1036"/>
      <c r="AH58" s="830"/>
      <c r="AI58" s="830"/>
      <c r="AJ58" s="1052"/>
      <c r="AK58" s="830"/>
      <c r="AL58" s="830"/>
      <c r="AM58" s="1054"/>
      <c r="AN58" s="1054"/>
      <c r="AO58" s="1055"/>
      <c r="AP58" s="1033"/>
      <c r="AQ58" s="1035"/>
      <c r="AR58" s="1036"/>
      <c r="AS58" s="830"/>
      <c r="AT58" s="830"/>
      <c r="AU58" s="1052"/>
      <c r="AV58" s="830"/>
      <c r="AW58" s="830"/>
      <c r="AX58" s="1054"/>
      <c r="AY58" s="1054"/>
      <c r="AZ58" s="1055"/>
      <c r="BA58" s="1033"/>
      <c r="BB58" s="1035"/>
      <c r="BC58" s="1036"/>
      <c r="BD58" s="830"/>
      <c r="BE58" s="830"/>
      <c r="BF58" s="1052"/>
      <c r="BG58" s="830"/>
      <c r="BH58" s="830"/>
      <c r="BI58" s="1054"/>
      <c r="BJ58" s="1054"/>
      <c r="BK58" s="1055"/>
      <c r="BL58" s="1032"/>
      <c r="BM58" s="1035"/>
      <c r="BN58" s="1036"/>
      <c r="BO58" s="830"/>
      <c r="BP58" s="830"/>
      <c r="BQ58" s="1052"/>
      <c r="BR58" s="830"/>
      <c r="BS58" s="830"/>
      <c r="BT58" s="1054"/>
      <c r="BU58" s="1054"/>
      <c r="BV58" s="1055"/>
      <c r="BW58" s="750"/>
      <c r="BX58" s="750"/>
      <c r="BY58" s="750"/>
      <c r="BZ58" s="750"/>
      <c r="CA58" s="520" t="str">
        <f>IFERROR(VLOOKUP($C58,'Info Exam and Projection List'!$M$4:$R$34,5),"No entry")</f>
        <v>No entry</v>
      </c>
      <c r="CB58" s="731"/>
      <c r="CC58" s="1071"/>
      <c r="CD58" s="520" t="str">
        <f>IFERROR(VLOOKUP($C58,'Info Exam and Projection List'!$M$4:$R$34,6),"No entry")</f>
        <v>No entry</v>
      </c>
      <c r="CE58" s="1385"/>
      <c r="CF58" s="718"/>
      <c r="CG58" s="718"/>
      <c r="CH58" s="1073"/>
      <c r="CI58" s="718"/>
      <c r="CQ58" s="764"/>
      <c r="CR58" s="764"/>
      <c r="CS58" s="764"/>
      <c r="CT58" s="764"/>
      <c r="CU58" s="764"/>
      <c r="CV58" s="764"/>
      <c r="CW58" s="764"/>
      <c r="CX58" s="764"/>
      <c r="CY58" s="764"/>
      <c r="CZ58" s="764"/>
      <c r="DD58" s="144"/>
      <c r="DE58" s="768"/>
      <c r="DF58" s="768"/>
      <c r="DG58" s="768"/>
      <c r="DH58" s="768"/>
      <c r="DI58" s="768"/>
      <c r="DJ58" s="768"/>
      <c r="DK58" s="768"/>
      <c r="DL58" s="768"/>
      <c r="DM58" s="768"/>
      <c r="DN58" s="768"/>
      <c r="DO58" s="768"/>
      <c r="DP58" s="768"/>
      <c r="DQ58" s="768"/>
      <c r="DR58" s="768"/>
      <c r="DS58" s="107"/>
      <c r="DT58" s="107"/>
      <c r="DU58" s="768"/>
      <c r="DV58" s="768"/>
      <c r="DW58" s="768"/>
      <c r="DX58" s="768"/>
      <c r="DY58" s="768"/>
      <c r="DZ58" s="768"/>
      <c r="EA58" s="768"/>
      <c r="EB58" s="768"/>
      <c r="EC58" s="768"/>
      <c r="ED58" s="107"/>
      <c r="EE58" s="107"/>
      <c r="EF58" s="768"/>
      <c r="EG58" s="768"/>
      <c r="EH58" s="768"/>
      <c r="EI58" s="768"/>
      <c r="EJ58" s="768"/>
      <c r="EK58" s="768"/>
      <c r="EL58" s="768"/>
      <c r="EM58" s="768"/>
      <c r="EN58" s="768"/>
      <c r="EO58" s="107"/>
      <c r="EP58" s="107"/>
      <c r="EQ58" s="768"/>
      <c r="ER58" s="768"/>
      <c r="ES58" s="768"/>
      <c r="ET58" s="768"/>
      <c r="EU58" s="768"/>
      <c r="EV58" s="768"/>
      <c r="EW58" s="768"/>
      <c r="EX58" s="768"/>
      <c r="EY58" s="768"/>
      <c r="EZ58" s="107"/>
      <c r="FA58" s="107"/>
      <c r="FB58" s="768"/>
      <c r="FC58" s="768"/>
      <c r="FD58" s="768"/>
      <c r="FE58" s="768"/>
      <c r="FF58" s="768"/>
      <c r="FG58" s="768"/>
      <c r="FH58" s="768"/>
      <c r="FI58" s="768"/>
      <c r="FJ58" s="768"/>
      <c r="FK58" s="107"/>
      <c r="FL58" s="107"/>
      <c r="FM58" s="768"/>
      <c r="FN58" s="768"/>
      <c r="FO58" s="768"/>
      <c r="FP58" s="768"/>
      <c r="FQ58" s="768"/>
      <c r="FR58" s="768"/>
      <c r="FS58" s="768"/>
      <c r="FT58" s="768"/>
      <c r="FU58" s="768"/>
      <c r="FV58" s="107"/>
      <c r="FW58" s="107"/>
      <c r="FX58" s="768"/>
      <c r="FY58" s="768"/>
      <c r="FZ58" s="768"/>
      <c r="GA58" s="768"/>
      <c r="GB58" s="768"/>
      <c r="GC58" s="768"/>
      <c r="GD58" s="768"/>
      <c r="GE58" s="768"/>
      <c r="GF58" s="768"/>
      <c r="GG58" s="768"/>
      <c r="GH58" s="768"/>
      <c r="GI58" s="768"/>
    </row>
    <row r="59" spans="2:191" s="223" customFormat="1" ht="30" customHeight="1" x14ac:dyDescent="0.25">
      <c r="B59" s="1316">
        <v>50</v>
      </c>
      <c r="C59" s="858"/>
      <c r="D59" s="1022" t="str">
        <f>IFERROR(VLOOKUP($C59,'Info Exam and Projection List'!$M$4:$P$34,2),"No entry")</f>
        <v>No entry</v>
      </c>
      <c r="E59" s="1027"/>
      <c r="F59" s="1021"/>
      <c r="G59" s="492"/>
      <c r="H59" s="1407"/>
      <c r="I59" s="1033"/>
      <c r="J59" s="1035"/>
      <c r="K59" s="1036"/>
      <c r="L59" s="830"/>
      <c r="M59" s="830"/>
      <c r="N59" s="840"/>
      <c r="O59" s="830"/>
      <c r="P59" s="830"/>
      <c r="Q59" s="470"/>
      <c r="R59" s="470"/>
      <c r="S59" s="763"/>
      <c r="T59" s="1033"/>
      <c r="U59" s="1035"/>
      <c r="V59" s="1036"/>
      <c r="W59" s="830"/>
      <c r="X59" s="830"/>
      <c r="Y59" s="1052"/>
      <c r="Z59" s="830"/>
      <c r="AA59" s="830"/>
      <c r="AB59" s="1054"/>
      <c r="AC59" s="1054"/>
      <c r="AD59" s="1055"/>
      <c r="AE59" s="1032"/>
      <c r="AF59" s="1035"/>
      <c r="AG59" s="1036"/>
      <c r="AH59" s="830"/>
      <c r="AI59" s="830"/>
      <c r="AJ59" s="1052"/>
      <c r="AK59" s="830"/>
      <c r="AL59" s="830"/>
      <c r="AM59" s="1054"/>
      <c r="AN59" s="1054"/>
      <c r="AO59" s="1055"/>
      <c r="AP59" s="1033"/>
      <c r="AQ59" s="1035"/>
      <c r="AR59" s="1036"/>
      <c r="AS59" s="830"/>
      <c r="AT59" s="830"/>
      <c r="AU59" s="1052"/>
      <c r="AV59" s="830"/>
      <c r="AW59" s="830"/>
      <c r="AX59" s="1054"/>
      <c r="AY59" s="1054"/>
      <c r="AZ59" s="1055"/>
      <c r="BA59" s="1033"/>
      <c r="BB59" s="1035"/>
      <c r="BC59" s="1036"/>
      <c r="BD59" s="830"/>
      <c r="BE59" s="830"/>
      <c r="BF59" s="1052"/>
      <c r="BG59" s="830"/>
      <c r="BH59" s="830"/>
      <c r="BI59" s="1054"/>
      <c r="BJ59" s="1054"/>
      <c r="BK59" s="1055"/>
      <c r="BL59" s="1032"/>
      <c r="BM59" s="1035"/>
      <c r="BN59" s="1036"/>
      <c r="BO59" s="830"/>
      <c r="BP59" s="830"/>
      <c r="BQ59" s="1052"/>
      <c r="BR59" s="830"/>
      <c r="BS59" s="830"/>
      <c r="BT59" s="1054"/>
      <c r="BU59" s="1054"/>
      <c r="BV59" s="1055"/>
      <c r="BW59" s="750"/>
      <c r="BX59" s="750"/>
      <c r="BY59" s="750"/>
      <c r="BZ59" s="750"/>
      <c r="CA59" s="520" t="str">
        <f>IFERROR(VLOOKUP($C59,'Info Exam and Projection List'!$M$4:$R$34,5),"No entry")</f>
        <v>No entry</v>
      </c>
      <c r="CB59" s="731"/>
      <c r="CC59" s="1071"/>
      <c r="CD59" s="520" t="str">
        <f>IFERROR(VLOOKUP($C59,'Info Exam and Projection List'!$M$4:$R$34,6),"No entry")</f>
        <v>No entry</v>
      </c>
      <c r="CE59" s="1385"/>
      <c r="CF59" s="718"/>
      <c r="CG59" s="718"/>
      <c r="CH59" s="1073"/>
      <c r="CI59" s="718"/>
      <c r="CQ59" s="764"/>
      <c r="CR59" s="764"/>
      <c r="CS59" s="764"/>
      <c r="CT59" s="764"/>
      <c r="CU59" s="764"/>
      <c r="CV59" s="764"/>
      <c r="CW59" s="764"/>
      <c r="CX59" s="764"/>
      <c r="CY59" s="764"/>
      <c r="CZ59" s="764"/>
      <c r="DD59" s="144"/>
      <c r="DE59" s="768"/>
      <c r="DF59" s="768"/>
      <c r="DG59" s="768"/>
      <c r="DH59" s="768"/>
      <c r="DI59" s="768"/>
      <c r="DJ59" s="768"/>
      <c r="DK59" s="768"/>
      <c r="DL59" s="768"/>
      <c r="DM59" s="768"/>
      <c r="DN59" s="768"/>
      <c r="DO59" s="768"/>
      <c r="DP59" s="768"/>
      <c r="DQ59" s="768"/>
      <c r="DR59" s="768"/>
      <c r="DS59" s="107"/>
      <c r="DT59" s="107"/>
      <c r="DU59" s="768"/>
      <c r="DV59" s="768"/>
      <c r="DW59" s="768"/>
      <c r="DX59" s="768"/>
      <c r="DY59" s="768"/>
      <c r="DZ59" s="768"/>
      <c r="EA59" s="768"/>
      <c r="EB59" s="768"/>
      <c r="EC59" s="768"/>
      <c r="ED59" s="107"/>
      <c r="EE59" s="107"/>
      <c r="EF59" s="768"/>
      <c r="EG59" s="768"/>
      <c r="EH59" s="768"/>
      <c r="EI59" s="768"/>
      <c r="EJ59" s="768"/>
      <c r="EK59" s="768"/>
      <c r="EL59" s="768"/>
      <c r="EM59" s="768"/>
      <c r="EN59" s="768"/>
      <c r="EO59" s="107"/>
      <c r="EP59" s="107"/>
      <c r="EQ59" s="768"/>
      <c r="ER59" s="768"/>
      <c r="ES59" s="768"/>
      <c r="ET59" s="768"/>
      <c r="EU59" s="768"/>
      <c r="EV59" s="768"/>
      <c r="EW59" s="768"/>
      <c r="EX59" s="768"/>
      <c r="EY59" s="768"/>
      <c r="EZ59" s="107"/>
      <c r="FA59" s="107"/>
      <c r="FB59" s="768"/>
      <c r="FC59" s="768"/>
      <c r="FD59" s="768"/>
      <c r="FE59" s="768"/>
      <c r="FF59" s="768"/>
      <c r="FG59" s="768"/>
      <c r="FH59" s="768"/>
      <c r="FI59" s="768"/>
      <c r="FJ59" s="768"/>
      <c r="FK59" s="107"/>
      <c r="FL59" s="107"/>
      <c r="FM59" s="768"/>
      <c r="FN59" s="768"/>
      <c r="FO59" s="768"/>
      <c r="FP59" s="768"/>
      <c r="FQ59" s="768"/>
      <c r="FR59" s="768"/>
      <c r="FS59" s="768"/>
      <c r="FT59" s="768"/>
      <c r="FU59" s="768"/>
      <c r="FV59" s="107"/>
      <c r="FW59" s="107"/>
      <c r="FX59" s="768"/>
      <c r="FY59" s="768"/>
      <c r="FZ59" s="768"/>
      <c r="GA59" s="768"/>
      <c r="GB59" s="768"/>
      <c r="GC59" s="768"/>
      <c r="GD59" s="768"/>
      <c r="GE59" s="768"/>
      <c r="GF59" s="768"/>
      <c r="GG59" s="768"/>
      <c r="GH59" s="768"/>
      <c r="GI59" s="768"/>
    </row>
    <row r="60" spans="2:191" x14ac:dyDescent="0.25">
      <c r="B60" s="1317" t="s">
        <v>783</v>
      </c>
      <c r="CQ60" s="172"/>
      <c r="CR60" s="172"/>
      <c r="CS60" s="172"/>
      <c r="CT60" s="172"/>
      <c r="CU60" s="172"/>
      <c r="CV60" s="172"/>
      <c r="CW60" s="172"/>
      <c r="CX60" s="172"/>
      <c r="CY60" s="172"/>
      <c r="CZ60" s="172"/>
    </row>
    <row r="61" spans="2:191" x14ac:dyDescent="0.25">
      <c r="CQ61" s="172"/>
      <c r="CR61" s="172"/>
      <c r="CS61" s="172"/>
      <c r="CT61" s="172"/>
      <c r="CU61" s="172"/>
      <c r="CV61" s="172"/>
      <c r="CW61" s="172"/>
      <c r="CX61" s="172"/>
      <c r="CY61" s="172"/>
      <c r="CZ61" s="172"/>
    </row>
    <row r="62" spans="2:191" x14ac:dyDescent="0.25">
      <c r="CQ62" s="172"/>
      <c r="CR62" s="172"/>
      <c r="CS62" s="172"/>
      <c r="CT62" s="172"/>
      <c r="CU62" s="172"/>
      <c r="CV62" s="172"/>
      <c r="CW62" s="172"/>
      <c r="CX62" s="172"/>
      <c r="CY62" s="172"/>
      <c r="CZ62" s="172"/>
    </row>
    <row r="63" spans="2:191" x14ac:dyDescent="0.25">
      <c r="CQ63" s="172"/>
      <c r="CR63" s="172"/>
      <c r="CS63" s="172"/>
      <c r="CT63" s="172"/>
      <c r="CU63" s="172"/>
      <c r="CV63" s="172"/>
      <c r="CW63" s="172"/>
      <c r="CX63" s="172"/>
      <c r="CY63" s="172"/>
      <c r="CZ63" s="172"/>
    </row>
    <row r="64" spans="2:191" x14ac:dyDescent="0.25">
      <c r="CQ64" s="172"/>
      <c r="CR64" s="172"/>
      <c r="CS64" s="172"/>
      <c r="CT64" s="172"/>
      <c r="CU64" s="172"/>
      <c r="CV64" s="172"/>
      <c r="CW64" s="172"/>
      <c r="CX64" s="172"/>
      <c r="CY64" s="172"/>
      <c r="CZ64" s="172"/>
    </row>
    <row r="65" spans="95:191" x14ac:dyDescent="0.25">
      <c r="CQ65" s="172"/>
      <c r="CR65" s="172"/>
      <c r="CS65" s="172"/>
      <c r="CT65" s="172"/>
      <c r="CU65" s="172"/>
      <c r="CV65" s="172"/>
      <c r="CW65" s="172"/>
      <c r="CX65" s="172"/>
      <c r="CY65" s="172"/>
      <c r="CZ65" s="172"/>
    </row>
    <row r="66" spans="95:191" x14ac:dyDescent="0.25">
      <c r="CQ66" s="172"/>
      <c r="CR66" s="172"/>
      <c r="CS66" s="172"/>
      <c r="CT66" s="172"/>
      <c r="CU66" s="172"/>
      <c r="CV66" s="172"/>
      <c r="CW66" s="172"/>
      <c r="CX66" s="172"/>
      <c r="CY66" s="172"/>
      <c r="CZ66" s="172"/>
    </row>
    <row r="67" spans="95:191" x14ac:dyDescent="0.25">
      <c r="CQ67" s="172"/>
      <c r="CR67" s="172"/>
      <c r="CS67" s="172"/>
      <c r="CT67" s="172"/>
      <c r="CU67" s="172"/>
      <c r="CV67" s="172"/>
      <c r="CW67" s="172"/>
      <c r="CX67" s="172"/>
      <c r="CY67" s="172"/>
      <c r="CZ67" s="172"/>
    </row>
    <row r="68" spans="95:191" x14ac:dyDescent="0.25">
      <c r="CQ68" s="172"/>
      <c r="CR68" s="172"/>
      <c r="CS68" s="172"/>
      <c r="CT68" s="172"/>
      <c r="CU68" s="172"/>
      <c r="CV68" s="172"/>
      <c r="CW68" s="172"/>
      <c r="CX68" s="172"/>
      <c r="CY68" s="172"/>
      <c r="CZ68" s="172"/>
    </row>
    <row r="69" spans="95:191" x14ac:dyDescent="0.25">
      <c r="CQ69" s="172"/>
      <c r="CR69" s="172"/>
      <c r="CS69" s="172"/>
      <c r="CT69" s="172"/>
      <c r="CU69" s="172"/>
      <c r="CV69" s="172"/>
      <c r="CW69" s="172"/>
      <c r="CX69" s="172"/>
      <c r="CY69" s="172"/>
      <c r="CZ69" s="172"/>
    </row>
    <row r="70" spans="95:191" x14ac:dyDescent="0.25">
      <c r="CQ70" s="172"/>
      <c r="CR70" s="172"/>
      <c r="CS70" s="172"/>
      <c r="CT70" s="172"/>
      <c r="CU70" s="172"/>
      <c r="CV70" s="172"/>
      <c r="CW70" s="172"/>
      <c r="CX70" s="172"/>
      <c r="CY70" s="172"/>
      <c r="CZ70" s="172"/>
    </row>
    <row r="71" spans="95:191" x14ac:dyDescent="0.25">
      <c r="CQ71" s="172"/>
      <c r="CR71" s="172"/>
      <c r="CS71" s="172"/>
      <c r="CT71" s="172"/>
      <c r="CU71" s="172"/>
      <c r="CV71" s="172"/>
      <c r="CW71" s="172"/>
      <c r="CX71" s="172"/>
      <c r="CY71" s="172"/>
      <c r="CZ71" s="172"/>
    </row>
    <row r="72" spans="95:191" x14ac:dyDescent="0.25">
      <c r="CQ72" s="172"/>
      <c r="CR72" s="172"/>
      <c r="CS72" s="172"/>
      <c r="CT72" s="172"/>
      <c r="CU72" s="172"/>
      <c r="CV72" s="172"/>
      <c r="CW72" s="172"/>
      <c r="CX72" s="172"/>
      <c r="CY72" s="172"/>
      <c r="CZ72" s="172"/>
    </row>
    <row r="73" spans="95:191" x14ac:dyDescent="0.25">
      <c r="CQ73" s="172"/>
      <c r="CR73" s="172"/>
      <c r="CS73" s="172"/>
      <c r="CT73" s="172"/>
      <c r="CU73" s="172"/>
      <c r="CV73" s="172"/>
      <c r="CW73" s="172"/>
      <c r="CX73" s="172"/>
      <c r="CY73" s="172"/>
      <c r="CZ73" s="172"/>
      <c r="DE73" s="93"/>
      <c r="DF73" s="93"/>
      <c r="DG73" s="93"/>
      <c r="DH73" s="93"/>
      <c r="DI73" s="93"/>
      <c r="DJ73" s="93"/>
      <c r="DK73" s="93"/>
      <c r="DL73" s="93"/>
      <c r="DM73" s="93"/>
      <c r="DN73" s="93"/>
      <c r="DO73" s="93"/>
      <c r="DP73" s="93"/>
      <c r="DQ73" s="93"/>
      <c r="DR73" s="93"/>
      <c r="DU73" s="93"/>
      <c r="DV73" s="93"/>
      <c r="DW73" s="93"/>
      <c r="DX73" s="93"/>
      <c r="DY73" s="93"/>
      <c r="DZ73" s="93"/>
      <c r="EA73" s="93"/>
      <c r="EB73" s="93"/>
      <c r="EC73" s="93"/>
      <c r="EF73" s="93"/>
      <c r="EG73" s="93"/>
      <c r="EH73" s="93"/>
      <c r="EI73" s="93"/>
      <c r="EJ73" s="93"/>
      <c r="EK73" s="93"/>
      <c r="EL73" s="93"/>
      <c r="EM73" s="93"/>
      <c r="EN73" s="93"/>
      <c r="EQ73" s="93"/>
      <c r="ER73" s="93"/>
      <c r="ES73" s="93"/>
      <c r="ET73" s="93"/>
      <c r="EU73" s="93"/>
      <c r="EV73" s="93"/>
      <c r="EW73" s="93"/>
      <c r="EX73" s="93"/>
      <c r="EY73" s="93"/>
      <c r="FB73" s="93"/>
      <c r="FC73" s="93"/>
      <c r="FD73" s="93"/>
      <c r="FE73" s="93"/>
      <c r="FF73" s="93"/>
      <c r="FG73" s="93"/>
      <c r="FH73" s="93"/>
      <c r="FI73" s="93"/>
      <c r="FJ73" s="93"/>
      <c r="FM73" s="93"/>
      <c r="FN73" s="93"/>
      <c r="FO73" s="93"/>
      <c r="FP73" s="93"/>
      <c r="FQ73" s="93"/>
      <c r="FR73" s="93"/>
      <c r="FS73" s="93"/>
      <c r="FT73" s="93"/>
      <c r="FU73" s="93"/>
      <c r="FX73" s="93"/>
      <c r="FY73" s="93"/>
      <c r="FZ73" s="93"/>
      <c r="GA73" s="93"/>
      <c r="GB73" s="93"/>
      <c r="GC73" s="93"/>
      <c r="GD73" s="93"/>
      <c r="GE73" s="93"/>
      <c r="GF73" s="93"/>
      <c r="GG73" s="93"/>
      <c r="GH73" s="93"/>
      <c r="GI73" s="93"/>
    </row>
    <row r="74" spans="95:191" x14ac:dyDescent="0.25">
      <c r="CQ74" s="172"/>
      <c r="CR74" s="172"/>
      <c r="CS74" s="172"/>
      <c r="CT74" s="172"/>
      <c r="CU74" s="172"/>
      <c r="CV74" s="172"/>
      <c r="CW74" s="172"/>
      <c r="CX74" s="172"/>
      <c r="CY74" s="172"/>
      <c r="CZ74" s="172"/>
    </row>
    <row r="75" spans="95:191" x14ac:dyDescent="0.25">
      <c r="CQ75" s="172"/>
      <c r="CR75" s="172"/>
      <c r="CS75" s="172"/>
      <c r="CT75" s="172"/>
      <c r="CU75" s="172"/>
      <c r="CV75" s="172"/>
      <c r="CW75" s="172"/>
      <c r="CX75" s="172"/>
      <c r="CY75" s="172"/>
      <c r="CZ75" s="172"/>
    </row>
    <row r="76" spans="95:191" x14ac:dyDescent="0.25">
      <c r="CQ76" s="172"/>
      <c r="CR76" s="172"/>
      <c r="CS76" s="172"/>
      <c r="CT76" s="172"/>
      <c r="CU76" s="172"/>
      <c r="CV76" s="172"/>
      <c r="CW76" s="172"/>
      <c r="CX76" s="172"/>
      <c r="CY76" s="172"/>
      <c r="CZ76" s="172"/>
    </row>
    <row r="77" spans="95:191" x14ac:dyDescent="0.25">
      <c r="CQ77" s="172"/>
      <c r="CR77" s="172"/>
      <c r="CS77" s="172"/>
      <c r="CT77" s="172"/>
      <c r="CU77" s="172"/>
      <c r="CV77" s="172"/>
      <c r="CW77" s="172"/>
      <c r="CX77" s="172"/>
      <c r="CY77" s="172"/>
      <c r="CZ77" s="172"/>
    </row>
    <row r="78" spans="95:191" x14ac:dyDescent="0.25">
      <c r="CQ78" s="172"/>
      <c r="CR78" s="172"/>
      <c r="CS78" s="182"/>
      <c r="CT78" s="182"/>
      <c r="CU78" s="182"/>
      <c r="CV78" s="182"/>
      <c r="CW78" s="182"/>
      <c r="CX78" s="182"/>
      <c r="CY78" s="182"/>
      <c r="CZ78" s="172"/>
    </row>
    <row r="79" spans="95:191" x14ac:dyDescent="0.25">
      <c r="CQ79" s="172"/>
      <c r="CR79" s="172"/>
      <c r="CS79" s="172"/>
      <c r="CT79" s="172"/>
      <c r="CU79" s="172"/>
      <c r="CV79" s="172"/>
      <c r="CW79" s="172"/>
      <c r="CX79" s="172"/>
      <c r="CY79" s="172"/>
      <c r="CZ79" s="172"/>
    </row>
    <row r="80" spans="95:191" x14ac:dyDescent="0.25">
      <c r="CQ80" s="172"/>
      <c r="CR80" s="172"/>
      <c r="CS80" s="172"/>
      <c r="CT80" s="172"/>
      <c r="CU80" s="172"/>
      <c r="CV80" s="172"/>
      <c r="CW80" s="172"/>
      <c r="CX80" s="172"/>
      <c r="CY80" s="172"/>
      <c r="CZ80" s="172"/>
    </row>
    <row r="81" spans="95:104" x14ac:dyDescent="0.25">
      <c r="CQ81" s="172"/>
      <c r="CR81" s="172"/>
      <c r="CS81" s="172"/>
      <c r="CT81" s="172"/>
      <c r="CU81" s="172"/>
      <c r="CV81" s="172"/>
      <c r="CW81" s="172"/>
      <c r="CX81" s="172"/>
      <c r="CY81" s="172"/>
      <c r="CZ81" s="172"/>
    </row>
    <row r="82" spans="95:104" x14ac:dyDescent="0.25">
      <c r="CQ82" s="172"/>
      <c r="CR82" s="172"/>
      <c r="CS82" s="172"/>
      <c r="CT82" s="172"/>
      <c r="CU82" s="172"/>
      <c r="CV82" s="172"/>
      <c r="CW82" s="172"/>
      <c r="CX82" s="172"/>
      <c r="CY82" s="172"/>
      <c r="CZ82" s="172"/>
    </row>
    <row r="83" spans="95:104" x14ac:dyDescent="0.25">
      <c r="CQ83" s="172"/>
      <c r="CR83" s="172"/>
      <c r="CS83" s="172"/>
      <c r="CT83" s="172"/>
      <c r="CU83" s="172"/>
      <c r="CV83" s="172"/>
      <c r="CW83" s="172"/>
      <c r="CX83" s="172"/>
      <c r="CY83" s="172"/>
      <c r="CZ83" s="172"/>
    </row>
    <row r="84" spans="95:104" x14ac:dyDescent="0.25">
      <c r="CZ84" s="172"/>
    </row>
    <row r="85" spans="95:104" x14ac:dyDescent="0.25">
      <c r="CZ85" s="172"/>
    </row>
    <row r="86" spans="95:104" x14ac:dyDescent="0.25">
      <c r="CZ86" s="172"/>
    </row>
    <row r="87" spans="95:104" x14ac:dyDescent="0.25">
      <c r="CZ87" s="172"/>
    </row>
    <row r="88" spans="95:104" x14ac:dyDescent="0.25">
      <c r="CZ88" s="172"/>
    </row>
    <row r="89" spans="95:104" x14ac:dyDescent="0.25">
      <c r="CZ89" s="172"/>
    </row>
    <row r="90" spans="95:104" x14ac:dyDescent="0.25">
      <c r="CZ90" s="172"/>
    </row>
    <row r="91" spans="95:104" x14ac:dyDescent="0.25">
      <c r="CZ91" s="172"/>
    </row>
    <row r="92" spans="95:104" x14ac:dyDescent="0.25">
      <c r="CZ92" s="172"/>
    </row>
    <row r="93" spans="95:104" x14ac:dyDescent="0.25">
      <c r="CZ93" s="172"/>
    </row>
    <row r="94" spans="95:104" x14ac:dyDescent="0.25">
      <c r="CZ94" s="172"/>
    </row>
    <row r="95" spans="95:104" x14ac:dyDescent="0.25">
      <c r="CZ95" s="172"/>
    </row>
    <row r="96" spans="95:104" x14ac:dyDescent="0.25">
      <c r="CZ96" s="172"/>
    </row>
    <row r="97" spans="104:104" x14ac:dyDescent="0.25">
      <c r="CZ97" s="172"/>
    </row>
    <row r="98" spans="104:104" x14ac:dyDescent="0.25">
      <c r="CZ98" s="172"/>
    </row>
    <row r="99" spans="104:104" x14ac:dyDescent="0.25">
      <c r="CZ99" s="172"/>
    </row>
    <row r="100" spans="104:104" x14ac:dyDescent="0.25">
      <c r="CZ100" s="172"/>
    </row>
    <row r="101" spans="104:104" x14ac:dyDescent="0.25">
      <c r="CZ101" s="172"/>
    </row>
    <row r="102" spans="104:104" x14ac:dyDescent="0.25">
      <c r="CZ102" s="172"/>
    </row>
  </sheetData>
  <mergeCells count="4">
    <mergeCell ref="A2:C2"/>
    <mergeCell ref="B1:C1"/>
    <mergeCell ref="D2:E4"/>
    <mergeCell ref="A6:A9"/>
  </mergeCells>
  <conditionalFormatting sqref="DX7:DX8 DX11:DX55">
    <cfRule type="containsText" dxfId="41" priority="6" stopIfTrue="1" operator="containsText" text="Other: Check Text box">
      <formula>NOT(ISERROR(SEARCH("Other: Check Text box",DX7)))</formula>
    </cfRule>
  </conditionalFormatting>
  <conditionalFormatting sqref="EI7:EI8 EI11:EI55">
    <cfRule type="containsText" dxfId="40" priority="5" stopIfTrue="1" operator="containsText" text="Other: Check Text box">
      <formula>NOT(ISERROR(SEARCH("Other: Check Text box",EI7)))</formula>
    </cfRule>
  </conditionalFormatting>
  <conditionalFormatting sqref="ET7:ET8 ET11:ET55">
    <cfRule type="containsText" dxfId="39" priority="4" stopIfTrue="1" operator="containsText" text="Other: Check Text box">
      <formula>NOT(ISERROR(SEARCH("Other: Check Text box",ET7)))</formula>
    </cfRule>
  </conditionalFormatting>
  <conditionalFormatting sqref="FE7:FE8 FE11:FE55">
    <cfRule type="containsText" dxfId="38" priority="3" stopIfTrue="1" operator="containsText" text="Other: Check Text box">
      <formula>NOT(ISERROR(SEARCH("Other: Check Text box",FE7)))</formula>
    </cfRule>
  </conditionalFormatting>
  <conditionalFormatting sqref="FP7:FP8 FP11:FP55">
    <cfRule type="containsText" dxfId="37" priority="2" stopIfTrue="1" operator="containsText" text="Other: Check Text box">
      <formula>NOT(ISERROR(SEARCH("Other: Check Text box",FP7)))</formula>
    </cfRule>
  </conditionalFormatting>
  <conditionalFormatting sqref="GA7:GA8 GA11:GA55">
    <cfRule type="containsText" dxfId="36" priority="1" stopIfTrue="1" operator="containsText" text="Other: Check Text box">
      <formula>NOT(ISERROR(SEARCH("Other: Check Text box",GA7)))</formula>
    </cfRule>
  </conditionalFormatting>
  <dataValidations count="19">
    <dataValidation type="list" allowBlank="1" showInputMessage="1" sqref="BM6:BM59 J6:J59 U6:U59 AF6:AF59 AQ6:AQ59 BB6:BB59" xr:uid="{00000000-0002-0000-0500-000001000000}">
      <formula1>"Detector 1, Detector 2, Detector 3, Detector 4, Detector 5, Detector 6, Detector 7, Detector 8, Detector 9, Detector 10"</formula1>
    </dataValidation>
    <dataValidation type="list" allowBlank="1" showInputMessage="1" sqref="H6:H9" xr:uid="{00000000-0002-0000-0500-000002000000}">
      <formula1>"1,2,3,4,5,6,7,8,9,10"</formula1>
    </dataValidation>
    <dataValidation type="decimal" allowBlank="1" showInputMessage="1" showErrorMessage="1" sqref="BD6:BD59 AS6:AS59 AH6:AH59 W6:W59 L6:L59 BO6:BO59" xr:uid="{00000000-0002-0000-0500-000003000000}">
      <formula1>0</formula1>
      <formula2>300</formula2>
    </dataValidation>
    <dataValidation type="decimal" allowBlank="1" showInputMessage="1" showErrorMessage="1" sqref="AT6:AT59 AI6:AI59 X6:X59 M6:M59 BE6:BE59 BP6:BP59" xr:uid="{00000000-0002-0000-0500-000004000000}">
      <formula1>0</formula1>
      <formula2>100</formula2>
    </dataValidation>
    <dataValidation type="decimal" allowBlank="1" showInputMessage="1" showErrorMessage="1" sqref="BG6:BG59 AV6:AV59 AK6:AK59 Z6:Z59 O6:O59 BR6:BR59" xr:uid="{00000000-0002-0000-0500-000005000000}">
      <formula1>40</formula1>
      <formula2>200</formula2>
    </dataValidation>
    <dataValidation type="decimal" allowBlank="1" showInputMessage="1" showErrorMessage="1" sqref="BH6:BH59 AW6:AW59 AL6:AL59 AA6:AA59 P6:P59 BS6:BS59" xr:uid="{00000000-0002-0000-0500-000006000000}">
      <formula1>0</formula1>
      <formula2>10000</formula2>
    </dataValidation>
    <dataValidation type="list" allowBlank="1" showInputMessage="1" sqref="CH6:CH59" xr:uid="{00000000-0002-0000-0500-000007000000}">
      <formula1>$CT$41:$CT$48</formula1>
    </dataValidation>
    <dataValidation type="list" allowBlank="1" showInputMessage="1" sqref="BT6:BT59 Q6:Q59 AB6:AB59 AM6:AM59 AX6:AX59 BI6:BI59" xr:uid="{00000000-0002-0000-0500-000009000000}">
      <formula1>$CV$30:$CV$39</formula1>
    </dataValidation>
    <dataValidation type="list" allowBlank="1" showInputMessage="1" sqref="G6:G59" xr:uid="{00000000-0002-0000-0500-00000B000000}">
      <formula1>$CT$17:$CT$29</formula1>
    </dataValidation>
    <dataValidation type="list" allowBlank="1" showInputMessage="1" sqref="BU6:BU59 BJ6:BJ59 AC6:AC59 AN6:AN59 AY6:AY59 R6:R59" xr:uid="{00000000-0002-0000-0500-00000C000000}">
      <formula1>$CT$31:$CT$38</formula1>
    </dataValidation>
    <dataValidation type="list" allowBlank="1" showInputMessage="1" sqref="CE6:CE59" xr:uid="{00000000-0002-0000-0500-00000D000000}">
      <formula1>"Yes, No, NICIP not used, Not known"</formula1>
    </dataValidation>
    <dataValidation type="list" allowBlank="1" showInputMessage="1" sqref="CB6:CB59" xr:uid="{00000000-0002-0000-0500-00000E000000}">
      <formula1>"Yes, No, SNOMED-CT not used, Not known"</formula1>
    </dataValidation>
    <dataValidation type="list" allowBlank="1" showInputMessage="1" sqref="H10:H59" xr:uid="{298D40DB-A8FA-4126-AD1D-C7952F585077}">
      <formula1>"1,2,3,4,5,6,7,8,9,10,11,12,13,14,15,16,17,18,19,20"</formula1>
    </dataValidation>
    <dataValidation type="list" allowBlank="1" showInputMessage="1" sqref="BA59 T59 AP59" xr:uid="{00000000-0002-0000-0500-000008000000}">
      <formula1>$CV$10:$CV$25</formula1>
    </dataValidation>
    <dataValidation type="list" allowBlank="1" showInputMessage="1" sqref="AE6:AE59 BA6:BA58 AP6:AP58 T6:T58 BL6:BL59 I6:I59" xr:uid="{00000000-0002-0000-0500-00000A000000}">
      <formula1>$CV$10:$CV$24</formula1>
    </dataValidation>
    <dataValidation type="list" allowBlank="1" showInputMessage="1" sqref="BN6:BN9 BF6:BF9 K6:K9 N6:N9 V6:V9 Y6:Y9 AG6:AG9 AJ6:AJ9 AR6:AR9 AU6:AU9 BC6:BC9 BQ6:BQ9" xr:uid="{00000000-0002-0000-0500-000000000000}">
      <formula1>$CT$9:$CT$14</formula1>
    </dataValidation>
    <dataValidation type="list" allowBlank="1" showInputMessage="1" sqref="K10:K59 V10:V59 AG10:AG59 AR10:AR59 BC10:BC59" xr:uid="{DD68953A-17AE-448F-823D-A75EA17232F9}">
      <formula1>$CT$7:$CT$14</formula1>
    </dataValidation>
    <dataValidation type="list" allowBlank="1" showInputMessage="1" sqref="N10:N59 Y10:Y59 AJ10:AJ59 AU10:AU59 BF10:BF59 BQ10:BQ59" xr:uid="{995C747F-BFDB-48EA-A873-DAB6CBE60ABF}">
      <formula1>$CT$7:$CT$11</formula1>
    </dataValidation>
    <dataValidation type="list" allowBlank="1" showInputMessage="1" showErrorMessage="1" sqref="BN10:BN59" xr:uid="{9D454FDB-150A-4450-851E-3A093A7E04C7}">
      <formula1>$CT$7:$CT$14</formula1>
    </dataValidation>
  </dataValidations>
  <printOptions headings="1"/>
  <pageMargins left="0.23622047244094491" right="0.23622047244094491" top="0.74803149606299213" bottom="0.74803149606299213" header="0.31496062992125984" footer="0.31496062992125984"/>
  <pageSetup paperSize="8" scale="68" fitToWidth="2"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F000000}">
          <x14:formula1>
            <xm:f>'Info Exam and Projection List'!$M$4:$M$33</xm:f>
          </x14:formula1>
          <xm:sqref>C6:C9</xm:sqref>
        </x14:dataValidation>
        <x14:dataValidation type="list" allowBlank="1" showInputMessage="1" showErrorMessage="1" xr:uid="{00000000-0002-0000-0500-000010000000}">
          <x14:formula1>
            <xm:f>'Info Exam and Projection List'!$M$4:$M$34</xm:f>
          </x14:formula1>
          <xm:sqref>C10:C59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A1:BW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6" customWidth="1"/>
    <col min="8" max="13" width="15.7109375" style="6" customWidth="1"/>
    <col min="14" max="14" width="28.42578125" style="6" customWidth="1"/>
    <col min="15" max="19" width="20.7109375" style="6" customWidth="1"/>
    <col min="20" max="20" width="30.7109375" style="6" customWidth="1"/>
    <col min="21" max="21" width="33" style="6" customWidth="1"/>
    <col min="22" max="22" width="20.7109375" style="6" customWidth="1"/>
    <col min="23" max="23" width="30.28515625" style="6" customWidth="1"/>
    <col min="24" max="27" width="23.85546875" style="6" customWidth="1"/>
    <col min="28" max="29" width="42.7109375" style="6" customWidth="1"/>
    <col min="30" max="31" width="60.7109375" style="6" customWidth="1"/>
    <col min="32" max="32" width="13.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6.140625" style="91" hidden="1" customWidth="1"/>
    <col min="72" max="73" width="40.7109375" style="91" hidden="1" customWidth="1"/>
    <col min="74" max="74" width="9.140625" style="701" hidden="1" customWidth="1"/>
    <col min="75" max="75" width="11.5703125" style="701" hidden="1" customWidth="1"/>
    <col min="76" max="16384" width="9.140625" style="6" hidden="1"/>
  </cols>
  <sheetData>
    <row r="1" spans="1:75" ht="43.5" customHeight="1" thickBot="1" x14ac:dyDescent="0.5">
      <c r="A1" s="455" t="s">
        <v>741</v>
      </c>
      <c r="B1" s="1756" t="s">
        <v>1020</v>
      </c>
      <c r="C1" s="1757"/>
      <c r="D1" s="1757"/>
      <c r="E1" s="489" t="s">
        <v>719</v>
      </c>
      <c r="F1" s="1304" t="s">
        <v>786</v>
      </c>
      <c r="G1" s="1305" t="s">
        <v>815</v>
      </c>
      <c r="H1" s="1306" t="s">
        <v>787</v>
      </c>
      <c r="I1" s="1307" t="s">
        <v>788</v>
      </c>
      <c r="J1" s="1308" t="s">
        <v>789</v>
      </c>
      <c r="L1" s="1"/>
      <c r="M1" s="1185"/>
      <c r="R1" s="841"/>
      <c r="T1" s="802"/>
      <c r="U1" s="803"/>
      <c r="V1" s="803"/>
      <c r="W1" s="803"/>
      <c r="X1" s="223"/>
      <c r="Y1" s="223"/>
      <c r="Z1" s="223"/>
      <c r="AA1" s="223"/>
      <c r="AB1" s="442" t="s">
        <v>859</v>
      </c>
      <c r="AC1" s="442" t="s">
        <v>860</v>
      </c>
      <c r="AD1" s="223"/>
      <c r="AE1" s="223"/>
      <c r="AF1" s="751"/>
      <c r="AG1" s="518" t="s">
        <v>866</v>
      </c>
      <c r="AH1" s="171"/>
      <c r="AI1" s="172"/>
      <c r="AJ1" s="172"/>
      <c r="AK1" s="172"/>
      <c r="AL1" s="172"/>
      <c r="AM1" s="172"/>
      <c r="AP1" s="912" t="s">
        <v>410</v>
      </c>
      <c r="AQ1" s="911"/>
      <c r="AR1" s="913"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41"/>
      <c r="BS1" s="241"/>
      <c r="BT1" s="230"/>
      <c r="BU1" s="230"/>
      <c r="BV1" s="85"/>
      <c r="BW1" s="85"/>
    </row>
    <row r="2" spans="1:75" s="487" customFormat="1" ht="33" customHeight="1" thickBot="1" x14ac:dyDescent="0.5">
      <c r="A2" s="675" t="s">
        <v>839</v>
      </c>
      <c r="B2" s="1758" t="s">
        <v>754</v>
      </c>
      <c r="C2" s="1759"/>
      <c r="D2" s="1760"/>
      <c r="E2" s="489" t="s">
        <v>1784</v>
      </c>
      <c r="F2" s="1761" t="str">
        <f>VLOOKUP($B$2,'Info Exam and Projection List'!M4:P33,2)</f>
        <v>A requested projection to provide a clear bench mark dose. 
Only examinations on table, please exclude those on trolleys and mobile exposures.</v>
      </c>
      <c r="G2" s="1762"/>
      <c r="H2" s="1763"/>
      <c r="K2" s="1188" t="s">
        <v>1785</v>
      </c>
      <c r="L2" s="343"/>
      <c r="M2" s="343"/>
      <c r="N2" s="411"/>
      <c r="O2" s="1172"/>
      <c r="P2" s="1172"/>
      <c r="Q2" s="1172"/>
      <c r="R2" s="1172"/>
      <c r="S2" s="1172"/>
      <c r="T2" s="1172"/>
      <c r="U2" s="752"/>
      <c r="V2" s="752"/>
      <c r="W2" s="752"/>
      <c r="X2" s="476"/>
      <c r="Y2" s="476"/>
      <c r="Z2" s="476"/>
      <c r="AA2" s="476"/>
      <c r="AB2" s="511" t="str">
        <f>VLOOKUP($B$2,'Info Exam and Projection List'!M4:P33,3)</f>
        <v>Diagnostic radiography of abdomen</v>
      </c>
      <c r="AC2" s="512" t="str">
        <f>VLOOKUP($B$2,'Info Exam and Projection List'!M4:P33,4)</f>
        <v>XR Abdomen (XABDO)</v>
      </c>
      <c r="AD2" s="476"/>
      <c r="AE2" s="476"/>
      <c r="AF2" s="477"/>
      <c r="AG2" s="485"/>
      <c r="AH2" s="172"/>
      <c r="AI2" s="486"/>
      <c r="AJ2" s="161" t="s">
        <v>232</v>
      </c>
      <c r="AK2" s="46"/>
      <c r="AL2" s="47"/>
      <c r="AM2" s="172"/>
      <c r="AP2" s="902" t="s">
        <v>1422</v>
      </c>
      <c r="AQ2" s="914" t="s">
        <v>1018</v>
      </c>
      <c r="AR2" s="915" t="s">
        <v>1099</v>
      </c>
      <c r="AS2" s="709" t="s">
        <v>1738</v>
      </c>
      <c r="AT2" s="165"/>
      <c r="AU2" s="165"/>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3"/>
      <c r="BR2" s="674" t="s">
        <v>367</v>
      </c>
      <c r="BS2" s="674"/>
      <c r="BT2" s="673" t="s">
        <v>368</v>
      </c>
      <c r="BU2" s="674" t="s">
        <v>367</v>
      </c>
      <c r="BV2" s="699" t="s">
        <v>368</v>
      </c>
      <c r="BW2" s="700" t="s">
        <v>367</v>
      </c>
    </row>
    <row r="3" spans="1:75" ht="20.100000000000001" customHeight="1" thickBot="1" x14ac:dyDescent="0.35">
      <c r="B3" s="488" t="s">
        <v>837</v>
      </c>
      <c r="C3" s="1751" t="str">
        <f>IF(Radiology_System_General_Info!D12&lt;&gt;"",Radiology_System_General_Info!D12,"No entry")</f>
        <v>No entry</v>
      </c>
      <c r="D3" s="1752"/>
      <c r="E3" s="572"/>
      <c r="F3" s="1227" t="s">
        <v>844</v>
      </c>
      <c r="G3" s="1764"/>
      <c r="H3" s="1765"/>
      <c r="I3" s="388"/>
      <c r="J3" s="388"/>
      <c r="L3" s="1186"/>
      <c r="M3" s="1186"/>
      <c r="N3" s="1187"/>
      <c r="O3" s="1187"/>
      <c r="P3" s="1187"/>
      <c r="Q3" s="1187"/>
      <c r="R3" s="1187"/>
      <c r="S3" s="1187"/>
      <c r="T3" s="1187"/>
      <c r="U3" s="739"/>
      <c r="V3" s="192"/>
      <c r="W3" s="741"/>
      <c r="X3" s="751"/>
      <c r="Y3" s="751"/>
      <c r="Z3" s="751"/>
      <c r="AA3" s="751"/>
      <c r="AB3" s="751"/>
      <c r="AC3" s="751"/>
      <c r="AD3" s="751"/>
      <c r="AE3" s="751"/>
      <c r="AF3" s="751"/>
      <c r="AG3" s="172"/>
      <c r="AH3" s="172"/>
      <c r="AI3" s="172"/>
      <c r="AJ3" s="278" t="s">
        <v>867</v>
      </c>
      <c r="AK3" s="279"/>
      <c r="AL3" s="613" t="str">
        <f>IF('Contact_Information '!K18&lt;&gt;"",'Contact_Information '!K18,"No entry")</f>
        <v>PRPxxxxa</v>
      </c>
      <c r="AM3" s="172"/>
      <c r="AP3" s="899" t="s">
        <v>1750</v>
      </c>
      <c r="AQ3" s="918" t="str">
        <f>$B$2</f>
        <v xml:space="preserve">X01. Abdomen:  AP view </v>
      </c>
      <c r="AR3" s="919" t="s">
        <v>1025</v>
      </c>
      <c r="AS3" s="712" t="s">
        <v>1739</v>
      </c>
      <c r="AU3" s="16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698"/>
      <c r="BR3" s="85"/>
      <c r="BS3" s="85"/>
      <c r="BT3" s="85"/>
      <c r="BU3" s="93" t="s">
        <v>1749</v>
      </c>
    </row>
    <row r="4" spans="1:75" ht="20.100000000000001" customHeight="1" thickBot="1" x14ac:dyDescent="0.35">
      <c r="A4" s="24"/>
      <c r="B4" s="488" t="s">
        <v>838</v>
      </c>
      <c r="C4" s="1753" t="str">
        <f>IF('Contact_Information '!D29&lt;&gt;"",'Contact_Information '!D29,"No entry")</f>
        <v>No entry</v>
      </c>
      <c r="D4" s="1754"/>
      <c r="E4" s="1262"/>
      <c r="F4" s="1189" t="str">
        <f>IF(Radiology_System_General_Info!D15&lt;&gt;"",IF(Radiology_System_General_Info!D15&lt;&gt;"Other",Radiology_System_General_Info!D15,IF(Radiology_System_General_Info!D16&lt;&gt;"",Radiology_System_General_Info!D16,"No alternate entry")),"No entry")</f>
        <v>No entry</v>
      </c>
      <c r="G4" s="1621"/>
      <c r="H4" s="1621"/>
      <c r="K4" s="1766" t="s">
        <v>1951</v>
      </c>
      <c r="L4" s="1767"/>
      <c r="M4" s="1768"/>
      <c r="N4" s="1224" t="s">
        <v>1216</v>
      </c>
      <c r="O4" s="740"/>
      <c r="P4" s="740"/>
      <c r="Q4" s="740"/>
      <c r="R4" s="740"/>
      <c r="S4" s="740"/>
      <c r="T4" s="740"/>
      <c r="U4" s="740"/>
      <c r="V4" s="740"/>
      <c r="W4" s="502"/>
      <c r="X4" s="521" t="s">
        <v>831</v>
      </c>
      <c r="Y4" s="523"/>
      <c r="Z4" s="523"/>
      <c r="AA4" s="523"/>
      <c r="AB4" s="510"/>
      <c r="AC4" s="510"/>
      <c r="AD4" s="509"/>
      <c r="AE4" s="73"/>
      <c r="AF4" s="751"/>
      <c r="AG4" s="172"/>
      <c r="AH4" s="172"/>
      <c r="AI4" s="172"/>
      <c r="AJ4" s="278" t="s">
        <v>868</v>
      </c>
      <c r="AK4" s="279"/>
      <c r="AL4" s="614" t="s">
        <v>1217</v>
      </c>
      <c r="AM4" s="172"/>
      <c r="AP4" s="1119">
        <f>COUNTIF(AP7:AP156,"&gt;0")</f>
        <v>1</v>
      </c>
      <c r="AQ4" s="916"/>
      <c r="AR4" s="917" t="s">
        <v>1016</v>
      </c>
      <c r="AS4" s="254"/>
      <c r="AT4" s="164"/>
      <c r="AU4" s="708" t="s">
        <v>1100</v>
      </c>
      <c r="AV4" s="99"/>
      <c r="AW4" s="267">
        <f>COUNTIF($AW$7:$AW150,"&gt;0")</f>
        <v>0</v>
      </c>
      <c r="AX4" s="101"/>
      <c r="AY4" s="681" t="s">
        <v>1840</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5" ht="110.1" customHeight="1" thickBot="1" x14ac:dyDescent="0.3">
      <c r="A5" s="24"/>
      <c r="B5" s="493" t="s">
        <v>840</v>
      </c>
      <c r="C5" s="494" t="s">
        <v>2140</v>
      </c>
      <c r="D5" s="498" t="s">
        <v>841</v>
      </c>
      <c r="E5" s="1263" t="s">
        <v>1215</v>
      </c>
      <c r="F5" s="513" t="s">
        <v>1795</v>
      </c>
      <c r="G5" s="928" t="s">
        <v>2026</v>
      </c>
      <c r="H5" s="1183" t="s">
        <v>1223</v>
      </c>
      <c r="K5" s="1205" t="s">
        <v>1789</v>
      </c>
      <c r="L5" s="796" t="s">
        <v>687</v>
      </c>
      <c r="M5" s="495" t="s">
        <v>850</v>
      </c>
      <c r="N5" s="449" t="s">
        <v>1212</v>
      </c>
      <c r="O5" s="794" t="s">
        <v>1211</v>
      </c>
      <c r="P5" s="437" t="s">
        <v>820</v>
      </c>
      <c r="Q5" s="465" t="s">
        <v>821</v>
      </c>
      <c r="R5" s="437" t="s">
        <v>744</v>
      </c>
      <c r="S5" s="814" t="s">
        <v>849</v>
      </c>
      <c r="T5" s="440" t="s">
        <v>2066</v>
      </c>
      <c r="U5" s="815" t="s">
        <v>1797</v>
      </c>
      <c r="V5" s="816" t="s">
        <v>753</v>
      </c>
      <c r="W5" s="817" t="s">
        <v>1219</v>
      </c>
      <c r="X5" s="797" t="s">
        <v>1164</v>
      </c>
      <c r="Y5" s="798" t="s">
        <v>1164</v>
      </c>
      <c r="Z5" s="798" t="s">
        <v>1164</v>
      </c>
      <c r="AA5" s="798" t="s">
        <v>1164</v>
      </c>
      <c r="AB5" s="522" t="s">
        <v>863</v>
      </c>
      <c r="AC5" s="443" t="s">
        <v>862</v>
      </c>
      <c r="AD5" s="439" t="s">
        <v>861</v>
      </c>
      <c r="AE5" s="865" t="s">
        <v>858</v>
      </c>
      <c r="AF5" s="751"/>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1218</v>
      </c>
      <c r="BA5" s="513" t="s">
        <v>1032</v>
      </c>
      <c r="BB5" s="243" t="s">
        <v>1097</v>
      </c>
      <c r="BC5" s="243" t="s">
        <v>1034</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5" s="223" customFormat="1" ht="9.9499999999999993" customHeight="1" thickBot="1" x14ac:dyDescent="0.3">
      <c r="A6" s="922"/>
      <c r="B6" s="880"/>
      <c r="C6" s="881"/>
      <c r="D6" s="882"/>
      <c r="E6" s="883"/>
      <c r="F6" s="884"/>
      <c r="G6" s="886"/>
      <c r="H6" s="1184"/>
      <c r="K6" s="1196"/>
      <c r="L6" s="885"/>
      <c r="M6" s="886"/>
      <c r="N6" s="887"/>
      <c r="O6" s="888"/>
      <c r="P6" s="889"/>
      <c r="Q6" s="890"/>
      <c r="R6" s="889"/>
      <c r="S6" s="891"/>
      <c r="T6" s="892"/>
      <c r="U6" s="893"/>
      <c r="V6" s="894"/>
      <c r="W6" s="895"/>
      <c r="X6" s="896"/>
      <c r="Y6" s="896"/>
      <c r="Z6" s="896"/>
      <c r="AA6" s="896"/>
      <c r="AB6" s="895"/>
      <c r="AC6" s="895"/>
      <c r="AD6" s="897"/>
      <c r="AE6" s="898"/>
      <c r="AF6" s="870"/>
      <c r="AG6" s="764"/>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c r="BV6" s="924"/>
      <c r="BW6" s="924"/>
    </row>
    <row r="7" spans="1:75" ht="15.75" customHeight="1" x14ac:dyDescent="0.25">
      <c r="A7" s="24"/>
      <c r="B7" s="264" t="s">
        <v>428</v>
      </c>
      <c r="C7" s="1075"/>
      <c r="D7" s="1074"/>
      <c r="E7" s="496"/>
      <c r="F7" s="1301"/>
      <c r="G7" s="1076"/>
      <c r="H7" s="226"/>
      <c r="K7" s="1197"/>
      <c r="L7" s="156"/>
      <c r="M7" s="29"/>
      <c r="N7" s="1077"/>
      <c r="O7" s="1078"/>
      <c r="P7" s="148"/>
      <c r="Q7" s="148"/>
      <c r="R7" s="1078"/>
      <c r="S7" s="1078"/>
      <c r="T7" s="1078"/>
      <c r="U7" s="1081"/>
      <c r="V7" s="1081"/>
      <c r="W7" s="1082"/>
      <c r="X7" s="30"/>
      <c r="Y7" s="30"/>
      <c r="Z7" s="30"/>
      <c r="AA7" s="30"/>
      <c r="AB7" s="1085"/>
      <c r="AC7" s="1085"/>
      <c r="AD7" s="1087"/>
      <c r="AE7" s="1085"/>
      <c r="AF7" s="381"/>
      <c r="AG7" s="172"/>
      <c r="AH7" s="172"/>
      <c r="AI7" s="172"/>
      <c r="AJ7" s="172"/>
      <c r="AK7" s="172"/>
      <c r="AL7" s="172"/>
      <c r="AM7" s="172"/>
      <c r="AP7" s="623">
        <v>1</v>
      </c>
      <c r="AQ7" s="1266" t="str">
        <f>$AQ$3</f>
        <v xml:space="preserve">X01. Abdomen:  AP view </v>
      </c>
      <c r="AR7" s="96" t="str">
        <f>IF($C7&lt;&gt;"",CONCATENATE('Contact_Information '!$AO$5,$AL$4,"-",$B7),"No record entry")</f>
        <v>No record entry</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 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5" ht="15.75" customHeight="1" x14ac:dyDescent="0.25">
      <c r="A8" s="24"/>
      <c r="B8" s="265" t="s">
        <v>429</v>
      </c>
      <c r="C8" s="1075"/>
      <c r="D8" s="1074"/>
      <c r="E8" s="497"/>
      <c r="F8" s="1301"/>
      <c r="G8" s="1079"/>
      <c r="H8" s="226"/>
      <c r="K8" s="1197"/>
      <c r="L8" s="382"/>
      <c r="M8" s="31"/>
      <c r="N8" s="1077"/>
      <c r="O8" s="1080"/>
      <c r="P8" s="149"/>
      <c r="Q8" s="149"/>
      <c r="R8" s="1078"/>
      <c r="S8" s="1078"/>
      <c r="T8" s="107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5" ht="15.75" customHeight="1" thickBot="1" x14ac:dyDescent="0.3">
      <c r="A9" s="24"/>
      <c r="B9" s="265" t="s">
        <v>430</v>
      </c>
      <c r="C9" s="1075"/>
      <c r="D9" s="1074"/>
      <c r="E9" s="497"/>
      <c r="F9" s="1301"/>
      <c r="G9" s="1079"/>
      <c r="H9" s="226"/>
      <c r="K9" s="1197"/>
      <c r="L9" s="382"/>
      <c r="M9" s="31"/>
      <c r="N9" s="1077"/>
      <c r="O9" s="1080"/>
      <c r="P9" s="149"/>
      <c r="Q9" s="149"/>
      <c r="R9" s="1078"/>
      <c r="S9" s="1078"/>
      <c r="T9" s="107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5" ht="15.75" customHeight="1" x14ac:dyDescent="0.25">
      <c r="A10" s="24"/>
      <c r="B10" s="265" t="s">
        <v>431</v>
      </c>
      <c r="C10" s="1075"/>
      <c r="D10" s="1074"/>
      <c r="E10" s="497"/>
      <c r="F10" s="1301"/>
      <c r="G10" s="1079"/>
      <c r="H10" s="226"/>
      <c r="K10" s="1197"/>
      <c r="L10" s="382"/>
      <c r="M10" s="31"/>
      <c r="N10" s="1077"/>
      <c r="O10" s="1080"/>
      <c r="P10" s="149"/>
      <c r="Q10" s="149"/>
      <c r="R10" s="1078"/>
      <c r="S10" s="1078"/>
      <c r="T10" s="107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5" ht="15.75" customHeight="1" x14ac:dyDescent="0.3">
      <c r="A11" s="24"/>
      <c r="B11" s="265" t="s">
        <v>432</v>
      </c>
      <c r="C11" s="1075"/>
      <c r="D11" s="1074"/>
      <c r="E11" s="497"/>
      <c r="F11" s="1301"/>
      <c r="G11" s="1079"/>
      <c r="H11" s="226"/>
      <c r="K11" s="1197"/>
      <c r="L11" s="382"/>
      <c r="M11" s="31"/>
      <c r="N11" s="1077"/>
      <c r="O11" s="1080"/>
      <c r="P11" s="149"/>
      <c r="Q11" s="149"/>
      <c r="R11" s="1078"/>
      <c r="S11" s="1078"/>
      <c r="T11" s="107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5" ht="15.75" customHeight="1" x14ac:dyDescent="0.25">
      <c r="A12" s="24"/>
      <c r="B12" s="265" t="s">
        <v>433</v>
      </c>
      <c r="C12" s="1075"/>
      <c r="D12" s="1074"/>
      <c r="E12" s="497"/>
      <c r="F12" s="1301"/>
      <c r="G12" s="1079"/>
      <c r="H12" s="226"/>
      <c r="K12" s="1197"/>
      <c r="L12" s="382"/>
      <c r="M12" s="31"/>
      <c r="N12" s="1077"/>
      <c r="O12" s="1080"/>
      <c r="P12" s="149"/>
      <c r="Q12" s="149"/>
      <c r="R12" s="1078"/>
      <c r="S12" s="1078"/>
      <c r="T12" s="107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5" ht="15.75" customHeight="1" x14ac:dyDescent="0.25">
      <c r="A13" s="24"/>
      <c r="B13" s="265" t="s">
        <v>434</v>
      </c>
      <c r="C13" s="1075"/>
      <c r="D13" s="1074"/>
      <c r="E13" s="497"/>
      <c r="F13" s="1301"/>
      <c r="G13" s="1079"/>
      <c r="H13" s="226"/>
      <c r="K13" s="1197"/>
      <c r="L13" s="382"/>
      <c r="M13" s="31"/>
      <c r="N13" s="1077"/>
      <c r="O13" s="1080"/>
      <c r="P13" s="149"/>
      <c r="Q13" s="149"/>
      <c r="R13" s="1078"/>
      <c r="S13" s="1078"/>
      <c r="T13" s="107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5" ht="15.75" customHeight="1" x14ac:dyDescent="0.25">
      <c r="A14" s="24"/>
      <c r="B14" s="265" t="s">
        <v>435</v>
      </c>
      <c r="C14" s="1075"/>
      <c r="D14" s="1074"/>
      <c r="E14" s="497"/>
      <c r="F14" s="1301"/>
      <c r="G14" s="1079"/>
      <c r="H14" s="226"/>
      <c r="K14" s="1197"/>
      <c r="L14" s="382"/>
      <c r="M14" s="31"/>
      <c r="N14" s="1077"/>
      <c r="O14" s="1080"/>
      <c r="P14" s="149"/>
      <c r="Q14" s="149"/>
      <c r="R14" s="1078"/>
      <c r="S14" s="1078"/>
      <c r="T14" s="107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5" ht="15.75" customHeight="1" x14ac:dyDescent="0.25">
      <c r="A15" s="24"/>
      <c r="B15" s="265" t="s">
        <v>436</v>
      </c>
      <c r="C15" s="1075"/>
      <c r="D15" s="1074"/>
      <c r="E15" s="497"/>
      <c r="F15" s="1301"/>
      <c r="G15" s="1079"/>
      <c r="H15" s="226"/>
      <c r="K15" s="1197"/>
      <c r="L15" s="382"/>
      <c r="M15" s="31"/>
      <c r="N15" s="1077"/>
      <c r="O15" s="1080"/>
      <c r="P15" s="149"/>
      <c r="Q15" s="149"/>
      <c r="R15" s="1078"/>
      <c r="S15" s="1078"/>
      <c r="T15" s="1078"/>
      <c r="U15" s="1081"/>
      <c r="V15" s="1083"/>
      <c r="W15" s="1084"/>
      <c r="X15" s="30"/>
      <c r="Y15" s="30"/>
      <c r="Z15" s="30"/>
      <c r="AA15" s="30"/>
      <c r="AB15" s="1085"/>
      <c r="AC15" s="1085"/>
      <c r="AD15" s="1089"/>
      <c r="AE15" s="1086"/>
      <c r="AF15" s="38"/>
      <c r="AG15" s="172"/>
      <c r="AH15" s="297" t="s">
        <v>958</v>
      </c>
      <c r="AI15" s="216"/>
      <c r="AJ15" s="6" t="s">
        <v>2142</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5" ht="15.75" customHeight="1" x14ac:dyDescent="0.25">
      <c r="A16" s="24"/>
      <c r="B16" s="265">
        <v>10</v>
      </c>
      <c r="C16" s="1075"/>
      <c r="D16" s="1074"/>
      <c r="E16" s="497"/>
      <c r="F16" s="1301"/>
      <c r="G16" s="1079"/>
      <c r="H16" s="226"/>
      <c r="K16" s="1197"/>
      <c r="L16" s="382"/>
      <c r="M16" s="31"/>
      <c r="N16" s="1077"/>
      <c r="O16" s="1080"/>
      <c r="P16" s="149"/>
      <c r="Q16" s="149"/>
      <c r="R16" s="1078"/>
      <c r="S16" s="1078"/>
      <c r="T16" s="1078"/>
      <c r="U16" s="1081"/>
      <c r="V16" s="1083"/>
      <c r="W16" s="1084"/>
      <c r="X16" s="30"/>
      <c r="Y16" s="30"/>
      <c r="Z16" s="30"/>
      <c r="AA16" s="30"/>
      <c r="AB16" s="1085"/>
      <c r="AC16" s="1085"/>
      <c r="AD16" s="1089"/>
      <c r="AE16" s="1086"/>
      <c r="AF16" s="38"/>
      <c r="AG16" s="172"/>
      <c r="AH16" s="297" t="s">
        <v>255</v>
      </c>
      <c r="AI16" s="216"/>
      <c r="AJ16" s="1" t="s">
        <v>791</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K17" s="1197"/>
      <c r="L17" s="382"/>
      <c r="M17" s="31"/>
      <c r="N17" s="1077"/>
      <c r="O17" s="1080"/>
      <c r="P17" s="149"/>
      <c r="Q17" s="149"/>
      <c r="R17" s="1078"/>
      <c r="S17" s="1078"/>
      <c r="T17" s="1078"/>
      <c r="U17" s="1081"/>
      <c r="V17" s="1083"/>
      <c r="W17" s="1084"/>
      <c r="X17" s="30"/>
      <c r="Y17" s="30"/>
      <c r="Z17" s="30"/>
      <c r="AA17" s="30"/>
      <c r="AB17" s="1085"/>
      <c r="AC17" s="1085"/>
      <c r="AD17" s="1089"/>
      <c r="AE17" s="1086"/>
      <c r="AF17" s="38"/>
      <c r="AG17" s="172"/>
      <c r="AH17" s="297" t="s">
        <v>256</v>
      </c>
      <c r="AI17" s="1"/>
      <c r="AJ17" s="1" t="s">
        <v>629</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K18" s="1197"/>
      <c r="L18" s="382"/>
      <c r="M18" s="31"/>
      <c r="N18" s="1077"/>
      <c r="O18" s="1080"/>
      <c r="P18" s="149"/>
      <c r="Q18" s="149"/>
      <c r="R18" s="1078"/>
      <c r="S18" s="1078"/>
      <c r="T18" s="1078"/>
      <c r="U18" s="1081"/>
      <c r="V18" s="1083"/>
      <c r="W18" s="1084"/>
      <c r="X18" s="30"/>
      <c r="Y18" s="30"/>
      <c r="Z18" s="30"/>
      <c r="AA18" s="30"/>
      <c r="AB18" s="1085"/>
      <c r="AC18" s="1085"/>
      <c r="AD18" s="1089"/>
      <c r="AE18" s="1086"/>
      <c r="AF18" s="38"/>
      <c r="AG18" s="172"/>
      <c r="AH18" s="297" t="s">
        <v>257</v>
      </c>
      <c r="AI18" s="1"/>
      <c r="AJ18" s="1" t="s">
        <v>792</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K19" s="1197"/>
      <c r="L19" s="382"/>
      <c r="M19" s="31"/>
      <c r="N19" s="1077"/>
      <c r="O19" s="1080"/>
      <c r="P19" s="149"/>
      <c r="Q19" s="149"/>
      <c r="R19" s="1078"/>
      <c r="S19" s="1078"/>
      <c r="T19" s="1078"/>
      <c r="U19" s="1081"/>
      <c r="V19" s="1083"/>
      <c r="W19" s="1084"/>
      <c r="X19" s="30"/>
      <c r="Y19" s="30"/>
      <c r="Z19" s="30"/>
      <c r="AA19" s="30"/>
      <c r="AB19" s="1085"/>
      <c r="AC19" s="1085"/>
      <c r="AD19" s="1089"/>
      <c r="AE19" s="1086"/>
      <c r="AF19" s="38"/>
      <c r="AG19" s="172"/>
      <c r="AH19" s="297" t="s">
        <v>258</v>
      </c>
      <c r="AI19" s="1"/>
      <c r="AJ19" s="1" t="s">
        <v>1228</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K20" s="1197"/>
      <c r="L20" s="382"/>
      <c r="M20" s="31"/>
      <c r="N20" s="1077"/>
      <c r="O20" s="1080"/>
      <c r="P20" s="149"/>
      <c r="Q20" s="149"/>
      <c r="R20" s="1078"/>
      <c r="S20" s="1078"/>
      <c r="T20" s="1078"/>
      <c r="U20" s="1081"/>
      <c r="V20" s="1083"/>
      <c r="W20" s="1084"/>
      <c r="X20" s="30"/>
      <c r="Y20" s="30"/>
      <c r="Z20" s="30"/>
      <c r="AA20" s="30"/>
      <c r="AB20" s="1085"/>
      <c r="AC20" s="1085"/>
      <c r="AD20" s="1089"/>
      <c r="AE20" s="1086"/>
      <c r="AF20" s="38"/>
      <c r="AG20" s="172"/>
      <c r="AH20" s="297" t="s">
        <v>262</v>
      </c>
      <c r="AI20" s="1"/>
      <c r="AJ20" s="1" t="s">
        <v>793</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K21" s="1197"/>
      <c r="L21" s="382"/>
      <c r="M21" s="31"/>
      <c r="N21" s="1077"/>
      <c r="O21" s="1080"/>
      <c r="P21" s="149"/>
      <c r="Q21" s="149"/>
      <c r="R21" s="1078"/>
      <c r="S21" s="1078"/>
      <c r="T21" s="1078"/>
      <c r="U21" s="1081"/>
      <c r="V21" s="1083"/>
      <c r="W21" s="1084"/>
      <c r="X21" s="30"/>
      <c r="Y21" s="30"/>
      <c r="Z21" s="30"/>
      <c r="AA21" s="30"/>
      <c r="AB21" s="1085"/>
      <c r="AC21" s="1085"/>
      <c r="AD21" s="1089"/>
      <c r="AE21" s="1086"/>
      <c r="AF21" s="38"/>
      <c r="AG21" s="172"/>
      <c r="AH21" s="297" t="s">
        <v>897</v>
      </c>
      <c r="AI21" s="1"/>
      <c r="AJ21" s="1" t="s">
        <v>794</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K22" s="1197"/>
      <c r="L22" s="382"/>
      <c r="M22" s="31"/>
      <c r="N22" s="1077"/>
      <c r="O22" s="1080"/>
      <c r="P22" s="149"/>
      <c r="Q22" s="149"/>
      <c r="R22" s="1078"/>
      <c r="S22" s="1078"/>
      <c r="T22" s="1078"/>
      <c r="U22" s="1081"/>
      <c r="V22" s="1083"/>
      <c r="W22" s="1084"/>
      <c r="X22" s="30"/>
      <c r="Y22" s="30"/>
      <c r="Z22" s="30"/>
      <c r="AA22" s="30"/>
      <c r="AB22" s="1085"/>
      <c r="AC22" s="1085"/>
      <c r="AD22" s="1089"/>
      <c r="AE22" s="1086"/>
      <c r="AF22" s="38"/>
      <c r="AG22" s="172"/>
      <c r="AH22" s="297" t="s">
        <v>259</v>
      </c>
      <c r="AI22" s="1"/>
      <c r="AJ22" s="1" t="s">
        <v>795</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K23" s="1197"/>
      <c r="L23" s="382"/>
      <c r="M23" s="31"/>
      <c r="N23" s="1077"/>
      <c r="O23" s="1080"/>
      <c r="P23" s="149"/>
      <c r="Q23" s="149"/>
      <c r="R23" s="1078"/>
      <c r="S23" s="1078"/>
      <c r="T23" s="1078"/>
      <c r="U23" s="1081"/>
      <c r="V23" s="1083"/>
      <c r="W23" s="1084"/>
      <c r="X23" s="30"/>
      <c r="Y23" s="30"/>
      <c r="Z23" s="30"/>
      <c r="AA23" s="30"/>
      <c r="AB23" s="1085"/>
      <c r="AC23" s="1085"/>
      <c r="AD23" s="1089"/>
      <c r="AE23" s="1086"/>
      <c r="AF23" s="38"/>
      <c r="AG23" s="172"/>
      <c r="AH23" s="297" t="s">
        <v>260</v>
      </c>
      <c r="AI23" s="1"/>
      <c r="AJ23" s="1" t="s">
        <v>796</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K24" s="1197"/>
      <c r="L24" s="382"/>
      <c r="M24" s="31"/>
      <c r="N24" s="1077"/>
      <c r="O24" s="1080"/>
      <c r="P24" s="149"/>
      <c r="Q24" s="149"/>
      <c r="R24" s="1078"/>
      <c r="S24" s="1078"/>
      <c r="T24" s="1078"/>
      <c r="U24" s="1081"/>
      <c r="V24" s="1083"/>
      <c r="W24" s="1084"/>
      <c r="X24" s="30"/>
      <c r="Y24" s="30"/>
      <c r="Z24" s="30"/>
      <c r="AA24" s="30"/>
      <c r="AB24" s="1085"/>
      <c r="AC24" s="1085"/>
      <c r="AD24" s="1089"/>
      <c r="AE24" s="1086"/>
      <c r="AF24" s="38"/>
      <c r="AG24" s="172"/>
      <c r="AH24" s="297" t="s">
        <v>1948</v>
      </c>
      <c r="AI24" s="1"/>
      <c r="AJ24" s="6" t="s">
        <v>2511</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K25" s="1197"/>
      <c r="L25" s="382"/>
      <c r="M25" s="31"/>
      <c r="N25" s="1077"/>
      <c r="O25" s="1080"/>
      <c r="P25" s="149"/>
      <c r="Q25" s="149"/>
      <c r="R25" s="1078"/>
      <c r="S25" s="1078"/>
      <c r="T25" s="1078"/>
      <c r="U25" s="1081"/>
      <c r="V25" s="1083"/>
      <c r="W25" s="1084"/>
      <c r="X25" s="30"/>
      <c r="Y25" s="30"/>
      <c r="Z25" s="30"/>
      <c r="AA25" s="30"/>
      <c r="AB25" s="1085"/>
      <c r="AC25" s="1085"/>
      <c r="AD25" s="1089"/>
      <c r="AE25" s="1086"/>
      <c r="AF25" s="38"/>
      <c r="AG25" s="172"/>
      <c r="AH25" s="297" t="s">
        <v>261</v>
      </c>
      <c r="AI25" s="1"/>
      <c r="AJ25" s="6" t="s">
        <v>2512</v>
      </c>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K26" s="1197"/>
      <c r="L26" s="382"/>
      <c r="M26" s="31"/>
      <c r="N26" s="1077"/>
      <c r="O26" s="1080"/>
      <c r="P26" s="149"/>
      <c r="Q26" s="149"/>
      <c r="R26" s="1078"/>
      <c r="S26" s="1078"/>
      <c r="T26" s="1078"/>
      <c r="U26" s="1081"/>
      <c r="V26" s="1083"/>
      <c r="W26" s="1084"/>
      <c r="X26" s="30"/>
      <c r="Y26" s="30"/>
      <c r="Z26" s="30"/>
      <c r="AA26" s="30"/>
      <c r="AB26" s="1085"/>
      <c r="AC26" s="1085"/>
      <c r="AD26" s="1089"/>
      <c r="AE26" s="1086"/>
      <c r="AF26" s="38"/>
      <c r="AG26" s="172"/>
      <c r="AH26" s="297" t="s">
        <v>288</v>
      </c>
      <c r="AI26" s="1"/>
      <c r="AJ26" s="1" t="s">
        <v>288</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K27" s="1197"/>
      <c r="L27" s="382"/>
      <c r="M27" s="31"/>
      <c r="N27" s="1077"/>
      <c r="O27" s="1080"/>
      <c r="P27" s="149"/>
      <c r="Q27" s="149"/>
      <c r="R27" s="1078"/>
      <c r="S27" s="1078"/>
      <c r="T27" s="107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K28" s="1197"/>
      <c r="L28" s="382"/>
      <c r="M28" s="31"/>
      <c r="N28" s="1077"/>
      <c r="O28" s="1080"/>
      <c r="P28" s="149"/>
      <c r="Q28" s="149"/>
      <c r="R28" s="1078"/>
      <c r="S28" s="1078"/>
      <c r="T28" s="1078"/>
      <c r="U28" s="1081"/>
      <c r="V28" s="1083"/>
      <c r="W28" s="1084"/>
      <c r="X28" s="30"/>
      <c r="Y28" s="30"/>
      <c r="Z28" s="30"/>
      <c r="AA28" s="30"/>
      <c r="AB28" s="1085"/>
      <c r="AC28" s="1085"/>
      <c r="AD28" s="1089"/>
      <c r="AE28" s="1086"/>
      <c r="AF28" s="38"/>
      <c r="AG28" s="172"/>
      <c r="AH28" s="297"/>
      <c r="AI28" s="1"/>
      <c r="AJ28" s="1"/>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K29" s="1197"/>
      <c r="L29" s="382"/>
      <c r="M29" s="31"/>
      <c r="N29" s="1077"/>
      <c r="O29" s="1080"/>
      <c r="P29" s="149"/>
      <c r="Q29" s="149"/>
      <c r="R29" s="1078"/>
      <c r="S29" s="1078"/>
      <c r="T29" s="1078"/>
      <c r="U29" s="1081"/>
      <c r="V29" s="1083"/>
      <c r="W29" s="1084"/>
      <c r="X29" s="30"/>
      <c r="Y29" s="30"/>
      <c r="Z29" s="30"/>
      <c r="AA29" s="30"/>
      <c r="AB29" s="1085"/>
      <c r="AC29" s="1085"/>
      <c r="AD29" s="1089"/>
      <c r="AE29" s="1086"/>
      <c r="AF29" s="38"/>
      <c r="AG29" s="172"/>
      <c r="AH29" s="297"/>
      <c r="AI29" s="1"/>
      <c r="AJ29" s="1"/>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K30" s="1197"/>
      <c r="L30" s="382"/>
      <c r="M30" s="31"/>
      <c r="N30" s="1077"/>
      <c r="O30" s="1080"/>
      <c r="P30" s="149"/>
      <c r="Q30" s="149"/>
      <c r="R30" s="1078"/>
      <c r="S30" s="1078"/>
      <c r="T30" s="1078"/>
      <c r="U30" s="1081"/>
      <c r="V30" s="1083"/>
      <c r="W30" s="1084"/>
      <c r="X30" s="30"/>
      <c r="Y30" s="30"/>
      <c r="Z30" s="30"/>
      <c r="AA30" s="30"/>
      <c r="AB30" s="1085"/>
      <c r="AC30" s="1085"/>
      <c r="AD30" s="1089"/>
      <c r="AE30" s="1086"/>
      <c r="AF30" s="38"/>
      <c r="AG30" s="172"/>
      <c r="AH30" s="297"/>
      <c r="AI30" s="1"/>
      <c r="AJ30" s="1"/>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K31" s="1197"/>
      <c r="L31" s="382"/>
      <c r="M31" s="31"/>
      <c r="N31" s="1077"/>
      <c r="O31" s="1080"/>
      <c r="P31" s="149"/>
      <c r="Q31" s="149"/>
      <c r="R31" s="1078"/>
      <c r="S31" s="1078"/>
      <c r="T31" s="1078"/>
      <c r="U31" s="1081"/>
      <c r="V31" s="1083"/>
      <c r="W31" s="1084"/>
      <c r="X31" s="30"/>
      <c r="Y31" s="30"/>
      <c r="Z31" s="30"/>
      <c r="AA31" s="30"/>
      <c r="AB31" s="1085"/>
      <c r="AC31" s="1085"/>
      <c r="AD31" s="1089"/>
      <c r="AE31" s="1086"/>
      <c r="AF31" s="38"/>
      <c r="AG31" s="172"/>
      <c r="AH31" s="297"/>
      <c r="AI31" s="1"/>
      <c r="AJ31" s="217" t="s">
        <v>303</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K32" s="1197"/>
      <c r="L32" s="382"/>
      <c r="M32" s="31"/>
      <c r="N32" s="1077"/>
      <c r="O32" s="1080"/>
      <c r="P32" s="149"/>
      <c r="Q32" s="149"/>
      <c r="R32" s="1078"/>
      <c r="S32" s="1078"/>
      <c r="T32" s="1078"/>
      <c r="U32" s="1081"/>
      <c r="V32" s="1083"/>
      <c r="W32" s="1084"/>
      <c r="X32" s="30"/>
      <c r="Y32" s="30"/>
      <c r="Z32" s="30"/>
      <c r="AA32" s="30"/>
      <c r="AB32" s="1085"/>
      <c r="AC32" s="1085"/>
      <c r="AD32" s="1089"/>
      <c r="AE32" s="1086"/>
      <c r="AF32" s="38"/>
      <c r="AG32" s="172"/>
      <c r="AH32" s="297"/>
      <c r="AI32" s="1"/>
      <c r="AJ32" s="1" t="s">
        <v>353</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K33" s="1197"/>
      <c r="L33" s="382"/>
      <c r="M33" s="31"/>
      <c r="N33" s="1077"/>
      <c r="O33" s="1080"/>
      <c r="P33" s="149"/>
      <c r="Q33" s="149"/>
      <c r="R33" s="1078"/>
      <c r="S33" s="1078"/>
      <c r="T33" s="1078"/>
      <c r="U33" s="1081"/>
      <c r="V33" s="1083"/>
      <c r="W33" s="1084"/>
      <c r="X33" s="30"/>
      <c r="Y33" s="30"/>
      <c r="Z33" s="30"/>
      <c r="AA33" s="30"/>
      <c r="AB33" s="1085"/>
      <c r="AC33" s="1085"/>
      <c r="AD33" s="1089"/>
      <c r="AE33" s="1086"/>
      <c r="AF33" s="38"/>
      <c r="AG33" s="172"/>
      <c r="AH33" s="299" t="s">
        <v>19</v>
      </c>
      <c r="AI33" s="1"/>
      <c r="AJ33" s="1" t="s">
        <v>797</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K34" s="1197"/>
      <c r="L34" s="382"/>
      <c r="M34" s="31"/>
      <c r="N34" s="1077"/>
      <c r="O34" s="1080"/>
      <c r="P34" s="149"/>
      <c r="Q34" s="149"/>
      <c r="R34" s="1078"/>
      <c r="S34" s="1078"/>
      <c r="T34" s="1078"/>
      <c r="U34" s="1081"/>
      <c r="V34" s="1083"/>
      <c r="W34" s="1084"/>
      <c r="X34" s="30"/>
      <c r="Y34" s="30"/>
      <c r="Z34" s="30"/>
      <c r="AA34" s="30"/>
      <c r="AB34" s="1085"/>
      <c r="AC34" s="1085"/>
      <c r="AD34" s="1089"/>
      <c r="AE34" s="1086"/>
      <c r="AF34" s="38"/>
      <c r="AG34" s="172"/>
      <c r="AH34" s="297" t="s">
        <v>323</v>
      </c>
      <c r="AI34" s="1"/>
      <c r="AJ34" s="1" t="s">
        <v>798</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K35" s="1197"/>
      <c r="L35" s="382"/>
      <c r="M35" s="31"/>
      <c r="N35" s="1077"/>
      <c r="O35" s="1080"/>
      <c r="P35" s="149"/>
      <c r="Q35" s="149"/>
      <c r="R35" s="1078"/>
      <c r="S35" s="1078"/>
      <c r="T35" s="1078"/>
      <c r="U35" s="1081"/>
      <c r="V35" s="1083"/>
      <c r="W35" s="1084"/>
      <c r="X35" s="30"/>
      <c r="Y35" s="30"/>
      <c r="Z35" s="30"/>
      <c r="AA35" s="30"/>
      <c r="AB35" s="1085"/>
      <c r="AC35" s="1085"/>
      <c r="AD35" s="1089"/>
      <c r="AE35" s="1086"/>
      <c r="AF35" s="38"/>
      <c r="AG35" s="172"/>
      <c r="AH35" s="297" t="s">
        <v>324</v>
      </c>
      <c r="AI35" s="1"/>
      <c r="AJ35" s="1" t="s">
        <v>799</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K36" s="1197"/>
      <c r="L36" s="382"/>
      <c r="M36" s="31"/>
      <c r="N36" s="1077"/>
      <c r="O36" s="1080"/>
      <c r="P36" s="149"/>
      <c r="Q36" s="149"/>
      <c r="R36" s="1078"/>
      <c r="S36" s="1078"/>
      <c r="T36" s="1078"/>
      <c r="U36" s="1081"/>
      <c r="V36" s="1083"/>
      <c r="W36" s="1084"/>
      <c r="X36" s="32"/>
      <c r="Y36" s="32"/>
      <c r="Z36" s="32"/>
      <c r="AA36" s="32"/>
      <c r="AB36" s="1086"/>
      <c r="AC36" s="1086"/>
      <c r="AD36" s="1089"/>
      <c r="AE36" s="1086"/>
      <c r="AF36" s="38"/>
      <c r="AG36" s="172"/>
      <c r="AH36" s="297" t="s">
        <v>659</v>
      </c>
      <c r="AI36" s="1"/>
      <c r="AJ36" s="1" t="s">
        <v>305</v>
      </c>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K37" s="1197"/>
      <c r="L37" s="156"/>
      <c r="M37" s="29"/>
      <c r="N37" s="1077"/>
      <c r="O37" s="1078"/>
      <c r="P37" s="148"/>
      <c r="Q37" s="148"/>
      <c r="R37" s="1078"/>
      <c r="S37" s="1078"/>
      <c r="T37" s="1078"/>
      <c r="U37" s="1081"/>
      <c r="V37" s="1083"/>
      <c r="W37" s="1082"/>
      <c r="X37" s="30"/>
      <c r="Y37" s="30"/>
      <c r="Z37" s="30"/>
      <c r="AA37" s="30"/>
      <c r="AB37" s="1085"/>
      <c r="AC37" s="1085"/>
      <c r="AD37" s="1089"/>
      <c r="AE37" s="1085"/>
      <c r="AF37" s="38"/>
      <c r="AG37" s="172"/>
      <c r="AH37" s="297" t="s">
        <v>325</v>
      </c>
      <c r="AI37" s="1"/>
      <c r="AJ37" s="1" t="s">
        <v>304</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9"/>
      <c r="H38" s="226"/>
      <c r="K38" s="1197"/>
      <c r="L38" s="382"/>
      <c r="M38" s="31"/>
      <c r="N38" s="1077"/>
      <c r="O38" s="1080"/>
      <c r="P38" s="149"/>
      <c r="Q38" s="149"/>
      <c r="R38" s="1078"/>
      <c r="S38" s="1078"/>
      <c r="T38" s="1078"/>
      <c r="U38" s="1081"/>
      <c r="V38" s="1083"/>
      <c r="W38" s="1084"/>
      <c r="X38" s="30"/>
      <c r="Y38" s="30"/>
      <c r="Z38" s="30"/>
      <c r="AA38" s="30"/>
      <c r="AB38" s="1085"/>
      <c r="AC38" s="1085"/>
      <c r="AD38" s="1089"/>
      <c r="AE38" s="1086"/>
      <c r="AF38" s="38"/>
      <c r="AG38" s="172"/>
      <c r="AH38" s="297"/>
      <c r="AI38" s="1"/>
      <c r="AJ38" s="1" t="s">
        <v>823</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K39" s="1197"/>
      <c r="L39" s="382"/>
      <c r="M39" s="31"/>
      <c r="N39" s="1077"/>
      <c r="O39" s="1080"/>
      <c r="P39" s="149"/>
      <c r="Q39" s="149"/>
      <c r="R39" s="1078"/>
      <c r="S39" s="1078"/>
      <c r="T39" s="1078"/>
      <c r="U39" s="1081"/>
      <c r="V39" s="1083"/>
      <c r="W39" s="1084"/>
      <c r="X39" s="30"/>
      <c r="Y39" s="30"/>
      <c r="Z39" s="30"/>
      <c r="AA39" s="30"/>
      <c r="AB39" s="1085"/>
      <c r="AC39" s="1085"/>
      <c r="AD39" s="1089"/>
      <c r="AE39" s="1086"/>
      <c r="AF39" s="38"/>
      <c r="AG39" s="172"/>
      <c r="AH39" s="297"/>
      <c r="AI39" s="1"/>
      <c r="AJ39" s="1" t="s">
        <v>824</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K40" s="1197"/>
      <c r="L40" s="382"/>
      <c r="M40" s="31"/>
      <c r="N40" s="1077"/>
      <c r="O40" s="1080"/>
      <c r="P40" s="149"/>
      <c r="Q40" s="149"/>
      <c r="R40" s="1078"/>
      <c r="S40" s="1078"/>
      <c r="T40" s="1078"/>
      <c r="U40" s="1081"/>
      <c r="V40" s="1083"/>
      <c r="W40" s="1084"/>
      <c r="X40" s="30"/>
      <c r="Y40" s="30"/>
      <c r="Z40" s="30"/>
      <c r="AA40" s="30"/>
      <c r="AB40" s="1085"/>
      <c r="AC40" s="1085"/>
      <c r="AD40" s="1089"/>
      <c r="AE40" s="1086"/>
      <c r="AF40" s="38"/>
      <c r="AG40" s="172"/>
      <c r="AH40" s="297"/>
      <c r="AI40" s="1"/>
      <c r="AJ40" s="1" t="s">
        <v>21</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K41" s="1197"/>
      <c r="L41" s="382"/>
      <c r="M41" s="31"/>
      <c r="N41" s="1077"/>
      <c r="O41" s="1080"/>
      <c r="P41" s="149"/>
      <c r="Q41" s="149"/>
      <c r="R41" s="1078"/>
      <c r="S41" s="1078"/>
      <c r="T41" s="1078"/>
      <c r="U41" s="1081"/>
      <c r="V41" s="1083"/>
      <c r="W41" s="1084"/>
      <c r="X41" s="30"/>
      <c r="Y41" s="30"/>
      <c r="Z41" s="30"/>
      <c r="AA41" s="30"/>
      <c r="AB41" s="1085"/>
      <c r="AC41" s="1085"/>
      <c r="AD41" s="1089"/>
      <c r="AE41" s="1086"/>
      <c r="AF41" s="38"/>
      <c r="AG41" s="172"/>
      <c r="AH41" s="297"/>
      <c r="AI41" s="1"/>
      <c r="AJ41" s="1"/>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K42" s="1197"/>
      <c r="L42" s="382"/>
      <c r="M42" s="31"/>
      <c r="N42" s="1077"/>
      <c r="O42" s="1080"/>
      <c r="P42" s="149"/>
      <c r="Q42" s="149"/>
      <c r="R42" s="1078"/>
      <c r="S42" s="1078"/>
      <c r="T42" s="1078"/>
      <c r="U42" s="1081"/>
      <c r="V42" s="1083"/>
      <c r="W42" s="1084"/>
      <c r="X42" s="30"/>
      <c r="Y42" s="30"/>
      <c r="Z42" s="30"/>
      <c r="AA42" s="30"/>
      <c r="AB42" s="1085"/>
      <c r="AC42" s="1085"/>
      <c r="AD42" s="1089"/>
      <c r="AE42" s="1086"/>
      <c r="AF42" s="38"/>
      <c r="AG42" s="172"/>
      <c r="AH42" s="297"/>
      <c r="AI42" s="1"/>
      <c r="AJ42" s="1"/>
      <c r="AK42" s="1"/>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x14ac:dyDescent="0.25">
      <c r="A43" s="24"/>
      <c r="B43" s="265">
        <v>37</v>
      </c>
      <c r="C43" s="1075"/>
      <c r="D43" s="1074"/>
      <c r="E43" s="497"/>
      <c r="F43" s="1301"/>
      <c r="G43" s="1079"/>
      <c r="H43" s="226"/>
      <c r="K43" s="1197"/>
      <c r="L43" s="382"/>
      <c r="M43" s="31"/>
      <c r="N43" s="1077"/>
      <c r="O43" s="1080"/>
      <c r="P43" s="149"/>
      <c r="Q43" s="149"/>
      <c r="R43" s="1078"/>
      <c r="S43" s="1078"/>
      <c r="T43" s="1078"/>
      <c r="U43" s="1081"/>
      <c r="V43" s="1083"/>
      <c r="W43" s="1084"/>
      <c r="X43" s="30"/>
      <c r="Y43" s="30"/>
      <c r="Z43" s="30"/>
      <c r="AA43" s="30"/>
      <c r="AB43" s="1085"/>
      <c r="AC43" s="1085"/>
      <c r="AD43" s="1089"/>
      <c r="AE43" s="1086"/>
      <c r="AF43" s="38"/>
      <c r="AG43" s="172"/>
      <c r="AH43" s="299" t="s">
        <v>352</v>
      </c>
      <c r="AI43" s="1"/>
      <c r="AJ43" s="1"/>
      <c r="AK43" s="1"/>
      <c r="AL43" s="29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K44" s="1197"/>
      <c r="L44" s="382"/>
      <c r="M44" s="31"/>
      <c r="N44" s="1077"/>
      <c r="O44" s="1080"/>
      <c r="P44" s="149"/>
      <c r="Q44" s="149"/>
      <c r="R44" s="1078"/>
      <c r="S44" s="1078"/>
      <c r="T44" s="1078"/>
      <c r="U44" s="1081"/>
      <c r="V44" s="1083"/>
      <c r="W44" s="1084"/>
      <c r="X44" s="30"/>
      <c r="Y44" s="30"/>
      <c r="Z44" s="30"/>
      <c r="AA44" s="30"/>
      <c r="AB44" s="1085"/>
      <c r="AC44" s="1085"/>
      <c r="AD44" s="1089"/>
      <c r="AE44" s="1086"/>
      <c r="AF44" s="38"/>
      <c r="AG44" s="172"/>
      <c r="AH44" s="297" t="s">
        <v>397</v>
      </c>
      <c r="AI44" s="1"/>
      <c r="AJ44" s="1"/>
      <c r="AK44" s="1"/>
      <c r="AL44" s="296"/>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K45" s="1197"/>
      <c r="L45" s="382"/>
      <c r="M45" s="31"/>
      <c r="N45" s="1077"/>
      <c r="O45" s="1080"/>
      <c r="P45" s="149"/>
      <c r="Q45" s="149"/>
      <c r="R45" s="1078"/>
      <c r="S45" s="1078"/>
      <c r="T45" s="1078"/>
      <c r="U45" s="1081"/>
      <c r="V45" s="1083"/>
      <c r="W45" s="1084"/>
      <c r="X45" s="30"/>
      <c r="Y45" s="30"/>
      <c r="Z45" s="30"/>
      <c r="AA45" s="30"/>
      <c r="AB45" s="1085"/>
      <c r="AC45" s="1085"/>
      <c r="AD45" s="1089"/>
      <c r="AE45" s="1086"/>
      <c r="AF45" s="38"/>
      <c r="AG45" s="172"/>
      <c r="AH45" s="297" t="s">
        <v>353</v>
      </c>
      <c r="AI45" s="1"/>
      <c r="AJ45" s="217" t="s">
        <v>291</v>
      </c>
      <c r="AK45" s="1"/>
      <c r="AL45" s="296"/>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K46" s="1197"/>
      <c r="L46" s="382"/>
      <c r="M46" s="31"/>
      <c r="N46" s="1077"/>
      <c r="O46" s="1080"/>
      <c r="P46" s="149"/>
      <c r="Q46" s="149"/>
      <c r="R46" s="1078"/>
      <c r="S46" s="1078"/>
      <c r="T46" s="1078"/>
      <c r="U46" s="1081"/>
      <c r="V46" s="1083"/>
      <c r="W46" s="1084"/>
      <c r="X46" s="32"/>
      <c r="Y46" s="32"/>
      <c r="Z46" s="32"/>
      <c r="AA46" s="32"/>
      <c r="AB46" s="1086"/>
      <c r="AC46" s="1086"/>
      <c r="AD46" s="1089"/>
      <c r="AE46" s="1086"/>
      <c r="AF46" s="38"/>
      <c r="AG46" s="172"/>
      <c r="AH46" s="297" t="s">
        <v>2072</v>
      </c>
      <c r="AI46" s="1"/>
      <c r="AJ46" s="1" t="s">
        <v>1</v>
      </c>
      <c r="AK46" s="1"/>
      <c r="AL46" s="296"/>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K47" s="1197"/>
      <c r="L47" s="156"/>
      <c r="M47" s="29"/>
      <c r="N47" s="1077"/>
      <c r="O47" s="1078"/>
      <c r="P47" s="148"/>
      <c r="Q47" s="148"/>
      <c r="R47" s="1078"/>
      <c r="S47" s="1078"/>
      <c r="T47" s="1078"/>
      <c r="U47" s="1081"/>
      <c r="V47" s="1083"/>
      <c r="W47" s="1082"/>
      <c r="X47" s="30"/>
      <c r="Y47" s="30"/>
      <c r="Z47" s="30"/>
      <c r="AA47" s="30"/>
      <c r="AB47" s="1085"/>
      <c r="AC47" s="1085"/>
      <c r="AD47" s="1089"/>
      <c r="AE47" s="1085"/>
      <c r="AF47" s="38"/>
      <c r="AG47" s="172"/>
      <c r="AH47" s="297" t="s">
        <v>398</v>
      </c>
      <c r="AI47" s="1"/>
      <c r="AJ47" s="1" t="s">
        <v>847</v>
      </c>
      <c r="AK47" s="1"/>
      <c r="AL47" s="296"/>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K48" s="1197"/>
      <c r="L48" s="382"/>
      <c r="M48" s="31"/>
      <c r="N48" s="1077"/>
      <c r="O48" s="1080"/>
      <c r="P48" s="149"/>
      <c r="Q48" s="149"/>
      <c r="R48" s="1078"/>
      <c r="S48" s="1078"/>
      <c r="T48" s="1078"/>
      <c r="U48" s="1081"/>
      <c r="V48" s="1083"/>
      <c r="W48" s="1084"/>
      <c r="X48" s="30"/>
      <c r="Y48" s="30"/>
      <c r="Z48" s="30"/>
      <c r="AA48" s="30"/>
      <c r="AB48" s="1085"/>
      <c r="AC48" s="1085"/>
      <c r="AD48" s="1089"/>
      <c r="AE48" s="1086"/>
      <c r="AF48" s="38"/>
      <c r="AG48" s="172"/>
      <c r="AH48" s="297" t="s">
        <v>2071</v>
      </c>
      <c r="AI48" s="1"/>
      <c r="AJ48" s="1" t="s">
        <v>848</v>
      </c>
      <c r="AK48" s="1"/>
      <c r="AL48" s="296"/>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K49" s="1197"/>
      <c r="L49" s="382"/>
      <c r="M49" s="31"/>
      <c r="N49" s="1077"/>
      <c r="O49" s="1080"/>
      <c r="P49" s="149"/>
      <c r="Q49" s="149"/>
      <c r="R49" s="1078"/>
      <c r="S49" s="1078"/>
      <c r="T49" s="1078"/>
      <c r="U49" s="1081"/>
      <c r="V49" s="1083"/>
      <c r="W49" s="1084"/>
      <c r="X49" s="30"/>
      <c r="Y49" s="30"/>
      <c r="Z49" s="30"/>
      <c r="AA49" s="30"/>
      <c r="AB49" s="1085"/>
      <c r="AC49" s="1085"/>
      <c r="AD49" s="1089"/>
      <c r="AE49" s="1086"/>
      <c r="AF49" s="38"/>
      <c r="AG49" s="172"/>
      <c r="AH49" s="297" t="s">
        <v>400</v>
      </c>
      <c r="AI49" s="1"/>
      <c r="AJ49" s="1" t="s">
        <v>2</v>
      </c>
      <c r="AK49" s="1"/>
      <c r="AL49" s="296"/>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K50" s="1197"/>
      <c r="L50" s="382"/>
      <c r="M50" s="31"/>
      <c r="N50" s="1077"/>
      <c r="O50" s="1080"/>
      <c r="P50" s="149"/>
      <c r="Q50" s="149"/>
      <c r="R50" s="1078"/>
      <c r="S50" s="1078"/>
      <c r="T50" s="1078"/>
      <c r="U50" s="1081"/>
      <c r="V50" s="1083"/>
      <c r="W50" s="1084"/>
      <c r="X50" s="30"/>
      <c r="Y50" s="30"/>
      <c r="Z50" s="30"/>
      <c r="AA50" s="30"/>
      <c r="AB50" s="1085"/>
      <c r="AC50" s="1085"/>
      <c r="AD50" s="1089"/>
      <c r="AE50" s="1086"/>
      <c r="AF50" s="38"/>
      <c r="AG50" s="172"/>
      <c r="AH50" s="297" t="s">
        <v>401</v>
      </c>
      <c r="AI50" s="1"/>
      <c r="AJ50" s="1" t="s">
        <v>292</v>
      </c>
      <c r="AK50" s="300"/>
      <c r="AL50" s="296"/>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thickBot="1" x14ac:dyDescent="0.3">
      <c r="B51" s="265">
        <v>45</v>
      </c>
      <c r="C51" s="1075"/>
      <c r="D51" s="1074"/>
      <c r="E51" s="497"/>
      <c r="F51" s="1301"/>
      <c r="G51" s="1079"/>
      <c r="H51" s="226"/>
      <c r="K51" s="1197"/>
      <c r="L51" s="382"/>
      <c r="M51" s="31"/>
      <c r="N51" s="1077"/>
      <c r="O51" s="1080"/>
      <c r="P51" s="149"/>
      <c r="Q51" s="149"/>
      <c r="R51" s="1078"/>
      <c r="S51" s="1078"/>
      <c r="T51" s="1078"/>
      <c r="U51" s="1081"/>
      <c r="V51" s="1083"/>
      <c r="W51" s="1084"/>
      <c r="X51" s="30"/>
      <c r="Y51" s="30"/>
      <c r="Z51" s="30"/>
      <c r="AA51" s="30"/>
      <c r="AB51" s="1085"/>
      <c r="AC51" s="1085"/>
      <c r="AD51" s="1089"/>
      <c r="AE51" s="1086"/>
      <c r="AF51" s="38"/>
      <c r="AG51" s="172"/>
      <c r="AH51" s="301" t="s">
        <v>402</v>
      </c>
      <c r="AI51" s="302"/>
      <c r="AJ51" s="302" t="s">
        <v>366</v>
      </c>
      <c r="AK51" s="302"/>
      <c r="AL51" s="336"/>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K52" s="1197"/>
      <c r="L52" s="382"/>
      <c r="M52" s="31"/>
      <c r="N52" s="1077"/>
      <c r="O52" s="1080"/>
      <c r="P52" s="149"/>
      <c r="Q52" s="149"/>
      <c r="R52" s="1078"/>
      <c r="S52" s="1078"/>
      <c r="T52" s="107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K53" s="1197"/>
      <c r="L53" s="382"/>
      <c r="M53" s="31"/>
      <c r="N53" s="1077"/>
      <c r="O53" s="1080"/>
      <c r="P53" s="149"/>
      <c r="Q53" s="149"/>
      <c r="R53" s="1078"/>
      <c r="S53" s="1078"/>
      <c r="T53" s="107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K54" s="1197"/>
      <c r="L54" s="382"/>
      <c r="M54" s="31"/>
      <c r="N54" s="1077"/>
      <c r="O54" s="1080"/>
      <c r="P54" s="149"/>
      <c r="Q54" s="149"/>
      <c r="R54" s="1078"/>
      <c r="S54" s="1078"/>
      <c r="T54" s="107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K55" s="1197"/>
      <c r="L55" s="382"/>
      <c r="M55" s="31"/>
      <c r="N55" s="1077"/>
      <c r="O55" s="1080"/>
      <c r="P55" s="149"/>
      <c r="Q55" s="149"/>
      <c r="R55" s="1078"/>
      <c r="S55" s="1078"/>
      <c r="T55" s="107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K56" s="1197"/>
      <c r="L56" s="382"/>
      <c r="M56" s="31"/>
      <c r="N56" s="1077"/>
      <c r="O56" s="1080"/>
      <c r="P56" s="149"/>
      <c r="Q56" s="149"/>
      <c r="R56" s="1078"/>
      <c r="S56" s="1078"/>
      <c r="T56" s="107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K57" s="1197"/>
      <c r="L57" s="382"/>
      <c r="M57" s="31"/>
      <c r="N57" s="1077"/>
      <c r="O57" s="1080"/>
      <c r="P57" s="149"/>
      <c r="Q57" s="149"/>
      <c r="R57" s="1078"/>
      <c r="S57" s="1078"/>
      <c r="T57" s="107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K58" s="1197"/>
      <c r="L58" s="382"/>
      <c r="M58" s="31"/>
      <c r="N58" s="1077"/>
      <c r="O58" s="1080"/>
      <c r="P58" s="149"/>
      <c r="Q58" s="149"/>
      <c r="R58" s="1078"/>
      <c r="S58" s="1078"/>
      <c r="T58" s="107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K59" s="1197"/>
      <c r="L59" s="382"/>
      <c r="M59" s="31"/>
      <c r="N59" s="1077"/>
      <c r="O59" s="1080"/>
      <c r="P59" s="149"/>
      <c r="Q59" s="149"/>
      <c r="R59" s="1078"/>
      <c r="S59" s="1078"/>
      <c r="T59" s="107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K60" s="1197"/>
      <c r="L60" s="382"/>
      <c r="M60" s="31"/>
      <c r="N60" s="1077"/>
      <c r="O60" s="1080"/>
      <c r="P60" s="149"/>
      <c r="Q60" s="149"/>
      <c r="R60" s="1078"/>
      <c r="S60" s="1078"/>
      <c r="T60" s="107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K61" s="1197"/>
      <c r="L61" s="382"/>
      <c r="M61" s="31"/>
      <c r="N61" s="1077"/>
      <c r="O61" s="1080"/>
      <c r="P61" s="149"/>
      <c r="Q61" s="149"/>
      <c r="R61" s="1078"/>
      <c r="S61" s="1078"/>
      <c r="T61" s="107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K62" s="1197"/>
      <c r="L62" s="382"/>
      <c r="M62" s="31"/>
      <c r="N62" s="1077"/>
      <c r="O62" s="1080"/>
      <c r="P62" s="149"/>
      <c r="Q62" s="149"/>
      <c r="R62" s="1078"/>
      <c r="S62" s="1078"/>
      <c r="T62" s="107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K63" s="1197"/>
      <c r="L63" s="382"/>
      <c r="M63" s="31"/>
      <c r="N63" s="1077"/>
      <c r="O63" s="1080"/>
      <c r="P63" s="149"/>
      <c r="Q63" s="149"/>
      <c r="R63" s="1078"/>
      <c r="S63" s="1078"/>
      <c r="T63" s="107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K64" s="1197"/>
      <c r="L64" s="382"/>
      <c r="M64" s="31"/>
      <c r="N64" s="1077"/>
      <c r="O64" s="1080"/>
      <c r="P64" s="149"/>
      <c r="Q64" s="149"/>
      <c r="R64" s="1078"/>
      <c r="S64" s="1078"/>
      <c r="T64" s="1078"/>
      <c r="U64" s="1081"/>
      <c r="V64" s="1083"/>
      <c r="W64" s="1084"/>
      <c r="X64" s="30"/>
      <c r="Y64" s="30"/>
      <c r="Z64" s="30"/>
      <c r="AA64" s="30"/>
      <c r="AB64" s="1085"/>
      <c r="AC64" s="1085"/>
      <c r="AD64" s="1089"/>
      <c r="AE64" s="1086"/>
      <c r="AG64" s="172"/>
      <c r="AH64" s="172"/>
      <c r="AI64" s="172"/>
      <c r="AJ64" s="172"/>
      <c r="AK64" s="172"/>
      <c r="AL64" s="172"/>
      <c r="AM64" s="172"/>
    </row>
    <row r="65" spans="1:73" ht="15.75" customHeight="1" x14ac:dyDescent="0.25">
      <c r="B65" s="265">
        <v>59</v>
      </c>
      <c r="C65" s="1075"/>
      <c r="D65" s="1074"/>
      <c r="E65" s="497"/>
      <c r="F65" s="1301"/>
      <c r="G65" s="1079"/>
      <c r="H65" s="226"/>
      <c r="K65" s="1197"/>
      <c r="L65" s="382"/>
      <c r="M65" s="31"/>
      <c r="N65" s="1077"/>
      <c r="O65" s="1080"/>
      <c r="P65" s="149"/>
      <c r="Q65" s="149"/>
      <c r="R65" s="1078"/>
      <c r="S65" s="1078"/>
      <c r="T65" s="1078"/>
      <c r="U65" s="1081"/>
      <c r="V65" s="1083"/>
      <c r="W65" s="1084"/>
      <c r="X65" s="30"/>
      <c r="Y65" s="30"/>
      <c r="Z65" s="30"/>
      <c r="AA65" s="30"/>
      <c r="AB65" s="1085"/>
      <c r="AC65" s="1085"/>
      <c r="AD65" s="1089"/>
      <c r="AE65" s="1086"/>
      <c r="AG65" s="172"/>
      <c r="AH65" s="172"/>
      <c r="AI65" s="172"/>
      <c r="AJ65" s="172"/>
      <c r="AK65" s="172"/>
      <c r="AL65" s="172"/>
      <c r="AM65" s="172"/>
    </row>
    <row r="66" spans="1:73" ht="15.75" customHeight="1" x14ac:dyDescent="0.25">
      <c r="B66" s="265">
        <v>60</v>
      </c>
      <c r="C66" s="1075"/>
      <c r="D66" s="1074"/>
      <c r="E66" s="497"/>
      <c r="F66" s="1301"/>
      <c r="G66" s="1079"/>
      <c r="H66" s="226"/>
      <c r="K66" s="1197"/>
      <c r="L66" s="382"/>
      <c r="M66" s="31"/>
      <c r="N66" s="1077"/>
      <c r="O66" s="1080"/>
      <c r="P66" s="149"/>
      <c r="Q66" s="149"/>
      <c r="R66" s="1078"/>
      <c r="S66" s="1078"/>
      <c r="T66" s="1078"/>
      <c r="U66" s="1081"/>
      <c r="V66" s="1083"/>
      <c r="W66" s="1084"/>
      <c r="X66" s="30"/>
      <c r="Y66" s="30"/>
      <c r="Z66" s="30"/>
      <c r="AA66" s="30"/>
      <c r="AB66" s="1085"/>
      <c r="AC66" s="1085"/>
      <c r="AD66" s="1089"/>
      <c r="AE66" s="1086"/>
      <c r="AG66" s="172"/>
      <c r="AH66" s="172"/>
      <c r="AI66" s="172"/>
      <c r="AJ66" s="172"/>
      <c r="AK66" s="172"/>
      <c r="AL66" s="172"/>
      <c r="AM66" s="172"/>
    </row>
    <row r="67" spans="1:73" ht="15.75" customHeight="1" x14ac:dyDescent="0.25">
      <c r="B67" s="265">
        <v>61</v>
      </c>
      <c r="C67" s="1075"/>
      <c r="D67" s="1074"/>
      <c r="E67" s="497"/>
      <c r="F67" s="1301"/>
      <c r="G67" s="1079"/>
      <c r="H67" s="226"/>
      <c r="K67" s="1197"/>
      <c r="L67" s="382"/>
      <c r="M67" s="31"/>
      <c r="N67" s="1077"/>
      <c r="O67" s="1080"/>
      <c r="P67" s="149"/>
      <c r="Q67" s="149"/>
      <c r="R67" s="1078"/>
      <c r="S67" s="1078"/>
      <c r="T67" s="1078"/>
      <c r="U67" s="1081"/>
      <c r="V67" s="1083"/>
      <c r="W67" s="1084"/>
      <c r="X67" s="30"/>
      <c r="Y67" s="30"/>
      <c r="Z67" s="30"/>
      <c r="AA67" s="30"/>
      <c r="AB67" s="1085"/>
      <c r="AC67" s="1085"/>
      <c r="AD67" s="1089"/>
      <c r="AE67" s="1086"/>
      <c r="AG67" s="172"/>
      <c r="AH67" s="172"/>
      <c r="AI67" s="172"/>
      <c r="AJ67" s="172"/>
      <c r="AK67" s="172"/>
      <c r="AL67" s="172"/>
      <c r="AM67" s="172"/>
    </row>
    <row r="68" spans="1:73" ht="15.75" customHeight="1" x14ac:dyDescent="0.25">
      <c r="B68" s="265">
        <v>62</v>
      </c>
      <c r="C68" s="1075"/>
      <c r="D68" s="1074"/>
      <c r="E68" s="497"/>
      <c r="F68" s="1301"/>
      <c r="G68" s="1079"/>
      <c r="H68" s="226"/>
      <c r="K68" s="1197"/>
      <c r="L68" s="382"/>
      <c r="M68" s="31"/>
      <c r="N68" s="1077"/>
      <c r="O68" s="1080"/>
      <c r="P68" s="149"/>
      <c r="Q68" s="149"/>
      <c r="R68" s="1078"/>
      <c r="S68" s="1078"/>
      <c r="T68" s="1078"/>
      <c r="U68" s="1081"/>
      <c r="V68" s="1083"/>
      <c r="W68" s="1084"/>
      <c r="X68" s="30"/>
      <c r="Y68" s="30"/>
      <c r="Z68" s="30"/>
      <c r="AA68" s="30"/>
      <c r="AB68" s="1085"/>
      <c r="AC68" s="1085"/>
      <c r="AD68" s="1089"/>
      <c r="AE68" s="1086"/>
      <c r="AG68" s="172"/>
      <c r="AH68" s="172"/>
      <c r="AI68" s="172"/>
      <c r="AJ68" s="172"/>
      <c r="AK68" s="172"/>
      <c r="AL68" s="172"/>
      <c r="AM68" s="172"/>
    </row>
    <row r="69" spans="1:73" ht="15.75" customHeight="1" x14ac:dyDescent="0.25">
      <c r="B69" s="265">
        <v>63</v>
      </c>
      <c r="C69" s="1075"/>
      <c r="D69" s="1074"/>
      <c r="E69" s="497"/>
      <c r="F69" s="1301"/>
      <c r="G69" s="1079"/>
      <c r="H69" s="226"/>
      <c r="K69" s="1197"/>
      <c r="L69" s="382"/>
      <c r="M69" s="31"/>
      <c r="N69" s="1077"/>
      <c r="O69" s="1080"/>
      <c r="P69" s="149"/>
      <c r="Q69" s="149"/>
      <c r="R69" s="1078"/>
      <c r="S69" s="1078"/>
      <c r="T69" s="1078"/>
      <c r="U69" s="1081"/>
      <c r="V69" s="1083"/>
      <c r="W69" s="1084"/>
      <c r="X69" s="30"/>
      <c r="Y69" s="30"/>
      <c r="Z69" s="30"/>
      <c r="AA69" s="30"/>
      <c r="AB69" s="1085"/>
      <c r="AC69" s="1085"/>
      <c r="AD69" s="1089"/>
      <c r="AE69" s="1086"/>
      <c r="AG69" s="172"/>
      <c r="AH69" s="172"/>
      <c r="AI69" s="172"/>
      <c r="AJ69" s="172"/>
      <c r="AK69" s="172"/>
      <c r="AL69" s="172"/>
      <c r="AM69" s="172"/>
    </row>
    <row r="70" spans="1:73" ht="15.75" customHeight="1" x14ac:dyDescent="0.25">
      <c r="B70" s="265">
        <v>64</v>
      </c>
      <c r="C70" s="1075"/>
      <c r="D70" s="1074"/>
      <c r="E70" s="497"/>
      <c r="F70" s="1301"/>
      <c r="G70" s="1079"/>
      <c r="H70" s="226"/>
      <c r="K70" s="1197"/>
      <c r="L70" s="382"/>
      <c r="M70" s="31"/>
      <c r="N70" s="1077"/>
      <c r="O70" s="1080"/>
      <c r="P70" s="149"/>
      <c r="Q70" s="149"/>
      <c r="R70" s="1078"/>
      <c r="S70" s="1078"/>
      <c r="T70" s="1078"/>
      <c r="U70" s="1081"/>
      <c r="V70" s="1083"/>
      <c r="W70" s="1084"/>
      <c r="X70" s="30"/>
      <c r="Y70" s="30"/>
      <c r="Z70" s="30"/>
      <c r="AA70" s="30"/>
      <c r="AB70" s="1085"/>
      <c r="AC70" s="1085"/>
      <c r="AD70" s="1089"/>
      <c r="AE70" s="1086"/>
      <c r="AG70" s="172"/>
      <c r="AH70" s="172"/>
      <c r="AI70" s="172"/>
      <c r="AJ70" s="172"/>
      <c r="AK70" s="172"/>
      <c r="AL70" s="172"/>
      <c r="AM70" s="172"/>
    </row>
    <row r="71" spans="1:73" ht="15.75" customHeight="1" x14ac:dyDescent="0.25">
      <c r="B71" s="265">
        <v>65</v>
      </c>
      <c r="C71" s="1075"/>
      <c r="D71" s="1074"/>
      <c r="E71" s="497"/>
      <c r="F71" s="1301"/>
      <c r="G71" s="1079"/>
      <c r="H71" s="226"/>
      <c r="K71" s="1197"/>
      <c r="L71" s="382"/>
      <c r="M71" s="31"/>
      <c r="N71" s="1077"/>
      <c r="O71" s="1080"/>
      <c r="P71" s="149"/>
      <c r="Q71" s="149"/>
      <c r="R71" s="1078"/>
      <c r="S71" s="1078"/>
      <c r="T71" s="1078"/>
      <c r="U71" s="1081"/>
      <c r="V71" s="1083"/>
      <c r="W71" s="1084"/>
      <c r="X71" s="30"/>
      <c r="Y71" s="30"/>
      <c r="Z71" s="30"/>
      <c r="AA71" s="30"/>
      <c r="AB71" s="1085"/>
      <c r="AC71" s="1085"/>
      <c r="AD71" s="1089"/>
      <c r="AE71" s="1086"/>
      <c r="AG71" s="172"/>
      <c r="AH71" s="172"/>
      <c r="AI71" s="172"/>
      <c r="AJ71" s="172"/>
      <c r="AK71" s="172"/>
      <c r="AL71" s="172"/>
      <c r="AM71" s="172"/>
    </row>
    <row r="72" spans="1:73" ht="15.75" customHeight="1" x14ac:dyDescent="0.25">
      <c r="B72" s="265">
        <v>66</v>
      </c>
      <c r="C72" s="1075"/>
      <c r="D72" s="1074"/>
      <c r="E72" s="497"/>
      <c r="F72" s="1301"/>
      <c r="G72" s="1079"/>
      <c r="H72" s="226"/>
      <c r="K72" s="1197"/>
      <c r="L72" s="382"/>
      <c r="M72" s="31"/>
      <c r="N72" s="1077"/>
      <c r="O72" s="1080"/>
      <c r="P72" s="149"/>
      <c r="Q72" s="149"/>
      <c r="R72" s="1078"/>
      <c r="S72" s="1078"/>
      <c r="T72" s="1078"/>
      <c r="U72" s="1081"/>
      <c r="V72" s="1083"/>
      <c r="W72" s="1084"/>
      <c r="X72" s="30"/>
      <c r="Y72" s="30"/>
      <c r="Z72" s="30"/>
      <c r="AA72" s="30"/>
      <c r="AB72" s="1085"/>
      <c r="AC72" s="1085"/>
      <c r="AD72" s="1089"/>
      <c r="AE72" s="1086"/>
      <c r="AG72" s="172"/>
      <c r="AH72" s="172"/>
      <c r="AI72" s="172"/>
      <c r="AJ72" s="172"/>
      <c r="AK72" s="172"/>
      <c r="AL72" s="172"/>
      <c r="AM72" s="172"/>
    </row>
    <row r="73" spans="1:73" ht="15.75" customHeight="1" x14ac:dyDescent="0.25">
      <c r="B73" s="265">
        <v>67</v>
      </c>
      <c r="C73" s="1075"/>
      <c r="D73" s="1074"/>
      <c r="E73" s="497"/>
      <c r="F73" s="1301"/>
      <c r="G73" s="1079"/>
      <c r="H73" s="226"/>
      <c r="K73" s="1197"/>
      <c r="L73" s="382"/>
      <c r="M73" s="31"/>
      <c r="N73" s="1077"/>
      <c r="O73" s="1080"/>
      <c r="P73" s="149"/>
      <c r="Q73" s="149"/>
      <c r="R73" s="1078"/>
      <c r="S73" s="1078"/>
      <c r="T73" s="1078"/>
      <c r="U73" s="1081"/>
      <c r="V73" s="1083"/>
      <c r="W73" s="1084"/>
      <c r="X73" s="30"/>
      <c r="Y73" s="30"/>
      <c r="Z73" s="30"/>
      <c r="AA73" s="30"/>
      <c r="AB73" s="1085"/>
      <c r="AC73" s="1085"/>
      <c r="AD73" s="1089"/>
      <c r="AE73" s="1086"/>
      <c r="AG73" s="172"/>
      <c r="AH73" s="172"/>
      <c r="AI73" s="172"/>
      <c r="AJ73" s="172"/>
      <c r="AK73" s="172"/>
      <c r="AL73" s="172"/>
      <c r="AM73" s="172"/>
      <c r="BU73" s="93"/>
    </row>
    <row r="74" spans="1:73" ht="15.75" customHeight="1" x14ac:dyDescent="0.25">
      <c r="A74" s="44"/>
      <c r="B74" s="265">
        <v>68</v>
      </c>
      <c r="C74" s="1075"/>
      <c r="D74" s="1074"/>
      <c r="E74" s="497"/>
      <c r="F74" s="1301"/>
      <c r="G74" s="1079"/>
      <c r="H74" s="226"/>
      <c r="K74" s="1197"/>
      <c r="L74" s="382"/>
      <c r="M74" s="31"/>
      <c r="N74" s="1077"/>
      <c r="O74" s="1080"/>
      <c r="P74" s="149"/>
      <c r="Q74" s="149"/>
      <c r="R74" s="1078"/>
      <c r="S74" s="1078"/>
      <c r="T74" s="107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c r="BS74" s="93"/>
      <c r="BT74" s="93"/>
    </row>
    <row r="75" spans="1:73" ht="15.75" customHeight="1" x14ac:dyDescent="0.25">
      <c r="B75" s="265">
        <v>69</v>
      </c>
      <c r="C75" s="1075"/>
      <c r="D75" s="1074"/>
      <c r="E75" s="497"/>
      <c r="F75" s="1301"/>
      <c r="G75" s="1079"/>
      <c r="H75" s="226"/>
      <c r="K75" s="1197"/>
      <c r="L75" s="382"/>
      <c r="M75" s="31"/>
      <c r="N75" s="1077"/>
      <c r="O75" s="1080"/>
      <c r="P75" s="149"/>
      <c r="Q75" s="149"/>
      <c r="R75" s="1078"/>
      <c r="S75" s="1078"/>
      <c r="T75" s="1078"/>
      <c r="U75" s="1081"/>
      <c r="V75" s="1083"/>
      <c r="W75" s="1084"/>
      <c r="X75" s="30"/>
      <c r="Y75" s="30"/>
      <c r="Z75" s="30"/>
      <c r="AA75" s="30"/>
      <c r="AB75" s="1085"/>
      <c r="AC75" s="1085"/>
      <c r="AD75" s="1089"/>
      <c r="AE75" s="1086"/>
      <c r="AG75" s="172"/>
      <c r="AH75" s="172"/>
      <c r="AI75" s="172"/>
      <c r="AJ75" s="172"/>
      <c r="AK75" s="172"/>
      <c r="AL75" s="172"/>
      <c r="AM75" s="172"/>
    </row>
    <row r="76" spans="1:73" ht="15.75" customHeight="1" x14ac:dyDescent="0.25">
      <c r="B76" s="265">
        <v>70</v>
      </c>
      <c r="C76" s="1075"/>
      <c r="D76" s="1074"/>
      <c r="E76" s="497"/>
      <c r="F76" s="1301"/>
      <c r="G76" s="1079"/>
      <c r="H76" s="226"/>
      <c r="K76" s="1197"/>
      <c r="L76" s="382"/>
      <c r="M76" s="31"/>
      <c r="N76" s="1077"/>
      <c r="O76" s="1080"/>
      <c r="P76" s="149"/>
      <c r="Q76" s="149"/>
      <c r="R76" s="1078"/>
      <c r="S76" s="1078"/>
      <c r="T76" s="1078"/>
      <c r="U76" s="1081"/>
      <c r="V76" s="1083"/>
      <c r="W76" s="1084"/>
      <c r="X76" s="30"/>
      <c r="Y76" s="30"/>
      <c r="Z76" s="30"/>
      <c r="AA76" s="30"/>
      <c r="AB76" s="1085"/>
      <c r="AC76" s="1085"/>
      <c r="AD76" s="1089"/>
      <c r="AE76" s="1086"/>
      <c r="AG76" s="172"/>
      <c r="AH76" s="172"/>
      <c r="AI76" s="172"/>
      <c r="AJ76" s="172"/>
      <c r="AK76" s="172"/>
      <c r="AL76" s="172"/>
      <c r="AM76" s="172"/>
    </row>
    <row r="77" spans="1:73" ht="15.75" customHeight="1" x14ac:dyDescent="0.25">
      <c r="B77" s="265">
        <v>71</v>
      </c>
      <c r="C77" s="1075"/>
      <c r="D77" s="1074"/>
      <c r="E77" s="497"/>
      <c r="F77" s="1301"/>
      <c r="G77" s="1079"/>
      <c r="H77" s="226"/>
      <c r="K77" s="1197"/>
      <c r="L77" s="382"/>
      <c r="M77" s="31"/>
      <c r="N77" s="1077"/>
      <c r="O77" s="1080"/>
      <c r="P77" s="149"/>
      <c r="Q77" s="149"/>
      <c r="R77" s="1078"/>
      <c r="S77" s="1078"/>
      <c r="T77" s="1078"/>
      <c r="U77" s="1081"/>
      <c r="V77" s="1083"/>
      <c r="W77" s="1084"/>
      <c r="X77" s="30"/>
      <c r="Y77" s="30"/>
      <c r="Z77" s="30"/>
      <c r="AA77" s="30"/>
      <c r="AB77" s="1085"/>
      <c r="AC77" s="1085"/>
      <c r="AD77" s="1089"/>
      <c r="AE77" s="1086"/>
      <c r="AG77" s="172"/>
      <c r="AH77" s="172"/>
      <c r="AI77" s="172"/>
      <c r="AJ77" s="172"/>
      <c r="AK77" s="172"/>
      <c r="AL77" s="172"/>
      <c r="AM77" s="172"/>
    </row>
    <row r="78" spans="1:73" ht="15.75" customHeight="1" x14ac:dyDescent="0.25">
      <c r="B78" s="265">
        <v>72</v>
      </c>
      <c r="C78" s="1075"/>
      <c r="D78" s="1074"/>
      <c r="E78" s="497"/>
      <c r="F78" s="1301"/>
      <c r="G78" s="1079"/>
      <c r="H78" s="226"/>
      <c r="K78" s="1197"/>
      <c r="L78" s="382"/>
      <c r="M78" s="31"/>
      <c r="N78" s="1077"/>
      <c r="O78" s="1080"/>
      <c r="P78" s="149"/>
      <c r="Q78" s="149"/>
      <c r="R78" s="1078"/>
      <c r="S78" s="1078"/>
      <c r="T78" s="1078"/>
      <c r="U78" s="1081"/>
      <c r="V78" s="1083"/>
      <c r="W78" s="1084"/>
      <c r="X78" s="30"/>
      <c r="Y78" s="30"/>
      <c r="Z78" s="30"/>
      <c r="AA78" s="30"/>
      <c r="AB78" s="1085"/>
      <c r="AC78" s="1085"/>
      <c r="AD78" s="1089"/>
      <c r="AE78" s="1086"/>
      <c r="AG78" s="172"/>
      <c r="AH78" s="172"/>
      <c r="AI78" s="172"/>
      <c r="AJ78" s="172"/>
      <c r="AK78" s="172"/>
      <c r="AL78" s="172"/>
    </row>
    <row r="79" spans="1:73" ht="15.75" customHeight="1" x14ac:dyDescent="0.25">
      <c r="B79" s="265">
        <v>73</v>
      </c>
      <c r="C79" s="1075"/>
      <c r="D79" s="1074"/>
      <c r="E79" s="497"/>
      <c r="F79" s="1301"/>
      <c r="G79" s="1079"/>
      <c r="H79" s="226"/>
      <c r="K79" s="1197"/>
      <c r="L79" s="382"/>
      <c r="M79" s="31"/>
      <c r="N79" s="1077"/>
      <c r="O79" s="1080"/>
      <c r="P79" s="149"/>
      <c r="Q79" s="149"/>
      <c r="R79" s="1078"/>
      <c r="S79" s="1078"/>
      <c r="T79" s="1078"/>
      <c r="U79" s="1081"/>
      <c r="V79" s="1083"/>
      <c r="W79" s="1084"/>
      <c r="X79" s="30"/>
      <c r="Y79" s="30"/>
      <c r="Z79" s="30"/>
      <c r="AA79" s="30"/>
      <c r="AB79" s="1085"/>
      <c r="AC79" s="1085"/>
      <c r="AD79" s="1089"/>
      <c r="AE79" s="1086"/>
      <c r="AG79" s="172"/>
      <c r="AH79" s="172"/>
      <c r="AI79" s="172"/>
      <c r="AJ79" s="172"/>
      <c r="AK79" s="172"/>
      <c r="AL79" s="172"/>
    </row>
    <row r="80" spans="1:73" ht="15.75" customHeight="1" x14ac:dyDescent="0.25">
      <c r="B80" s="265">
        <v>74</v>
      </c>
      <c r="C80" s="1075"/>
      <c r="D80" s="1074"/>
      <c r="E80" s="497"/>
      <c r="F80" s="1301"/>
      <c r="G80" s="1079"/>
      <c r="H80" s="226"/>
      <c r="K80" s="1197"/>
      <c r="L80" s="382"/>
      <c r="M80" s="31"/>
      <c r="N80" s="1077"/>
      <c r="O80" s="1080"/>
      <c r="P80" s="149"/>
      <c r="Q80" s="149"/>
      <c r="R80" s="1078"/>
      <c r="S80" s="1078"/>
      <c r="T80" s="1078"/>
      <c r="U80" s="1081"/>
      <c r="V80" s="1083"/>
      <c r="W80" s="1084"/>
      <c r="X80" s="30"/>
      <c r="Y80" s="30"/>
      <c r="Z80" s="30"/>
      <c r="AA80" s="30"/>
      <c r="AB80" s="1085"/>
      <c r="AC80" s="1085"/>
      <c r="AD80" s="1089"/>
      <c r="AE80" s="1086"/>
      <c r="AG80" s="172"/>
      <c r="AH80" s="172"/>
      <c r="AI80" s="172"/>
      <c r="AJ80" s="172"/>
      <c r="AK80" s="172"/>
      <c r="AL80" s="172"/>
    </row>
    <row r="81" spans="1:75" s="44" customFormat="1" ht="15.75" customHeight="1" x14ac:dyDescent="0.25">
      <c r="A81" s="6"/>
      <c r="B81" s="265">
        <v>75</v>
      </c>
      <c r="C81" s="1075"/>
      <c r="D81" s="1074"/>
      <c r="E81" s="497"/>
      <c r="F81" s="1301"/>
      <c r="G81" s="1079"/>
      <c r="H81" s="226"/>
      <c r="K81" s="1197"/>
      <c r="L81" s="382"/>
      <c r="M81" s="31"/>
      <c r="N81" s="1077"/>
      <c r="O81" s="1080"/>
      <c r="P81" s="149"/>
      <c r="Q81" s="149"/>
      <c r="R81" s="1078"/>
      <c r="S81" s="1078"/>
      <c r="T81" s="107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91"/>
      <c r="BU81" s="91"/>
      <c r="BV81" s="702"/>
      <c r="BW81" s="702"/>
    </row>
    <row r="82" spans="1:75" ht="15.75" customHeight="1" x14ac:dyDescent="0.25">
      <c r="B82" s="265">
        <v>76</v>
      </c>
      <c r="C82" s="1075"/>
      <c r="D82" s="1074"/>
      <c r="E82" s="497"/>
      <c r="F82" s="1301"/>
      <c r="G82" s="1079"/>
      <c r="H82" s="226"/>
      <c r="K82" s="1197"/>
      <c r="L82" s="382"/>
      <c r="M82" s="31"/>
      <c r="N82" s="1077"/>
      <c r="O82" s="1080"/>
      <c r="P82" s="149"/>
      <c r="Q82" s="149"/>
      <c r="R82" s="1078"/>
      <c r="S82" s="1078"/>
      <c r="T82" s="1078"/>
      <c r="U82" s="1081"/>
      <c r="V82" s="1083"/>
      <c r="W82" s="1084"/>
      <c r="X82" s="30"/>
      <c r="Y82" s="30"/>
      <c r="Z82" s="30"/>
      <c r="AA82" s="30"/>
      <c r="AB82" s="1085"/>
      <c r="AC82" s="1085"/>
      <c r="AD82" s="1089"/>
      <c r="AE82" s="1086"/>
      <c r="AG82" s="172"/>
      <c r="AH82" s="172"/>
      <c r="AI82" s="172"/>
      <c r="AJ82" s="172"/>
      <c r="AK82" s="172"/>
      <c r="AL82" s="172"/>
    </row>
    <row r="83" spans="1:75" ht="15.75" customHeight="1" x14ac:dyDescent="0.25">
      <c r="B83" s="265">
        <v>77</v>
      </c>
      <c r="C83" s="1075"/>
      <c r="D83" s="1074"/>
      <c r="E83" s="497"/>
      <c r="F83" s="1301"/>
      <c r="G83" s="1079"/>
      <c r="H83" s="226"/>
      <c r="K83" s="1197"/>
      <c r="L83" s="382"/>
      <c r="M83" s="31"/>
      <c r="N83" s="1077"/>
      <c r="O83" s="1080"/>
      <c r="P83" s="149"/>
      <c r="Q83" s="149"/>
      <c r="R83" s="1078"/>
      <c r="S83" s="1078"/>
      <c r="T83" s="1078"/>
      <c r="U83" s="1081"/>
      <c r="V83" s="1083"/>
      <c r="W83" s="1084"/>
      <c r="X83" s="30"/>
      <c r="Y83" s="30"/>
      <c r="Z83" s="30"/>
      <c r="AA83" s="30"/>
      <c r="AB83" s="1085"/>
      <c r="AC83" s="1085"/>
      <c r="AD83" s="1089"/>
      <c r="AE83" s="1086"/>
      <c r="AG83" s="172"/>
      <c r="AH83" s="172"/>
      <c r="AI83" s="172"/>
      <c r="AJ83" s="172"/>
      <c r="AK83" s="172"/>
      <c r="AL83" s="172"/>
    </row>
    <row r="84" spans="1:75" ht="15.75" customHeight="1" x14ac:dyDescent="0.25">
      <c r="B84" s="265">
        <v>78</v>
      </c>
      <c r="C84" s="1075"/>
      <c r="D84" s="1074"/>
      <c r="E84" s="497"/>
      <c r="F84" s="1301"/>
      <c r="G84" s="1079"/>
      <c r="H84" s="226"/>
      <c r="K84" s="1197"/>
      <c r="L84" s="382"/>
      <c r="M84" s="31"/>
      <c r="N84" s="1077"/>
      <c r="O84" s="1080"/>
      <c r="P84" s="149"/>
      <c r="Q84" s="149"/>
      <c r="R84" s="1078"/>
      <c r="S84" s="1078"/>
      <c r="T84" s="1078"/>
      <c r="U84" s="1081"/>
      <c r="V84" s="1083"/>
      <c r="W84" s="1084"/>
      <c r="X84" s="30"/>
      <c r="Y84" s="30"/>
      <c r="Z84" s="30"/>
      <c r="AA84" s="30"/>
      <c r="AB84" s="1085"/>
      <c r="AC84" s="1085"/>
      <c r="AD84" s="1089"/>
      <c r="AE84" s="1086"/>
      <c r="AG84" s="172"/>
      <c r="AH84" s="172"/>
      <c r="AI84" s="172"/>
      <c r="AJ84" s="172"/>
      <c r="AK84" s="172"/>
      <c r="AL84" s="172"/>
    </row>
    <row r="85" spans="1:75" ht="15.75" customHeight="1" x14ac:dyDescent="0.25">
      <c r="B85" s="265">
        <v>79</v>
      </c>
      <c r="C85" s="1075"/>
      <c r="D85" s="1074"/>
      <c r="E85" s="497"/>
      <c r="F85" s="1301"/>
      <c r="G85" s="1079"/>
      <c r="H85" s="226"/>
      <c r="K85" s="1197"/>
      <c r="L85" s="382"/>
      <c r="M85" s="31"/>
      <c r="N85" s="1077"/>
      <c r="O85" s="1080"/>
      <c r="P85" s="149"/>
      <c r="Q85" s="149"/>
      <c r="R85" s="1078"/>
      <c r="S85" s="1078"/>
      <c r="T85" s="1078"/>
      <c r="U85" s="1081"/>
      <c r="V85" s="1083"/>
      <c r="W85" s="1084"/>
      <c r="X85" s="30"/>
      <c r="Y85" s="30"/>
      <c r="Z85" s="30"/>
      <c r="AA85" s="30"/>
      <c r="AB85" s="1085"/>
      <c r="AC85" s="1085"/>
      <c r="AD85" s="1089"/>
      <c r="AE85" s="1086"/>
      <c r="AG85" s="172"/>
      <c r="AH85" s="172"/>
      <c r="AI85" s="172"/>
      <c r="AJ85" s="172"/>
      <c r="AK85" s="172"/>
      <c r="AL85" s="172"/>
    </row>
    <row r="86" spans="1:75" ht="15.75" customHeight="1" x14ac:dyDescent="0.25">
      <c r="B86" s="265">
        <v>80</v>
      </c>
      <c r="C86" s="1075"/>
      <c r="D86" s="1074"/>
      <c r="E86" s="497"/>
      <c r="F86" s="1301"/>
      <c r="G86" s="1079"/>
      <c r="H86" s="226"/>
      <c r="K86" s="1197"/>
      <c r="L86" s="382"/>
      <c r="M86" s="31"/>
      <c r="N86" s="1077"/>
      <c r="O86" s="1080"/>
      <c r="P86" s="149"/>
      <c r="Q86" s="149"/>
      <c r="R86" s="1078"/>
      <c r="S86" s="1078"/>
      <c r="T86" s="1078"/>
      <c r="U86" s="1081"/>
      <c r="V86" s="1083"/>
      <c r="W86" s="1084"/>
      <c r="X86" s="30"/>
      <c r="Y86" s="30"/>
      <c r="Z86" s="30"/>
      <c r="AA86" s="30"/>
      <c r="AB86" s="1085"/>
      <c r="AC86" s="1085"/>
      <c r="AD86" s="1089"/>
      <c r="AE86" s="1086"/>
      <c r="AG86" s="172"/>
      <c r="AH86" s="172"/>
      <c r="AI86" s="172"/>
      <c r="AJ86" s="172"/>
      <c r="AK86" s="172"/>
      <c r="AL86" s="172"/>
    </row>
    <row r="87" spans="1:75" ht="15.75" customHeight="1" x14ac:dyDescent="0.25">
      <c r="B87" s="265">
        <v>81</v>
      </c>
      <c r="C87" s="1075"/>
      <c r="D87" s="1074"/>
      <c r="E87" s="497"/>
      <c r="F87" s="1301"/>
      <c r="G87" s="1079"/>
      <c r="H87" s="226"/>
      <c r="K87" s="1197"/>
      <c r="L87" s="382"/>
      <c r="M87" s="31"/>
      <c r="N87" s="1077"/>
      <c r="O87" s="1080"/>
      <c r="P87" s="149"/>
      <c r="Q87" s="149"/>
      <c r="R87" s="1078"/>
      <c r="S87" s="1078"/>
      <c r="T87" s="1078"/>
      <c r="U87" s="1081"/>
      <c r="V87" s="1083"/>
      <c r="W87" s="1084"/>
      <c r="X87" s="30"/>
      <c r="Y87" s="30"/>
      <c r="Z87" s="30"/>
      <c r="AA87" s="30"/>
      <c r="AB87" s="1085"/>
      <c r="AC87" s="1085"/>
      <c r="AD87" s="1089"/>
      <c r="AE87" s="1086"/>
      <c r="AG87" s="172"/>
      <c r="AH87" s="172"/>
      <c r="AI87" s="172"/>
      <c r="AJ87" s="172"/>
      <c r="AK87" s="172"/>
      <c r="AL87" s="172"/>
    </row>
    <row r="88" spans="1:75" ht="15.75" customHeight="1" x14ac:dyDescent="0.25">
      <c r="B88" s="265">
        <v>82</v>
      </c>
      <c r="C88" s="1075"/>
      <c r="D88" s="1074"/>
      <c r="E88" s="497"/>
      <c r="F88" s="1301"/>
      <c r="G88" s="1079"/>
      <c r="H88" s="226"/>
      <c r="K88" s="1197"/>
      <c r="L88" s="382"/>
      <c r="M88" s="31"/>
      <c r="N88" s="1077"/>
      <c r="O88" s="1080"/>
      <c r="P88" s="149"/>
      <c r="Q88" s="149"/>
      <c r="R88" s="1078"/>
      <c r="S88" s="1078"/>
      <c r="T88" s="1078"/>
      <c r="U88" s="1081"/>
      <c r="V88" s="1083"/>
      <c r="W88" s="1084"/>
      <c r="X88" s="30"/>
      <c r="Y88" s="30"/>
      <c r="Z88" s="30"/>
      <c r="AA88" s="30"/>
      <c r="AB88" s="1085"/>
      <c r="AC88" s="1085"/>
      <c r="AD88" s="1089"/>
      <c r="AE88" s="1086"/>
      <c r="AG88" s="172"/>
      <c r="AH88" s="172"/>
      <c r="AI88" s="172"/>
      <c r="AJ88" s="172"/>
      <c r="AK88" s="172"/>
      <c r="AL88" s="172"/>
    </row>
    <row r="89" spans="1:75" ht="15.75" customHeight="1" x14ac:dyDescent="0.25">
      <c r="B89" s="265">
        <v>83</v>
      </c>
      <c r="C89" s="1075"/>
      <c r="D89" s="1074"/>
      <c r="E89" s="497"/>
      <c r="F89" s="1301"/>
      <c r="G89" s="1079"/>
      <c r="H89" s="226"/>
      <c r="K89" s="1197"/>
      <c r="L89" s="382"/>
      <c r="M89" s="31"/>
      <c r="N89" s="1077"/>
      <c r="O89" s="1080"/>
      <c r="P89" s="149"/>
      <c r="Q89" s="149"/>
      <c r="R89" s="1078"/>
      <c r="S89" s="1078"/>
      <c r="T89" s="1078"/>
      <c r="U89" s="1081"/>
      <c r="V89" s="1083"/>
      <c r="W89" s="1084"/>
      <c r="X89" s="30"/>
      <c r="Y89" s="30"/>
      <c r="Z89" s="30"/>
      <c r="AA89" s="30"/>
      <c r="AB89" s="1085"/>
      <c r="AC89" s="1085"/>
      <c r="AD89" s="1089"/>
      <c r="AE89" s="1086"/>
      <c r="AG89" s="172"/>
      <c r="AH89" s="172"/>
      <c r="AI89" s="172"/>
      <c r="AJ89" s="172"/>
      <c r="AK89" s="172"/>
      <c r="AL89" s="172"/>
    </row>
    <row r="90" spans="1:75" ht="15.75" customHeight="1" x14ac:dyDescent="0.25">
      <c r="B90" s="265">
        <v>84</v>
      </c>
      <c r="C90" s="1075"/>
      <c r="D90" s="1074"/>
      <c r="E90" s="497"/>
      <c r="F90" s="1301"/>
      <c r="G90" s="1079"/>
      <c r="H90" s="226"/>
      <c r="K90" s="1197"/>
      <c r="L90" s="382"/>
      <c r="M90" s="31"/>
      <c r="N90" s="1077"/>
      <c r="O90" s="1080"/>
      <c r="P90" s="149"/>
      <c r="Q90" s="149"/>
      <c r="R90" s="1078"/>
      <c r="S90" s="1078"/>
      <c r="T90" s="1078"/>
      <c r="U90" s="1081"/>
      <c r="V90" s="1083"/>
      <c r="W90" s="1084"/>
      <c r="X90" s="30"/>
      <c r="Y90" s="30"/>
      <c r="Z90" s="30"/>
      <c r="AA90" s="30"/>
      <c r="AB90" s="1085"/>
      <c r="AC90" s="1085"/>
      <c r="AD90" s="1089"/>
      <c r="AE90" s="1086"/>
      <c r="AG90" s="172"/>
      <c r="AH90" s="172"/>
      <c r="AI90" s="172"/>
      <c r="AJ90" s="172"/>
      <c r="AK90" s="172"/>
      <c r="AL90" s="172"/>
    </row>
    <row r="91" spans="1:75" ht="15.75" customHeight="1" x14ac:dyDescent="0.25">
      <c r="B91" s="265">
        <v>85</v>
      </c>
      <c r="C91" s="1075"/>
      <c r="D91" s="1074"/>
      <c r="E91" s="497"/>
      <c r="F91" s="1301"/>
      <c r="G91" s="1079"/>
      <c r="H91" s="226"/>
      <c r="K91" s="1197"/>
      <c r="L91" s="382"/>
      <c r="M91" s="31"/>
      <c r="N91" s="1077"/>
      <c r="O91" s="1080"/>
      <c r="P91" s="149"/>
      <c r="Q91" s="149"/>
      <c r="R91" s="1078"/>
      <c r="S91" s="1078"/>
      <c r="T91" s="1078"/>
      <c r="U91" s="1081"/>
      <c r="V91" s="1083"/>
      <c r="W91" s="1084"/>
      <c r="X91" s="30"/>
      <c r="Y91" s="30"/>
      <c r="Z91" s="30"/>
      <c r="AA91" s="30"/>
      <c r="AB91" s="1085"/>
      <c r="AC91" s="1085"/>
      <c r="AD91" s="1089"/>
      <c r="AE91" s="1086"/>
      <c r="AG91" s="172"/>
      <c r="AH91" s="172"/>
      <c r="AI91" s="172"/>
      <c r="AJ91" s="172"/>
      <c r="AK91" s="172"/>
      <c r="AL91" s="172"/>
    </row>
    <row r="92" spans="1:75" ht="15.75" customHeight="1" x14ac:dyDescent="0.25">
      <c r="B92" s="265">
        <v>86</v>
      </c>
      <c r="C92" s="1075"/>
      <c r="D92" s="1074"/>
      <c r="E92" s="497"/>
      <c r="F92" s="1301"/>
      <c r="G92" s="1079"/>
      <c r="H92" s="226"/>
      <c r="K92" s="1197"/>
      <c r="L92" s="382"/>
      <c r="M92" s="31"/>
      <c r="N92" s="1077"/>
      <c r="O92" s="1080"/>
      <c r="P92" s="149"/>
      <c r="Q92" s="149"/>
      <c r="R92" s="1078"/>
      <c r="S92" s="1078"/>
      <c r="T92" s="1078"/>
      <c r="U92" s="1081"/>
      <c r="V92" s="1083"/>
      <c r="W92" s="1084"/>
      <c r="X92" s="30"/>
      <c r="Y92" s="30"/>
      <c r="Z92" s="30"/>
      <c r="AA92" s="30"/>
      <c r="AB92" s="1085"/>
      <c r="AC92" s="1085"/>
      <c r="AD92" s="1089"/>
      <c r="AE92" s="1086"/>
      <c r="AG92" s="172"/>
      <c r="AH92" s="172"/>
      <c r="AI92" s="172"/>
      <c r="AJ92" s="172"/>
      <c r="AK92" s="172"/>
      <c r="AL92" s="172"/>
    </row>
    <row r="93" spans="1:75" ht="15.75" customHeight="1" x14ac:dyDescent="0.25">
      <c r="B93" s="265">
        <v>87</v>
      </c>
      <c r="C93" s="1075"/>
      <c r="D93" s="1074"/>
      <c r="E93" s="497"/>
      <c r="F93" s="1301"/>
      <c r="G93" s="1079"/>
      <c r="H93" s="226"/>
      <c r="K93" s="1197"/>
      <c r="L93" s="382"/>
      <c r="M93" s="31"/>
      <c r="N93" s="1077"/>
      <c r="O93" s="1080"/>
      <c r="P93" s="149"/>
      <c r="Q93" s="149"/>
      <c r="R93" s="1078"/>
      <c r="S93" s="1078"/>
      <c r="T93" s="1078"/>
      <c r="U93" s="1081"/>
      <c r="V93" s="1083"/>
      <c r="W93" s="1084"/>
      <c r="X93" s="30"/>
      <c r="Y93" s="30"/>
      <c r="Z93" s="30"/>
      <c r="AA93" s="30"/>
      <c r="AB93" s="1085"/>
      <c r="AC93" s="1085"/>
      <c r="AD93" s="1089"/>
      <c r="AE93" s="1086"/>
      <c r="AG93" s="172"/>
      <c r="AH93" s="172"/>
      <c r="AI93" s="172"/>
      <c r="AJ93" s="172"/>
      <c r="AK93" s="172"/>
      <c r="AL93" s="172"/>
    </row>
    <row r="94" spans="1:75" ht="15.75" customHeight="1" x14ac:dyDescent="0.25">
      <c r="B94" s="265">
        <v>88</v>
      </c>
      <c r="C94" s="1075"/>
      <c r="D94" s="1074"/>
      <c r="E94" s="497"/>
      <c r="F94" s="1301"/>
      <c r="G94" s="1079"/>
      <c r="H94" s="226"/>
      <c r="K94" s="1197"/>
      <c r="L94" s="382"/>
      <c r="M94" s="31"/>
      <c r="N94" s="1077"/>
      <c r="O94" s="1080"/>
      <c r="P94" s="149"/>
      <c r="Q94" s="149"/>
      <c r="R94" s="1078"/>
      <c r="S94" s="1078"/>
      <c r="T94" s="1078"/>
      <c r="U94" s="1081"/>
      <c r="V94" s="1083"/>
      <c r="W94" s="1084"/>
      <c r="X94" s="30"/>
      <c r="Y94" s="30"/>
      <c r="Z94" s="30"/>
      <c r="AA94" s="30"/>
      <c r="AB94" s="1085"/>
      <c r="AC94" s="1085"/>
      <c r="AD94" s="1089"/>
      <c r="AE94" s="1086"/>
      <c r="AG94" s="172"/>
      <c r="AH94" s="172"/>
      <c r="AI94" s="172"/>
      <c r="AJ94" s="172"/>
      <c r="AK94" s="172"/>
      <c r="AL94" s="172"/>
    </row>
    <row r="95" spans="1:75" ht="15.75" customHeight="1" x14ac:dyDescent="0.25">
      <c r="B95" s="265">
        <v>89</v>
      </c>
      <c r="C95" s="1075"/>
      <c r="D95" s="1074"/>
      <c r="E95" s="497"/>
      <c r="F95" s="1301"/>
      <c r="G95" s="1079"/>
      <c r="H95" s="226"/>
      <c r="K95" s="1197"/>
      <c r="L95" s="382"/>
      <c r="M95" s="31"/>
      <c r="N95" s="1077"/>
      <c r="O95" s="1080"/>
      <c r="P95" s="149"/>
      <c r="Q95" s="149"/>
      <c r="R95" s="1078"/>
      <c r="S95" s="1078"/>
      <c r="T95" s="1078"/>
      <c r="U95" s="1081"/>
      <c r="V95" s="1083"/>
      <c r="W95" s="1084"/>
      <c r="X95" s="30"/>
      <c r="Y95" s="30"/>
      <c r="Z95" s="30"/>
      <c r="AA95" s="30"/>
      <c r="AB95" s="1085"/>
      <c r="AC95" s="1085"/>
      <c r="AD95" s="1089"/>
      <c r="AE95" s="1086"/>
      <c r="AG95" s="172"/>
      <c r="AH95" s="172"/>
      <c r="AI95" s="172"/>
      <c r="AJ95" s="172"/>
      <c r="AK95" s="172"/>
      <c r="AL95" s="172"/>
    </row>
    <row r="96" spans="1:75" ht="15.75" customHeight="1" x14ac:dyDescent="0.25">
      <c r="B96" s="265">
        <v>90</v>
      </c>
      <c r="C96" s="1075"/>
      <c r="D96" s="1074"/>
      <c r="E96" s="497"/>
      <c r="F96" s="1301"/>
      <c r="G96" s="1079"/>
      <c r="H96" s="226"/>
      <c r="K96" s="1197"/>
      <c r="L96" s="382"/>
      <c r="M96" s="31"/>
      <c r="N96" s="1077"/>
      <c r="O96" s="1080"/>
      <c r="P96" s="149"/>
      <c r="Q96" s="149"/>
      <c r="R96" s="1078"/>
      <c r="S96" s="1078"/>
      <c r="T96" s="107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K97" s="1197"/>
      <c r="L97" s="382"/>
      <c r="M97" s="31"/>
      <c r="N97" s="1077"/>
      <c r="O97" s="1080"/>
      <c r="P97" s="149"/>
      <c r="Q97" s="149"/>
      <c r="R97" s="1078"/>
      <c r="S97" s="1078"/>
      <c r="T97" s="107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K98" s="1197"/>
      <c r="L98" s="382"/>
      <c r="M98" s="31"/>
      <c r="N98" s="1077"/>
      <c r="O98" s="1080"/>
      <c r="P98" s="149"/>
      <c r="Q98" s="149"/>
      <c r="R98" s="1078"/>
      <c r="S98" s="1078"/>
      <c r="T98" s="107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K99" s="1197"/>
      <c r="L99" s="382"/>
      <c r="M99" s="31"/>
      <c r="N99" s="1077"/>
      <c r="O99" s="1080"/>
      <c r="P99" s="149"/>
      <c r="Q99" s="149"/>
      <c r="R99" s="1078"/>
      <c r="S99" s="1078"/>
      <c r="T99" s="107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K100" s="1197"/>
      <c r="L100" s="382"/>
      <c r="M100" s="31"/>
      <c r="N100" s="1077"/>
      <c r="O100" s="1080"/>
      <c r="P100" s="149"/>
      <c r="Q100" s="149"/>
      <c r="R100" s="1078"/>
      <c r="S100" s="1078"/>
      <c r="T100" s="107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K101" s="1197"/>
      <c r="L101" s="382"/>
      <c r="M101" s="31"/>
      <c r="N101" s="1077"/>
      <c r="O101" s="1080"/>
      <c r="P101" s="149"/>
      <c r="Q101" s="149"/>
      <c r="R101" s="1078"/>
      <c r="S101" s="1078"/>
      <c r="T101" s="107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K102" s="1197"/>
      <c r="L102" s="382"/>
      <c r="M102" s="31"/>
      <c r="N102" s="1077"/>
      <c r="O102" s="1080"/>
      <c r="P102" s="149"/>
      <c r="Q102" s="149"/>
      <c r="R102" s="1078"/>
      <c r="S102" s="1078"/>
      <c r="T102" s="107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K103" s="1197"/>
      <c r="L103" s="382"/>
      <c r="M103" s="31"/>
      <c r="N103" s="1077"/>
      <c r="O103" s="1080"/>
      <c r="P103" s="149"/>
      <c r="Q103" s="149"/>
      <c r="R103" s="1078"/>
      <c r="S103" s="1078"/>
      <c r="T103" s="107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K104" s="1197"/>
      <c r="L104" s="382"/>
      <c r="M104" s="31"/>
      <c r="N104" s="1077"/>
      <c r="O104" s="1080"/>
      <c r="P104" s="149"/>
      <c r="Q104" s="149"/>
      <c r="R104" s="1078"/>
      <c r="S104" s="1078"/>
      <c r="T104" s="107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K105" s="1197"/>
      <c r="L105" s="382"/>
      <c r="M105" s="31"/>
      <c r="N105" s="1077"/>
      <c r="O105" s="1080"/>
      <c r="P105" s="149"/>
      <c r="Q105" s="149"/>
      <c r="R105" s="1078"/>
      <c r="S105" s="1078"/>
      <c r="T105" s="107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K106" s="1197"/>
      <c r="L106" s="382"/>
      <c r="M106" s="31"/>
      <c r="N106" s="1077"/>
      <c r="O106" s="1080"/>
      <c r="P106" s="149"/>
      <c r="Q106" s="149"/>
      <c r="R106" s="1078"/>
      <c r="S106" s="1078"/>
      <c r="T106" s="107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K107" s="1197"/>
      <c r="L107" s="382"/>
      <c r="M107" s="31"/>
      <c r="N107" s="1077"/>
      <c r="O107" s="1080"/>
      <c r="P107" s="149"/>
      <c r="Q107" s="149"/>
      <c r="R107" s="1078"/>
      <c r="S107" s="1078"/>
      <c r="T107" s="107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K108" s="1197"/>
      <c r="L108" s="382"/>
      <c r="M108" s="31"/>
      <c r="N108" s="1077"/>
      <c r="O108" s="1080"/>
      <c r="P108" s="149"/>
      <c r="Q108" s="149"/>
      <c r="R108" s="1078"/>
      <c r="S108" s="1078"/>
      <c r="T108" s="107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K109" s="1197"/>
      <c r="L109" s="382"/>
      <c r="M109" s="31"/>
      <c r="N109" s="1077"/>
      <c r="O109" s="1080"/>
      <c r="P109" s="149"/>
      <c r="Q109" s="149"/>
      <c r="R109" s="1078"/>
      <c r="S109" s="1078"/>
      <c r="T109" s="107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K110" s="1197"/>
      <c r="L110" s="382"/>
      <c r="M110" s="31"/>
      <c r="N110" s="1077"/>
      <c r="O110" s="1080"/>
      <c r="P110" s="149"/>
      <c r="Q110" s="149"/>
      <c r="R110" s="1078"/>
      <c r="S110" s="1078"/>
      <c r="T110" s="107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K111" s="1197"/>
      <c r="L111" s="382"/>
      <c r="M111" s="31"/>
      <c r="N111" s="1077"/>
      <c r="O111" s="1080"/>
      <c r="P111" s="149"/>
      <c r="Q111" s="149"/>
      <c r="R111" s="1078"/>
      <c r="S111" s="1078"/>
      <c r="T111" s="107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K112" s="1197"/>
      <c r="L112" s="382"/>
      <c r="M112" s="31"/>
      <c r="N112" s="1077"/>
      <c r="O112" s="1080"/>
      <c r="P112" s="149"/>
      <c r="Q112" s="149"/>
      <c r="R112" s="1078"/>
      <c r="S112" s="1078"/>
      <c r="T112" s="107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K113" s="1197"/>
      <c r="L113" s="382"/>
      <c r="M113" s="31"/>
      <c r="N113" s="1077"/>
      <c r="O113" s="1080"/>
      <c r="P113" s="149"/>
      <c r="Q113" s="149"/>
      <c r="R113" s="1078"/>
      <c r="S113" s="1078"/>
      <c r="T113" s="107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K114" s="1197"/>
      <c r="L114" s="382"/>
      <c r="M114" s="31"/>
      <c r="N114" s="1077"/>
      <c r="O114" s="1080"/>
      <c r="P114" s="149"/>
      <c r="Q114" s="149"/>
      <c r="R114" s="1078"/>
      <c r="S114" s="1078"/>
      <c r="T114" s="107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K115" s="1197"/>
      <c r="L115" s="382"/>
      <c r="M115" s="31"/>
      <c r="N115" s="1077"/>
      <c r="O115" s="1080"/>
      <c r="P115" s="149"/>
      <c r="Q115" s="149"/>
      <c r="R115" s="1078"/>
      <c r="S115" s="1078"/>
      <c r="T115" s="107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K116" s="1197"/>
      <c r="L116" s="382"/>
      <c r="M116" s="31"/>
      <c r="N116" s="1077"/>
      <c r="O116" s="1080"/>
      <c r="P116" s="149"/>
      <c r="Q116" s="149"/>
      <c r="R116" s="1078"/>
      <c r="S116" s="1078"/>
      <c r="T116" s="107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K117" s="1197"/>
      <c r="L117" s="382"/>
      <c r="M117" s="31"/>
      <c r="N117" s="1077"/>
      <c r="O117" s="1080"/>
      <c r="P117" s="149"/>
      <c r="Q117" s="149"/>
      <c r="R117" s="1078"/>
      <c r="S117" s="1078"/>
      <c r="T117" s="107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K118" s="1197"/>
      <c r="L118" s="382"/>
      <c r="M118" s="31"/>
      <c r="N118" s="1077"/>
      <c r="O118" s="1080"/>
      <c r="P118" s="149"/>
      <c r="Q118" s="149"/>
      <c r="R118" s="1078"/>
      <c r="S118" s="1078"/>
      <c r="T118" s="107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K119" s="1197"/>
      <c r="L119" s="382"/>
      <c r="M119" s="31"/>
      <c r="N119" s="1077"/>
      <c r="O119" s="1080"/>
      <c r="P119" s="149"/>
      <c r="Q119" s="149"/>
      <c r="R119" s="1078"/>
      <c r="S119" s="1078"/>
      <c r="T119" s="107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K120" s="1197"/>
      <c r="L120" s="382"/>
      <c r="M120" s="31"/>
      <c r="N120" s="1077"/>
      <c r="O120" s="1080"/>
      <c r="P120" s="149"/>
      <c r="Q120" s="149"/>
      <c r="R120" s="1078"/>
      <c r="S120" s="1078"/>
      <c r="T120" s="107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K121" s="1197"/>
      <c r="L121" s="382"/>
      <c r="M121" s="31"/>
      <c r="N121" s="1077"/>
      <c r="O121" s="1080"/>
      <c r="P121" s="149"/>
      <c r="Q121" s="149"/>
      <c r="R121" s="1078"/>
      <c r="S121" s="1078"/>
      <c r="T121" s="107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K122" s="1197"/>
      <c r="L122" s="382"/>
      <c r="M122" s="31"/>
      <c r="N122" s="1077"/>
      <c r="O122" s="1080"/>
      <c r="P122" s="149"/>
      <c r="Q122" s="149"/>
      <c r="R122" s="1078"/>
      <c r="S122" s="1078"/>
      <c r="T122" s="107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K123" s="1197"/>
      <c r="L123" s="382"/>
      <c r="M123" s="31"/>
      <c r="N123" s="1077"/>
      <c r="O123" s="1080"/>
      <c r="P123" s="149"/>
      <c r="Q123" s="149"/>
      <c r="R123" s="1078"/>
      <c r="S123" s="1078"/>
      <c r="T123" s="107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K124" s="1197"/>
      <c r="L124" s="382"/>
      <c r="M124" s="31"/>
      <c r="N124" s="1077"/>
      <c r="O124" s="1080"/>
      <c r="P124" s="149"/>
      <c r="Q124" s="149"/>
      <c r="R124" s="1078"/>
      <c r="S124" s="1078"/>
      <c r="T124" s="107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K125" s="1197"/>
      <c r="L125" s="382"/>
      <c r="M125" s="31"/>
      <c r="N125" s="1077"/>
      <c r="O125" s="1080"/>
      <c r="P125" s="149"/>
      <c r="Q125" s="149"/>
      <c r="R125" s="1078"/>
      <c r="S125" s="1078"/>
      <c r="T125" s="107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K126" s="1197"/>
      <c r="L126" s="382"/>
      <c r="M126" s="31"/>
      <c r="N126" s="1077"/>
      <c r="O126" s="1080"/>
      <c r="P126" s="149"/>
      <c r="Q126" s="149"/>
      <c r="R126" s="1078"/>
      <c r="S126" s="1078"/>
      <c r="T126" s="107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K127" s="1197"/>
      <c r="L127" s="382"/>
      <c r="M127" s="31"/>
      <c r="N127" s="1077"/>
      <c r="O127" s="1080"/>
      <c r="P127" s="149"/>
      <c r="Q127" s="149"/>
      <c r="R127" s="1078"/>
      <c r="S127" s="1078"/>
      <c r="T127" s="107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K128" s="1197"/>
      <c r="L128" s="382"/>
      <c r="M128" s="31"/>
      <c r="N128" s="1077"/>
      <c r="O128" s="1080"/>
      <c r="P128" s="149"/>
      <c r="Q128" s="149"/>
      <c r="R128" s="1078"/>
      <c r="S128" s="1078"/>
      <c r="T128" s="107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K129" s="1197"/>
      <c r="L129" s="382"/>
      <c r="M129" s="31"/>
      <c r="N129" s="1077"/>
      <c r="O129" s="1080"/>
      <c r="P129" s="149"/>
      <c r="Q129" s="149"/>
      <c r="R129" s="1078"/>
      <c r="S129" s="1078"/>
      <c r="T129" s="107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K130" s="1197"/>
      <c r="L130" s="382"/>
      <c r="M130" s="31"/>
      <c r="N130" s="1077"/>
      <c r="O130" s="1080"/>
      <c r="P130" s="149"/>
      <c r="Q130" s="149"/>
      <c r="R130" s="1078"/>
      <c r="S130" s="1078"/>
      <c r="T130" s="107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K131" s="1197"/>
      <c r="L131" s="382"/>
      <c r="M131" s="31"/>
      <c r="N131" s="1077"/>
      <c r="O131" s="1080"/>
      <c r="P131" s="149"/>
      <c r="Q131" s="149"/>
      <c r="R131" s="1078"/>
      <c r="S131" s="1078"/>
      <c r="T131" s="107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K132" s="1197"/>
      <c r="L132" s="382"/>
      <c r="M132" s="31"/>
      <c r="N132" s="1077"/>
      <c r="O132" s="1080"/>
      <c r="P132" s="149"/>
      <c r="Q132" s="149"/>
      <c r="R132" s="1078"/>
      <c r="S132" s="1078"/>
      <c r="T132" s="107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K133" s="1197"/>
      <c r="L133" s="382"/>
      <c r="M133" s="31"/>
      <c r="N133" s="1077"/>
      <c r="O133" s="1080"/>
      <c r="P133" s="149"/>
      <c r="Q133" s="149"/>
      <c r="R133" s="1078"/>
      <c r="S133" s="1078"/>
      <c r="T133" s="107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K134" s="1197"/>
      <c r="L134" s="382"/>
      <c r="M134" s="31"/>
      <c r="N134" s="1077"/>
      <c r="O134" s="1080"/>
      <c r="P134" s="149"/>
      <c r="Q134" s="149"/>
      <c r="R134" s="1078"/>
      <c r="S134" s="1078"/>
      <c r="T134" s="107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K135" s="1197"/>
      <c r="L135" s="382"/>
      <c r="M135" s="31"/>
      <c r="N135" s="1077"/>
      <c r="O135" s="1080"/>
      <c r="P135" s="149"/>
      <c r="Q135" s="149"/>
      <c r="R135" s="1078"/>
      <c r="S135" s="1078"/>
      <c r="T135" s="107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K136" s="1197"/>
      <c r="L136" s="382"/>
      <c r="M136" s="31"/>
      <c r="N136" s="1077"/>
      <c r="O136" s="1080"/>
      <c r="P136" s="149"/>
      <c r="Q136" s="149"/>
      <c r="R136" s="1078"/>
      <c r="S136" s="1078"/>
      <c r="T136" s="107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K137" s="1197"/>
      <c r="L137" s="382"/>
      <c r="M137" s="31"/>
      <c r="N137" s="1077"/>
      <c r="O137" s="1080"/>
      <c r="P137" s="149"/>
      <c r="Q137" s="149"/>
      <c r="R137" s="1078"/>
      <c r="S137" s="1078"/>
      <c r="T137" s="107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K138" s="1197"/>
      <c r="L138" s="382"/>
      <c r="M138" s="31"/>
      <c r="N138" s="1077"/>
      <c r="O138" s="1080"/>
      <c r="P138" s="149"/>
      <c r="Q138" s="149"/>
      <c r="R138" s="1078"/>
      <c r="S138" s="1078"/>
      <c r="T138" s="107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K139" s="1197"/>
      <c r="L139" s="382"/>
      <c r="M139" s="31"/>
      <c r="N139" s="1077"/>
      <c r="O139" s="1080"/>
      <c r="P139" s="149"/>
      <c r="Q139" s="149"/>
      <c r="R139" s="1078"/>
      <c r="S139" s="1078"/>
      <c r="T139" s="107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K140" s="1197"/>
      <c r="L140" s="382"/>
      <c r="M140" s="31"/>
      <c r="N140" s="1077"/>
      <c r="O140" s="1080"/>
      <c r="P140" s="149"/>
      <c r="Q140" s="149"/>
      <c r="R140" s="1078"/>
      <c r="S140" s="1078"/>
      <c r="T140" s="107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K141" s="1197"/>
      <c r="L141" s="382"/>
      <c r="M141" s="31"/>
      <c r="N141" s="1077"/>
      <c r="O141" s="1080"/>
      <c r="P141" s="149"/>
      <c r="Q141" s="149"/>
      <c r="R141" s="1078"/>
      <c r="S141" s="1078"/>
      <c r="T141" s="107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K142" s="1197"/>
      <c r="L142" s="382"/>
      <c r="M142" s="31"/>
      <c r="N142" s="1077"/>
      <c r="O142" s="1080"/>
      <c r="P142" s="149"/>
      <c r="Q142" s="149"/>
      <c r="R142" s="1078"/>
      <c r="S142" s="1078"/>
      <c r="T142" s="107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K143" s="1197"/>
      <c r="L143" s="382"/>
      <c r="M143" s="31"/>
      <c r="N143" s="1077"/>
      <c r="O143" s="1080"/>
      <c r="P143" s="149"/>
      <c r="Q143" s="149"/>
      <c r="R143" s="1078"/>
      <c r="S143" s="1078"/>
      <c r="T143" s="107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K144" s="1197"/>
      <c r="L144" s="382"/>
      <c r="M144" s="31"/>
      <c r="N144" s="1077"/>
      <c r="O144" s="1080"/>
      <c r="P144" s="149"/>
      <c r="Q144" s="149"/>
      <c r="R144" s="1078"/>
      <c r="S144" s="1078"/>
      <c r="T144" s="107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K145" s="1197"/>
      <c r="L145" s="382"/>
      <c r="M145" s="31"/>
      <c r="N145" s="1077"/>
      <c r="O145" s="1080"/>
      <c r="P145" s="149"/>
      <c r="Q145" s="149"/>
      <c r="R145" s="1078"/>
      <c r="S145" s="1078"/>
      <c r="T145" s="107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K146" s="1197"/>
      <c r="L146" s="382"/>
      <c r="M146" s="31"/>
      <c r="N146" s="1077"/>
      <c r="O146" s="1080"/>
      <c r="P146" s="149"/>
      <c r="Q146" s="149"/>
      <c r="R146" s="1078"/>
      <c r="S146" s="1078"/>
      <c r="T146" s="107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K147" s="1197"/>
      <c r="L147" s="382"/>
      <c r="M147" s="31"/>
      <c r="N147" s="1077"/>
      <c r="O147" s="1080"/>
      <c r="P147" s="149"/>
      <c r="Q147" s="149"/>
      <c r="R147" s="1078"/>
      <c r="S147" s="1078"/>
      <c r="T147" s="107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K148" s="1197"/>
      <c r="L148" s="382"/>
      <c r="M148" s="31"/>
      <c r="N148" s="1077"/>
      <c r="O148" s="1080"/>
      <c r="P148" s="149"/>
      <c r="Q148" s="149"/>
      <c r="R148" s="1078"/>
      <c r="S148" s="1078"/>
      <c r="T148" s="107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K149" s="1197"/>
      <c r="L149" s="382"/>
      <c r="M149" s="31"/>
      <c r="N149" s="1077"/>
      <c r="O149" s="1080"/>
      <c r="P149" s="149"/>
      <c r="Q149" s="149"/>
      <c r="R149" s="1078"/>
      <c r="S149" s="1078"/>
      <c r="T149" s="107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K150" s="1197"/>
      <c r="L150" s="382"/>
      <c r="M150" s="31"/>
      <c r="N150" s="1077"/>
      <c r="O150" s="1080"/>
      <c r="P150" s="149"/>
      <c r="Q150" s="149"/>
      <c r="R150" s="1078"/>
      <c r="S150" s="1078"/>
      <c r="T150" s="107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K151" s="1197"/>
      <c r="L151" s="382"/>
      <c r="M151" s="31"/>
      <c r="N151" s="1077"/>
      <c r="O151" s="1080"/>
      <c r="P151" s="149"/>
      <c r="Q151" s="149"/>
      <c r="R151" s="1078"/>
      <c r="S151" s="1078"/>
      <c r="T151" s="107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K152" s="1197"/>
      <c r="L152" s="382"/>
      <c r="M152" s="31"/>
      <c r="N152" s="1077"/>
      <c r="O152" s="1080"/>
      <c r="P152" s="149"/>
      <c r="Q152" s="149"/>
      <c r="R152" s="1078"/>
      <c r="S152" s="1078"/>
      <c r="T152" s="107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K153" s="1197"/>
      <c r="L153" s="382"/>
      <c r="M153" s="31"/>
      <c r="N153" s="1077"/>
      <c r="O153" s="1080"/>
      <c r="P153" s="149"/>
      <c r="Q153" s="149"/>
      <c r="R153" s="1078"/>
      <c r="S153" s="1078"/>
      <c r="T153" s="107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K154" s="1197"/>
      <c r="L154" s="382"/>
      <c r="M154" s="31"/>
      <c r="N154" s="1077"/>
      <c r="O154" s="1080"/>
      <c r="P154" s="149"/>
      <c r="Q154" s="149"/>
      <c r="R154" s="1078"/>
      <c r="S154" s="1078"/>
      <c r="T154" s="107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K155" s="1197"/>
      <c r="L155" s="382"/>
      <c r="M155" s="31"/>
      <c r="N155" s="1077"/>
      <c r="O155" s="1080"/>
      <c r="P155" s="149"/>
      <c r="Q155" s="149"/>
      <c r="R155" s="1078"/>
      <c r="S155" s="1078"/>
      <c r="T155" s="107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1075"/>
      <c r="D156" s="1074"/>
      <c r="E156" s="497"/>
      <c r="F156" s="1301"/>
      <c r="G156" s="1079"/>
      <c r="H156" s="226"/>
      <c r="K156" s="1197"/>
      <c r="L156" s="382"/>
      <c r="M156" s="31"/>
      <c r="N156" s="1077"/>
      <c r="O156" s="1080"/>
      <c r="P156" s="149"/>
      <c r="Q156" s="149"/>
      <c r="R156" s="1078"/>
      <c r="S156" s="1078"/>
      <c r="T156" s="107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8">
    <mergeCell ref="C3:D3"/>
    <mergeCell ref="C4:D4"/>
    <mergeCell ref="AH5:AM5"/>
    <mergeCell ref="B1:D1"/>
    <mergeCell ref="B2:D2"/>
    <mergeCell ref="F2:H2"/>
    <mergeCell ref="G3:H4"/>
    <mergeCell ref="K4:M4"/>
  </mergeCells>
  <conditionalFormatting sqref="AT7:AT56">
    <cfRule type="containsText" dxfId="35" priority="1" stopIfTrue="1" operator="containsText" text="Required entry missing">
      <formula>NOT(ISERROR(SEARCH("Required entry missing",AT7)))</formula>
    </cfRule>
  </conditionalFormatting>
  <dataValidations count="17">
    <dataValidation type="date" allowBlank="1" showInputMessage="1" showErrorMessage="1" sqref="D7:D156" xr:uid="{00000000-0002-0000-0600-000000000000}">
      <formula1>42370</formula1>
      <formula2>47484</formula2>
    </dataValidation>
    <dataValidation type="list" allowBlank="1" showInputMessage="1" sqref="F7:F156" xr:uid="{00000000-0002-0000-0600-000001000000}">
      <formula1>$AH$14:$AH$27</formula1>
    </dataValidation>
    <dataValidation type="decimal" allowBlank="1" showInputMessage="1" showErrorMessage="1" sqref="M7:M156" xr:uid="{00000000-0002-0000-0600-000004000000}">
      <formula1>0.5</formula1>
      <formula2>3</formula2>
    </dataValidation>
    <dataValidation type="decimal" allowBlank="1" showInputMessage="1" showErrorMessage="1" sqref="H7:H156" xr:uid="{00000000-0002-0000-0600-000005000000}">
      <formula1>30</formula1>
      <formula2>300</formula2>
    </dataValidation>
    <dataValidation type="decimal" allowBlank="1" showInputMessage="1" showErrorMessage="1" sqref="K7:K156" xr:uid="{00000000-0002-0000-0600-000006000000}">
      <formula1>16</formula1>
      <formula2>120</formula2>
    </dataValidation>
    <dataValidation type="decimal" allowBlank="1" showInputMessage="1" showErrorMessage="1" sqref="T7:T156" xr:uid="{00000000-0002-0000-0600-000009000000}">
      <formula1>0</formula1>
      <formula2>10000</formula2>
    </dataValidation>
    <dataValidation type="decimal" allowBlank="1" showInputMessage="1" showErrorMessage="1" sqref="S7:S156" xr:uid="{00000000-0002-0000-0600-00000A000000}">
      <formula1>40</formula1>
      <formula2>200</formula2>
    </dataValidation>
    <dataValidation type="decimal" allowBlank="1" showInputMessage="1" showErrorMessage="1" sqref="Q7:Q156" xr:uid="{00000000-0002-0000-0600-00000B000000}">
      <formula1>0</formula1>
      <formula2>1000</formula2>
    </dataValidation>
    <dataValidation type="decimal" allowBlank="1" showInputMessage="1" showErrorMessage="1" sqref="P7:P156" xr:uid="{00000000-0002-0000-0600-00000C000000}">
      <formula1>0</formula1>
      <formula2>300</formula2>
    </dataValidation>
    <dataValidation type="list" allowBlank="1" showInputMessage="1" sqref="N7:N156" xr:uid="{00000000-0002-0000-0600-00000D000000}">
      <formula1>$AK$13:$AK$22</formula1>
    </dataValidation>
    <dataValidation type="decimal" operator="greaterThan" allowBlank="1" showInputMessage="1" showErrorMessage="1" error="Dose entries cannot be a negative number " sqref="E7:E156" xr:uid="{00000000-0002-0000-0600-00000E000000}">
      <formula1>0</formula1>
    </dataValidation>
    <dataValidation type="list" allowBlank="1" showInputMessage="1" sqref="R7:R156" xr:uid="{00000000-0002-0000-0600-00000F000000}">
      <formula1>"Yes, No, Not known"</formula1>
    </dataValidation>
    <dataValidation type="list" allowBlank="1" showInputMessage="1" sqref="AD7:AD156" xr:uid="{00000000-0002-0000-0600-000002000000}">
      <formula1>$AH$44:$AH$51</formula1>
    </dataValidation>
    <dataValidation type="list" allowBlank="1" showInputMessage="1" sqref="V7:V156" xr:uid="{00000000-0002-0000-0600-000007000000}">
      <formula1>$AJ$46:$AJ$51</formula1>
    </dataValidation>
    <dataValidation type="list" allowBlank="1" showInputMessage="1" sqref="L7:L156" xr:uid="{00000000-0002-0000-0600-000003000000}">
      <formula1>$AH$34:$AH$37</formula1>
    </dataValidation>
    <dataValidation type="list" allowBlank="1" showInputMessage="1" sqref="U7:U156" xr:uid="{00000000-0002-0000-0600-000008000000}">
      <formula1>$AJ$32:$AJ$40</formula1>
    </dataValidation>
    <dataValidation type="list" allowBlank="1" showInputMessage="1" sqref="O7:O156" xr:uid="{2563E864-4B6D-438B-B687-1D5EABF3FAEF}">
      <formula1>"Yes, Yes: Virtual grid, No, Not known"</formula1>
    </dataValidation>
  </dataValidations>
  <printOptions headings="1" gridLines="1"/>
  <pageMargins left="0.70866141732283472" right="0.70866141732283472" top="0.74803149606299213" bottom="0.74803149606299213" header="0.31496062992125984" footer="0.31496062992125984"/>
  <pageSetup paperSize="8" scale="67" fitToWidth="3" orientation="landscape" r:id="rId1"/>
  <headerFooter>
    <oddHeader>&amp;LSingle projection</oddHeader>
    <oddFooter>&amp;C&amp;P of &amp;N&amp;R&amp;D &amp;T</oddFooter>
  </headerFooter>
  <ignoredErrors>
    <ignoredError sqref="B7:B15"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rgb="FF66FF66"/>
    <pageSetUpPr fitToPage="1"/>
  </sheetPr>
  <dimension ref="A1:G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6" customWidth="1"/>
    <col min="8" max="8" width="15.7109375" style="6" customWidth="1"/>
    <col min="9" max="10" width="15.7109375" style="1" customWidth="1"/>
    <col min="11" max="20" width="15.7109375" style="6" customWidth="1"/>
    <col min="21" max="21" width="33" style="6" customWidth="1"/>
    <col min="22" max="27" width="14.7109375" style="6" customWidth="1"/>
    <col min="28" max="28" width="22.42578125" style="6" customWidth="1"/>
    <col min="29" max="29" width="26.42578125" style="6" customWidth="1"/>
    <col min="30" max="30" width="26.5703125" style="6" bestFit="1" customWidth="1"/>
    <col min="31" max="31" width="36.42578125" style="6" customWidth="1"/>
    <col min="32" max="32" width="21.42578125" style="6" customWidth="1"/>
    <col min="33" max="38" width="14.7109375" style="6" customWidth="1"/>
    <col min="39" max="39" width="21.85546875" style="6" customWidth="1"/>
    <col min="40" max="40" width="32.140625" style="6" bestFit="1" customWidth="1"/>
    <col min="41" max="41" width="26.5703125" style="6" bestFit="1" customWidth="1"/>
    <col min="42" max="42" width="36.42578125" style="6" customWidth="1"/>
    <col min="43" max="43" width="21.42578125" style="6" customWidth="1"/>
    <col min="44" max="49" width="14.7109375" style="6" customWidth="1"/>
    <col min="50" max="50" width="22.85546875" style="6" customWidth="1"/>
    <col min="51" max="51" width="32.140625" style="6" bestFit="1" customWidth="1"/>
    <col min="52" max="52" width="26.5703125" style="6" bestFit="1" customWidth="1"/>
    <col min="53" max="53" width="36.42578125" style="6" customWidth="1"/>
    <col min="54" max="54" width="21.42578125" style="6" customWidth="1"/>
    <col min="55" max="60" width="14.7109375" style="6" customWidth="1"/>
    <col min="61" max="61" width="22.42578125" style="6" customWidth="1"/>
    <col min="62" max="62" width="32.140625" style="6" bestFit="1" customWidth="1"/>
    <col min="63" max="63" width="26.5703125" style="6" bestFit="1" customWidth="1"/>
    <col min="64" max="64" width="36.42578125" style="6" customWidth="1"/>
    <col min="65" max="65" width="21.42578125" style="6" customWidth="1"/>
    <col min="66" max="71" width="14.7109375" style="6" customWidth="1"/>
    <col min="72" max="72" width="21.28515625" style="6" customWidth="1"/>
    <col min="73" max="73" width="32.140625" style="6" bestFit="1" customWidth="1"/>
    <col min="74" max="74" width="26.5703125" style="6" bestFit="1" customWidth="1"/>
    <col min="75" max="75" width="36.42578125" style="6" customWidth="1"/>
    <col min="76" max="76" width="21.42578125" style="6" customWidth="1"/>
    <col min="77" max="82" width="14.7109375" style="6" customWidth="1"/>
    <col min="83" max="83" width="22.42578125" style="6" customWidth="1"/>
    <col min="84" max="84" width="26.85546875" style="6" bestFit="1" customWidth="1"/>
    <col min="85" max="85" width="26.5703125" style="6" bestFit="1" customWidth="1"/>
    <col min="86" max="86" width="36.42578125" style="6" customWidth="1"/>
    <col min="87" max="90" width="23.85546875" style="6" customWidth="1"/>
    <col min="91" max="92" width="42.7109375" style="6" customWidth="1"/>
    <col min="93" max="93" width="60.7109375" style="6" customWidth="1"/>
    <col min="94" max="94" width="62.28515625" style="6" customWidth="1"/>
    <col min="95" max="95" width="17.42578125" style="6" customWidth="1"/>
    <col min="96" max="96" width="9.140625" style="6" hidden="1" customWidth="1"/>
    <col min="97" max="97" width="39" style="6" hidden="1" customWidth="1"/>
    <col min="98" max="98" width="9.140625" style="6" hidden="1" customWidth="1"/>
    <col min="99" max="99" width="31.42578125" style="6" hidden="1" customWidth="1"/>
    <col min="100" max="100" width="17.7109375" style="6" hidden="1" customWidth="1"/>
    <col min="101" max="104" width="9.140625" style="6" hidden="1" customWidth="1"/>
    <col min="105" max="105" width="19.85546875" style="144" hidden="1" customWidth="1"/>
    <col min="106" max="106" width="31.42578125" style="93" hidden="1" customWidth="1"/>
    <col min="107" max="108" width="51.7109375" style="677" hidden="1" customWidth="1"/>
    <col min="109" max="109" width="22" style="165" hidden="1" customWidth="1"/>
    <col min="110" max="110" width="22.42578125" style="167" hidden="1" customWidth="1"/>
    <col min="111" max="111" width="15.7109375" style="91" hidden="1" customWidth="1"/>
    <col min="112" max="113" width="13.7109375" style="93" hidden="1" customWidth="1"/>
    <col min="114" max="114" width="40.7109375" style="91" hidden="1" customWidth="1"/>
    <col min="115" max="122" width="16.85546875" style="91" hidden="1" customWidth="1"/>
    <col min="123" max="123" width="26.140625" style="91" hidden="1" customWidth="1"/>
    <col min="124" max="188" width="25.7109375" style="93" hidden="1" customWidth="1"/>
    <col min="189" max="189" width="40.7109375" style="91" hidden="1" customWidth="1"/>
    <col min="190" max="193" width="18.7109375" style="91" hidden="1" customWidth="1"/>
    <col min="194" max="194" width="40.7109375" style="91" hidden="1" customWidth="1"/>
    <col min="195" max="195" width="15.7109375" style="91" hidden="1" customWidth="1"/>
    <col min="196" max="196" width="40.7109375" style="91" hidden="1" customWidth="1"/>
    <col min="197" max="197" width="15.7109375" style="91" hidden="1" customWidth="1"/>
    <col min="198" max="199" width="40.7109375" style="91" hidden="1" customWidth="1"/>
    <col min="200" max="200" width="9.140625" style="701" hidden="1" customWidth="1"/>
    <col min="201" max="201" width="11.5703125" style="701" hidden="1" customWidth="1"/>
    <col min="202" max="202" width="9.140625" style="6" hidden="1" customWidth="1"/>
    <col min="203" max="203" width="11.5703125" style="6" hidden="1" customWidth="1"/>
    <col min="204" max="16384" width="9.140625" style="6" hidden="1"/>
  </cols>
  <sheetData>
    <row r="1" spans="1:201" ht="43.5" customHeight="1" thickBot="1" x14ac:dyDescent="0.5">
      <c r="A1" s="455" t="s">
        <v>741</v>
      </c>
      <c r="B1" s="1756" t="s">
        <v>1020</v>
      </c>
      <c r="C1" s="1757"/>
      <c r="D1" s="1757"/>
      <c r="E1" s="489" t="s">
        <v>719</v>
      </c>
      <c r="F1" s="1304" t="s">
        <v>786</v>
      </c>
      <c r="G1" s="1305" t="s">
        <v>815</v>
      </c>
      <c r="H1" s="1306" t="s">
        <v>787</v>
      </c>
      <c r="I1" s="1307" t="s">
        <v>788</v>
      </c>
      <c r="J1" s="1308" t="s">
        <v>789</v>
      </c>
      <c r="N1" s="215"/>
      <c r="O1" s="1"/>
      <c r="P1" s="1193"/>
      <c r="Q1" s="1"/>
      <c r="R1" s="1"/>
      <c r="S1" s="1"/>
      <c r="T1" s="1194"/>
      <c r="U1" s="803"/>
      <c r="V1" s="803"/>
      <c r="W1" s="80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01"/>
      <c r="CB1" s="360"/>
      <c r="CC1" s="223"/>
      <c r="CD1" s="360"/>
      <c r="CE1" s="223"/>
      <c r="CF1" s="223"/>
      <c r="CG1" s="223"/>
      <c r="CH1" s="223"/>
      <c r="CI1" s="223"/>
      <c r="CJ1" s="223"/>
      <c r="CK1" s="223"/>
      <c r="CL1" s="223"/>
      <c r="CM1" s="442" t="s">
        <v>859</v>
      </c>
      <c r="CN1" s="442" t="s">
        <v>860</v>
      </c>
      <c r="CO1" s="223"/>
      <c r="CP1" s="223"/>
      <c r="CQ1" s="212"/>
      <c r="CR1" s="518" t="s">
        <v>866</v>
      </c>
      <c r="CS1" s="171"/>
      <c r="CT1" s="172"/>
      <c r="CU1" s="172"/>
      <c r="CV1" s="172"/>
      <c r="CW1" s="172"/>
      <c r="CX1" s="172"/>
      <c r="DA1" s="912" t="s">
        <v>410</v>
      </c>
      <c r="DB1" s="911"/>
      <c r="DC1" s="241" t="s">
        <v>410</v>
      </c>
      <c r="DD1" s="227"/>
      <c r="DE1" s="241" t="s">
        <v>410</v>
      </c>
      <c r="DF1" s="241"/>
      <c r="DG1" s="228"/>
      <c r="DH1" s="230"/>
      <c r="DI1" s="230"/>
      <c r="DJ1" s="228"/>
      <c r="DK1" s="228"/>
      <c r="DL1" s="241" t="s">
        <v>410</v>
      </c>
      <c r="DM1" s="241"/>
      <c r="DN1" s="228"/>
      <c r="DO1" s="230"/>
      <c r="DP1" s="230"/>
      <c r="DQ1" s="228"/>
      <c r="DR1" s="228"/>
      <c r="DS1" s="685" t="s">
        <v>844</v>
      </c>
      <c r="DT1" s="230"/>
      <c r="DU1" s="241" t="s">
        <v>410</v>
      </c>
      <c r="DV1" s="241"/>
      <c r="DW1" s="228"/>
      <c r="DX1" s="230"/>
      <c r="DY1" s="228"/>
      <c r="DZ1" s="230"/>
      <c r="EA1" s="228"/>
      <c r="EB1" s="230"/>
      <c r="EC1" s="241" t="s">
        <v>410</v>
      </c>
      <c r="ED1" s="241"/>
      <c r="EE1" s="228"/>
      <c r="EF1" s="230"/>
      <c r="EG1" s="230"/>
      <c r="EH1" s="228"/>
      <c r="EI1" s="228"/>
      <c r="EJ1" s="241"/>
      <c r="EK1" s="230"/>
      <c r="EL1" s="241" t="s">
        <v>410</v>
      </c>
      <c r="EM1" s="228"/>
      <c r="EN1" s="230"/>
      <c r="EO1" s="230"/>
      <c r="EP1" s="228"/>
      <c r="EQ1" s="228"/>
      <c r="ER1" s="230"/>
      <c r="ES1" s="230"/>
      <c r="ET1" s="241" t="s">
        <v>410</v>
      </c>
      <c r="EU1" s="230"/>
      <c r="EV1" s="241"/>
      <c r="EW1" s="228"/>
      <c r="EX1" s="230"/>
      <c r="EY1" s="228"/>
      <c r="EZ1" s="228"/>
      <c r="FA1" s="230"/>
      <c r="FB1" s="241" t="s">
        <v>410</v>
      </c>
      <c r="FC1" s="241"/>
      <c r="FD1" s="228"/>
      <c r="FE1" s="230"/>
      <c r="FF1" s="228"/>
      <c r="FG1" s="230"/>
      <c r="FH1" s="228"/>
      <c r="FI1" s="230"/>
      <c r="FJ1" s="230"/>
      <c r="FK1" s="241" t="s">
        <v>410</v>
      </c>
      <c r="FL1" s="241"/>
      <c r="FM1" s="228"/>
      <c r="FN1" s="230"/>
      <c r="FO1" s="230"/>
      <c r="FP1" s="228"/>
      <c r="FQ1" s="230"/>
      <c r="FR1" s="228"/>
      <c r="FS1" s="230"/>
      <c r="FT1" s="241" t="s">
        <v>410</v>
      </c>
      <c r="FU1" s="241"/>
      <c r="FV1" s="228"/>
      <c r="FW1" s="230"/>
      <c r="FX1" s="230"/>
      <c r="FY1" s="228"/>
      <c r="FZ1" s="228"/>
      <c r="GA1" s="230"/>
      <c r="GB1" s="241"/>
      <c r="GC1" s="230"/>
      <c r="GD1" s="241" t="s">
        <v>410</v>
      </c>
      <c r="GE1" s="228"/>
      <c r="GF1" s="230"/>
      <c r="GG1" s="230"/>
      <c r="GH1" s="228"/>
      <c r="GI1" s="228"/>
      <c r="GJ1" s="228"/>
      <c r="GK1" s="228"/>
      <c r="GL1" s="241" t="s">
        <v>410</v>
      </c>
      <c r="GM1" s="241"/>
      <c r="GN1" s="241"/>
      <c r="GO1" s="241"/>
      <c r="GP1" s="230"/>
      <c r="GQ1" s="230"/>
      <c r="GR1" s="85"/>
      <c r="GS1" s="85"/>
    </row>
    <row r="2" spans="1:201" s="487" customFormat="1" ht="33" customHeight="1" thickBot="1" x14ac:dyDescent="0.5">
      <c r="A2" s="675" t="s">
        <v>839</v>
      </c>
      <c r="B2" s="1758" t="s">
        <v>755</v>
      </c>
      <c r="C2" s="1759"/>
      <c r="D2" s="1760"/>
      <c r="E2" s="489" t="s">
        <v>1784</v>
      </c>
      <c r="F2" s="1761" t="str">
        <f>VLOOKUP($B$2,'Info Exam and Projection List'!M4:P33,2)</f>
        <v>Only examinations performed on table, please exclude those on trolleys and mobile exposures. If possible, list projections used in exam in the projection name columns.</v>
      </c>
      <c r="G2" s="1762"/>
      <c r="H2" s="1763"/>
      <c r="K2" s="1188" t="s">
        <v>1785</v>
      </c>
      <c r="L2" s="475"/>
      <c r="M2" s="379"/>
      <c r="N2" s="379"/>
      <c r="O2" s="192"/>
      <c r="P2" s="192"/>
      <c r="Q2" s="192"/>
      <c r="R2" s="192"/>
      <c r="S2" s="192"/>
      <c r="T2" s="192"/>
      <c r="U2" s="1172"/>
      <c r="V2" s="1172"/>
      <c r="W2" s="1172"/>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24"/>
      <c r="CI2" s="476"/>
      <c r="CJ2" s="476"/>
      <c r="CK2" s="476"/>
      <c r="CL2" s="476"/>
      <c r="CM2" s="511" t="str">
        <f>VLOOKUP($B$2,'Info Exam and Projection List'!M4:P33,3)</f>
        <v>Diagnostic radiography of abdomen</v>
      </c>
      <c r="CN2" s="512" t="str">
        <f>VLOOKUP($B$2,'Info Exam and Projection List'!M4:P33,4)</f>
        <v>XR Abdomen (XABDO)</v>
      </c>
      <c r="CO2" s="476"/>
      <c r="CP2" s="476"/>
      <c r="CQ2" s="477"/>
      <c r="CR2" s="485"/>
      <c r="CS2" s="172"/>
      <c r="CT2" s="486"/>
      <c r="CU2" s="161" t="s">
        <v>232</v>
      </c>
      <c r="CV2" s="46"/>
      <c r="CW2" s="47"/>
      <c r="CX2" s="172"/>
      <c r="DA2" s="902" t="s">
        <v>1422</v>
      </c>
      <c r="DB2" s="914" t="s">
        <v>1018</v>
      </c>
      <c r="DC2" s="995" t="s">
        <v>1099</v>
      </c>
      <c r="DD2" s="709" t="s">
        <v>1738</v>
      </c>
      <c r="DF2" s="710"/>
      <c r="DG2" s="711" t="s">
        <v>368</v>
      </c>
      <c r="DH2" s="713" t="s">
        <v>367</v>
      </c>
      <c r="DI2" s="481"/>
      <c r="DJ2" s="673" t="s">
        <v>368</v>
      </c>
      <c r="DK2" s="674" t="s">
        <v>367</v>
      </c>
      <c r="DL2" s="673" t="s">
        <v>368</v>
      </c>
      <c r="DM2" s="674" t="s">
        <v>367</v>
      </c>
      <c r="DN2" s="479"/>
      <c r="DO2" s="241"/>
      <c r="DP2" s="481"/>
      <c r="DQ2" s="673" t="s">
        <v>368</v>
      </c>
      <c r="DR2" s="674" t="s">
        <v>367</v>
      </c>
      <c r="DS2" s="1300" t="str">
        <f>IF($F$4&lt;&gt;"",$F$4,"System dose units not given")</f>
        <v>No entry</v>
      </c>
      <c r="DT2" s="241"/>
      <c r="DU2" s="673" t="s">
        <v>368</v>
      </c>
      <c r="DV2" s="674" t="s">
        <v>367</v>
      </c>
      <c r="DW2" s="479"/>
      <c r="DX2" s="241"/>
      <c r="DY2" s="674" t="s">
        <v>367</v>
      </c>
      <c r="DZ2" s="481"/>
      <c r="EA2" s="673" t="s">
        <v>368</v>
      </c>
      <c r="EB2" s="241"/>
      <c r="EC2" s="673" t="s">
        <v>368</v>
      </c>
      <c r="ED2" s="674" t="s">
        <v>367</v>
      </c>
      <c r="EE2" s="479"/>
      <c r="EF2" s="241"/>
      <c r="EG2" s="481"/>
      <c r="EH2" s="673" t="s">
        <v>368</v>
      </c>
      <c r="EI2" s="674" t="s">
        <v>367</v>
      </c>
      <c r="EJ2" s="674" t="s">
        <v>367</v>
      </c>
      <c r="EK2" s="241"/>
      <c r="EL2" s="673" t="s">
        <v>368</v>
      </c>
      <c r="EM2" s="479"/>
      <c r="EN2" s="241"/>
      <c r="EO2" s="481"/>
      <c r="EP2" s="673" t="s">
        <v>368</v>
      </c>
      <c r="EQ2" s="674" t="s">
        <v>367</v>
      </c>
      <c r="ER2" s="241"/>
      <c r="ES2" s="241"/>
      <c r="ET2" s="673" t="s">
        <v>368</v>
      </c>
      <c r="EU2" s="241"/>
      <c r="EV2" s="674" t="s">
        <v>367</v>
      </c>
      <c r="EW2" s="479"/>
      <c r="EX2" s="481"/>
      <c r="EY2" s="673" t="s">
        <v>368</v>
      </c>
      <c r="EZ2" s="674" t="s">
        <v>367</v>
      </c>
      <c r="FA2" s="241"/>
      <c r="FB2" s="673" t="s">
        <v>368</v>
      </c>
      <c r="FC2" s="674" t="s">
        <v>367</v>
      </c>
      <c r="FD2" s="479"/>
      <c r="FE2" s="241"/>
      <c r="FF2" s="674" t="s">
        <v>367</v>
      </c>
      <c r="FG2" s="481"/>
      <c r="FH2" s="673" t="s">
        <v>368</v>
      </c>
      <c r="FI2" s="241"/>
      <c r="FJ2" s="241"/>
      <c r="FK2" s="673" t="s">
        <v>368</v>
      </c>
      <c r="FL2" s="674" t="s">
        <v>367</v>
      </c>
      <c r="FM2" s="479"/>
      <c r="FN2" s="241"/>
      <c r="FO2" s="481"/>
      <c r="FP2" s="673" t="s">
        <v>368</v>
      </c>
      <c r="FQ2" s="241"/>
      <c r="FR2" s="674" t="s">
        <v>367</v>
      </c>
      <c r="FS2" s="241"/>
      <c r="FT2" s="673" t="s">
        <v>368</v>
      </c>
      <c r="FU2" s="674" t="s">
        <v>367</v>
      </c>
      <c r="FV2" s="479"/>
      <c r="FW2" s="241"/>
      <c r="FX2" s="481"/>
      <c r="FY2" s="673" t="s">
        <v>368</v>
      </c>
      <c r="FZ2" s="674" t="s">
        <v>367</v>
      </c>
      <c r="GA2" s="241"/>
      <c r="GB2" s="674" t="s">
        <v>367</v>
      </c>
      <c r="GC2" s="241"/>
      <c r="GD2" s="673" t="s">
        <v>368</v>
      </c>
      <c r="GE2" s="479"/>
      <c r="GF2" s="241"/>
      <c r="GG2" s="481"/>
      <c r="GH2" s="673" t="s">
        <v>368</v>
      </c>
      <c r="GI2" s="674" t="s">
        <v>367</v>
      </c>
      <c r="GJ2" s="479"/>
      <c r="GK2" s="479"/>
      <c r="GL2" s="673" t="s">
        <v>368</v>
      </c>
      <c r="GM2" s="673"/>
      <c r="GN2" s="674" t="s">
        <v>367</v>
      </c>
      <c r="GO2" s="674"/>
      <c r="GP2" s="673" t="s">
        <v>368</v>
      </c>
      <c r="GQ2" s="674" t="s">
        <v>367</v>
      </c>
      <c r="GR2" s="699" t="s">
        <v>368</v>
      </c>
      <c r="GS2" s="700" t="s">
        <v>367</v>
      </c>
    </row>
    <row r="3" spans="1:201" ht="20.100000000000001" customHeight="1" thickBot="1" x14ac:dyDescent="0.35">
      <c r="B3" s="488" t="s">
        <v>837</v>
      </c>
      <c r="C3" s="1751" t="str">
        <f>IF(Radiology_System_General_Info!D12&lt;&gt;"",Radiology_System_General_Info!D12,"No entry")</f>
        <v>No entry</v>
      </c>
      <c r="D3" s="1752"/>
      <c r="E3" s="572"/>
      <c r="F3" s="1227" t="s">
        <v>844</v>
      </c>
      <c r="G3" s="1180"/>
      <c r="H3" s="1180"/>
      <c r="I3" s="1180"/>
      <c r="J3" s="1180"/>
      <c r="K3" s="490"/>
      <c r="L3" s="379"/>
      <c r="M3" s="1187"/>
      <c r="N3" s="1013"/>
      <c r="O3" s="447" t="s">
        <v>1787</v>
      </c>
      <c r="P3" s="1201"/>
      <c r="Q3" s="1201"/>
      <c r="R3" s="1201"/>
      <c r="S3" s="1201"/>
      <c r="T3" s="1202"/>
      <c r="U3" s="739" t="s">
        <v>1804</v>
      </c>
      <c r="V3" s="192"/>
      <c r="W3" s="741"/>
      <c r="X3" s="192"/>
      <c r="Y3" s="192"/>
      <c r="Z3" s="842"/>
      <c r="AA3" s="738"/>
      <c r="AB3" s="192"/>
      <c r="AC3" s="508"/>
      <c r="AD3" s="508"/>
      <c r="AE3" s="508"/>
      <c r="AF3" s="508"/>
      <c r="AG3" s="508"/>
      <c r="AH3" s="508"/>
      <c r="AI3" s="508"/>
      <c r="AJ3" s="508"/>
      <c r="AK3" s="508"/>
      <c r="AL3" s="508"/>
      <c r="AM3" s="508"/>
      <c r="AN3" s="508"/>
      <c r="AO3" s="508"/>
      <c r="AP3" s="508"/>
      <c r="AQ3" s="508"/>
      <c r="AR3" s="508"/>
      <c r="AS3" s="508"/>
      <c r="AT3" s="508"/>
      <c r="AU3" s="508"/>
      <c r="AV3" s="508"/>
      <c r="AW3" s="508"/>
      <c r="AX3" s="508"/>
      <c r="AY3" s="508"/>
      <c r="AZ3" s="508"/>
      <c r="BA3" s="508"/>
      <c r="BB3" s="508"/>
      <c r="BC3" s="508"/>
      <c r="BD3" s="508"/>
      <c r="BE3" s="508"/>
      <c r="BF3" s="508"/>
      <c r="BG3" s="508"/>
      <c r="BH3" s="508"/>
      <c r="BI3" s="508"/>
      <c r="BJ3" s="508"/>
      <c r="BK3" s="508"/>
      <c r="BL3" s="508"/>
      <c r="BM3" s="508"/>
      <c r="BN3" s="508"/>
      <c r="BO3" s="508"/>
      <c r="BP3" s="508"/>
      <c r="BQ3" s="508"/>
      <c r="BR3" s="508"/>
      <c r="BS3" s="508"/>
      <c r="BT3" s="508"/>
      <c r="BU3" s="508"/>
      <c r="BV3" s="508"/>
      <c r="BW3" s="508"/>
      <c r="BX3" s="508"/>
      <c r="BY3" s="508"/>
      <c r="BZ3" s="508"/>
      <c r="CA3" s="508"/>
      <c r="CB3" s="508"/>
      <c r="CC3" s="508"/>
      <c r="CD3" s="508"/>
      <c r="CE3" s="508"/>
      <c r="CF3" s="508"/>
      <c r="CG3" s="508"/>
      <c r="CH3" s="508"/>
      <c r="CI3" s="212"/>
      <c r="CJ3" s="212"/>
      <c r="CK3" s="212"/>
      <c r="CL3" s="212"/>
      <c r="CM3" s="506"/>
      <c r="CN3" s="506"/>
      <c r="CO3" s="505"/>
      <c r="CP3" s="201"/>
      <c r="CQ3" s="201"/>
      <c r="CR3" s="172"/>
      <c r="CS3" s="172"/>
      <c r="CT3" s="172"/>
      <c r="CU3" s="278" t="s">
        <v>867</v>
      </c>
      <c r="CV3" s="279"/>
      <c r="CW3" s="613" t="str">
        <f>IF('Contact_Information '!K18&lt;&gt;"",'Contact_Information '!K18,"No entry")</f>
        <v>PRPxxxxa</v>
      </c>
      <c r="CX3" s="172"/>
      <c r="DA3" s="899" t="s">
        <v>1750</v>
      </c>
      <c r="DB3" s="994" t="str">
        <f>$B$2</f>
        <v xml:space="preserve">X02. Abdomen Complete Exam </v>
      </c>
      <c r="DC3" s="919" t="s">
        <v>1025</v>
      </c>
      <c r="DD3" s="712" t="s">
        <v>1739</v>
      </c>
      <c r="DF3" s="165"/>
      <c r="DG3" s="85"/>
      <c r="DH3" s="680" t="s">
        <v>1023</v>
      </c>
      <c r="DI3" s="86"/>
      <c r="DJ3" s="158" t="s">
        <v>1024</v>
      </c>
      <c r="DK3" s="85"/>
      <c r="DL3" s="85"/>
      <c r="DM3" s="85"/>
      <c r="DN3" s="85"/>
      <c r="DO3" s="85"/>
      <c r="DP3" s="85"/>
      <c r="DQ3" s="85"/>
      <c r="DR3" s="85"/>
      <c r="DS3" s="689" t="s">
        <v>1094</v>
      </c>
      <c r="DT3" s="686" t="s">
        <v>1042</v>
      </c>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5"/>
      <c r="GH3" s="355"/>
      <c r="GI3" s="355"/>
      <c r="GJ3" s="355"/>
      <c r="GK3" s="355"/>
      <c r="GL3" s="698"/>
      <c r="GM3" s="698"/>
      <c r="GN3" s="85"/>
      <c r="GO3" s="85"/>
      <c r="GP3" s="85"/>
      <c r="GQ3" s="93" t="s">
        <v>1749</v>
      </c>
    </row>
    <row r="4" spans="1:201" ht="20.100000000000001" customHeight="1" thickBot="1" x14ac:dyDescent="0.35">
      <c r="A4" s="24"/>
      <c r="B4" s="488" t="s">
        <v>838</v>
      </c>
      <c r="C4" s="1753" t="str">
        <f>IF('Contact_Information '!D29&lt;&gt;"",'Contact_Information '!D29,"No entry")</f>
        <v>No entry</v>
      </c>
      <c r="D4" s="1754"/>
      <c r="E4" s="813"/>
      <c r="F4" s="1189" t="str">
        <f>IF(Radiology_System_General_Info!D15&lt;&gt;"",IF(Radiology_System_General_Info!D15&lt;&gt;"Other",Radiology_System_General_Info!D15,IF(Radiology_System_General_Info!D16&lt;&gt;"",Radiology_System_General_Info!D16,"No alternate entry")),"No entry")</f>
        <v>No entry</v>
      </c>
      <c r="G4" s="1191"/>
      <c r="H4" s="1182"/>
      <c r="I4" s="1182"/>
      <c r="J4" s="1182"/>
      <c r="K4" s="1769" t="s">
        <v>1951</v>
      </c>
      <c r="L4" s="1770"/>
      <c r="M4" s="1770"/>
      <c r="N4" s="1203"/>
      <c r="O4" s="1225" t="s">
        <v>1816</v>
      </c>
      <c r="P4" s="790"/>
      <c r="Q4" s="790"/>
      <c r="R4" s="790"/>
      <c r="S4" s="790"/>
      <c r="T4" s="1204"/>
      <c r="U4" s="1200" t="s">
        <v>846</v>
      </c>
      <c r="V4" s="740"/>
      <c r="W4" s="740"/>
      <c r="X4" s="740"/>
      <c r="Y4" s="740"/>
      <c r="Z4" s="201"/>
      <c r="AA4" s="740"/>
      <c r="AB4" s="740"/>
      <c r="AC4" s="201"/>
      <c r="AD4" s="201"/>
      <c r="AE4" s="502"/>
      <c r="AF4" s="507" t="s">
        <v>854</v>
      </c>
      <c r="AG4" s="505"/>
      <c r="AH4" s="505"/>
      <c r="AI4" s="505"/>
      <c r="AJ4" s="505"/>
      <c r="AK4" s="505"/>
      <c r="AL4" s="505"/>
      <c r="AM4" s="505"/>
      <c r="AN4" s="505"/>
      <c r="AO4" s="505"/>
      <c r="AP4" s="502"/>
      <c r="AQ4" s="507" t="s">
        <v>857</v>
      </c>
      <c r="AR4" s="505"/>
      <c r="AS4" s="505"/>
      <c r="AT4" s="505"/>
      <c r="AU4" s="505"/>
      <c r="AV4" s="505"/>
      <c r="AW4" s="505"/>
      <c r="AX4" s="505"/>
      <c r="AY4" s="505"/>
      <c r="AZ4" s="505"/>
      <c r="BA4" s="502"/>
      <c r="BB4" s="507" t="s">
        <v>856</v>
      </c>
      <c r="BC4" s="505"/>
      <c r="BD4" s="505"/>
      <c r="BE4" s="505"/>
      <c r="BF4" s="505"/>
      <c r="BG4" s="505"/>
      <c r="BH4" s="505"/>
      <c r="BI4" s="505"/>
      <c r="BJ4" s="505"/>
      <c r="BK4" s="505"/>
      <c r="BL4" s="502"/>
      <c r="BM4" s="507" t="s">
        <v>855</v>
      </c>
      <c r="BN4" s="505"/>
      <c r="BO4" s="505"/>
      <c r="BP4" s="505"/>
      <c r="BQ4" s="505"/>
      <c r="BR4" s="505"/>
      <c r="BS4" s="505"/>
      <c r="BT4" s="505"/>
      <c r="BU4" s="505"/>
      <c r="BV4" s="505"/>
      <c r="BW4" s="502"/>
      <c r="BX4" s="507" t="s">
        <v>852</v>
      </c>
      <c r="BY4" s="505"/>
      <c r="BZ4" s="505"/>
      <c r="CA4" s="505"/>
      <c r="CB4" s="505"/>
      <c r="CC4" s="505"/>
      <c r="CD4" s="505"/>
      <c r="CE4" s="505"/>
      <c r="CF4" s="505"/>
      <c r="CG4" s="505"/>
      <c r="CH4" s="502"/>
      <c r="CI4" s="521" t="s">
        <v>831</v>
      </c>
      <c r="CJ4" s="523"/>
      <c r="CK4" s="523"/>
      <c r="CL4" s="523"/>
      <c r="CM4" s="510"/>
      <c r="CN4" s="510"/>
      <c r="CO4" s="509"/>
      <c r="CP4" s="73"/>
      <c r="CQ4" s="201"/>
      <c r="CR4" s="172"/>
      <c r="CS4" s="172"/>
      <c r="CT4" s="172"/>
      <c r="CU4" s="278" t="s">
        <v>868</v>
      </c>
      <c r="CV4" s="279"/>
      <c r="CW4" s="614" t="s">
        <v>1019</v>
      </c>
      <c r="CX4" s="172"/>
      <c r="DA4" s="1119">
        <f>COUNTIF(DA7:DA156,"&gt;0")</f>
        <v>1</v>
      </c>
      <c r="DB4" s="916"/>
      <c r="DC4" s="996" t="s">
        <v>1016</v>
      </c>
      <c r="DD4" s="254"/>
      <c r="DE4" s="164"/>
      <c r="DF4" s="708" t="s">
        <v>1100</v>
      </c>
      <c r="DG4" s="99"/>
      <c r="DH4" s="267">
        <f>COUNTIF($DH$7:$DH150,"&gt;0")</f>
        <v>0</v>
      </c>
      <c r="DI4" s="101"/>
      <c r="DJ4" s="1265" t="s">
        <v>1840</v>
      </c>
      <c r="DK4" s="255"/>
      <c r="DL4" s="1209" t="s">
        <v>1096</v>
      </c>
      <c r="DM4" s="1206"/>
      <c r="DN4" s="1206"/>
      <c r="DO4" s="1206"/>
      <c r="DP4" s="1206"/>
      <c r="DQ4" s="1206"/>
      <c r="DR4" s="1207"/>
      <c r="DS4" s="690" t="s">
        <v>1031</v>
      </c>
      <c r="DT4" s="258" t="s">
        <v>846</v>
      </c>
      <c r="DU4" s="258"/>
      <c r="DV4" s="258"/>
      <c r="DW4" s="258"/>
      <c r="DX4" s="258"/>
      <c r="DY4" s="258"/>
      <c r="DZ4" s="258"/>
      <c r="EA4" s="258"/>
      <c r="EB4" s="258"/>
      <c r="EC4" s="258"/>
      <c r="ED4" s="258"/>
      <c r="EE4" s="258" t="s">
        <v>854</v>
      </c>
      <c r="EF4" s="258"/>
      <c r="EG4" s="258"/>
      <c r="EH4" s="258"/>
      <c r="EI4" s="258"/>
      <c r="EJ4" s="258"/>
      <c r="EK4" s="258"/>
      <c r="EL4" s="258"/>
      <c r="EM4" s="258"/>
      <c r="EN4" s="258"/>
      <c r="EO4" s="258"/>
      <c r="EP4" s="258" t="s">
        <v>857</v>
      </c>
      <c r="EQ4" s="258"/>
      <c r="ER4" s="258"/>
      <c r="ES4" s="258"/>
      <c r="ET4" s="258"/>
      <c r="EU4" s="258"/>
      <c r="EV4" s="258"/>
      <c r="EW4" s="258"/>
      <c r="EX4" s="258"/>
      <c r="EY4" s="258"/>
      <c r="EZ4" s="258"/>
      <c r="FA4" s="258" t="s">
        <v>856</v>
      </c>
      <c r="FB4" s="258"/>
      <c r="FC4" s="258"/>
      <c r="FD4" s="258"/>
      <c r="FE4" s="258"/>
      <c r="FF4" s="258"/>
      <c r="FG4" s="258"/>
      <c r="FH4" s="258"/>
      <c r="FI4" s="258"/>
      <c r="FJ4" s="258"/>
      <c r="FK4" s="258" t="s">
        <v>1052</v>
      </c>
      <c r="FL4" s="258" t="s">
        <v>855</v>
      </c>
      <c r="FM4" s="258"/>
      <c r="FN4" s="258"/>
      <c r="FO4" s="258"/>
      <c r="FP4" s="258"/>
      <c r="FQ4" s="258"/>
      <c r="FR4" s="258"/>
      <c r="FS4" s="258"/>
      <c r="FT4" s="258"/>
      <c r="FU4" s="258"/>
      <c r="FV4" s="258"/>
      <c r="FW4" s="258" t="s">
        <v>852</v>
      </c>
      <c r="FX4" s="258"/>
      <c r="FY4" s="258"/>
      <c r="FZ4" s="258"/>
      <c r="GA4" s="258"/>
      <c r="GB4" s="258"/>
      <c r="GC4" s="258"/>
      <c r="GD4" s="258"/>
      <c r="GE4" s="258"/>
      <c r="GF4" s="258"/>
      <c r="GG4" s="687"/>
      <c r="GH4" s="292" t="s">
        <v>462</v>
      </c>
      <c r="GI4" s="342"/>
      <c r="GJ4" s="342"/>
      <c r="GK4" s="293"/>
      <c r="GL4" s="103"/>
      <c r="GM4" s="103"/>
      <c r="GN4" s="103"/>
      <c r="GO4" s="103"/>
      <c r="GP4" s="159"/>
      <c r="GQ4" s="354">
        <f>COUNTIFS(GQ7:GQ56,"&lt;&gt;No entry")</f>
        <v>50</v>
      </c>
    </row>
    <row r="5" spans="1:201" ht="110.1" customHeight="1" thickBot="1" x14ac:dyDescent="0.3">
      <c r="A5" s="24"/>
      <c r="B5" s="925" t="s">
        <v>840</v>
      </c>
      <c r="C5" s="926" t="s">
        <v>2140</v>
      </c>
      <c r="D5" s="927" t="s">
        <v>841</v>
      </c>
      <c r="E5" s="1263" t="s">
        <v>1146</v>
      </c>
      <c r="F5" s="513" t="s">
        <v>1795</v>
      </c>
      <c r="G5" s="928" t="s">
        <v>2026</v>
      </c>
      <c r="H5" s="1195" t="s">
        <v>1223</v>
      </c>
      <c r="I5" s="856"/>
      <c r="J5" s="856"/>
      <c r="K5" s="1205" t="s">
        <v>1789</v>
      </c>
      <c r="L5" s="876" t="s">
        <v>687</v>
      </c>
      <c r="M5" s="877" t="s">
        <v>850</v>
      </c>
      <c r="N5" s="920" t="s">
        <v>1788</v>
      </c>
      <c r="O5" s="1198" t="s">
        <v>935</v>
      </c>
      <c r="P5" s="1198" t="s">
        <v>1029</v>
      </c>
      <c r="Q5" s="1199" t="s">
        <v>1786</v>
      </c>
      <c r="R5" s="1198" t="s">
        <v>1208</v>
      </c>
      <c r="S5" s="1198" t="s">
        <v>1209</v>
      </c>
      <c r="T5" s="1198" t="s">
        <v>1210</v>
      </c>
      <c r="U5" s="929" t="s">
        <v>1224</v>
      </c>
      <c r="V5" s="930" t="s">
        <v>1212</v>
      </c>
      <c r="W5" s="931" t="s">
        <v>1211</v>
      </c>
      <c r="X5" s="932" t="s">
        <v>820</v>
      </c>
      <c r="Y5" s="933" t="s">
        <v>821</v>
      </c>
      <c r="Z5" s="934" t="s">
        <v>744</v>
      </c>
      <c r="AA5" s="955" t="s">
        <v>849</v>
      </c>
      <c r="AB5" s="938" t="s">
        <v>2073</v>
      </c>
      <c r="AC5" s="935" t="s">
        <v>1798</v>
      </c>
      <c r="AD5" s="936" t="s">
        <v>753</v>
      </c>
      <c r="AE5" s="921" t="s">
        <v>801</v>
      </c>
      <c r="AF5" s="929" t="s">
        <v>1225</v>
      </c>
      <c r="AG5" s="930" t="s">
        <v>1213</v>
      </c>
      <c r="AH5" s="931" t="s">
        <v>1211</v>
      </c>
      <c r="AI5" s="932" t="s">
        <v>820</v>
      </c>
      <c r="AJ5" s="933" t="s">
        <v>821</v>
      </c>
      <c r="AK5" s="934" t="s">
        <v>744</v>
      </c>
      <c r="AL5" s="955" t="s">
        <v>849</v>
      </c>
      <c r="AM5" s="938" t="s">
        <v>2073</v>
      </c>
      <c r="AN5" s="935" t="s">
        <v>1799</v>
      </c>
      <c r="AO5" s="936" t="s">
        <v>753</v>
      </c>
      <c r="AP5" s="921" t="s">
        <v>804</v>
      </c>
      <c r="AQ5" s="937" t="s">
        <v>1224</v>
      </c>
      <c r="AR5" s="931" t="s">
        <v>1214</v>
      </c>
      <c r="AS5" s="931" t="s">
        <v>1211</v>
      </c>
      <c r="AT5" s="932" t="s">
        <v>820</v>
      </c>
      <c r="AU5" s="933" t="s">
        <v>821</v>
      </c>
      <c r="AV5" s="934" t="s">
        <v>744</v>
      </c>
      <c r="AW5" s="955" t="s">
        <v>849</v>
      </c>
      <c r="AX5" s="938" t="s">
        <v>2073</v>
      </c>
      <c r="AY5" s="935" t="s">
        <v>1800</v>
      </c>
      <c r="AZ5" s="936" t="s">
        <v>753</v>
      </c>
      <c r="BA5" s="921" t="s">
        <v>806</v>
      </c>
      <c r="BB5" s="937" t="s">
        <v>1224</v>
      </c>
      <c r="BC5" s="931" t="s">
        <v>1214</v>
      </c>
      <c r="BD5" s="931" t="s">
        <v>1211</v>
      </c>
      <c r="BE5" s="932" t="s">
        <v>820</v>
      </c>
      <c r="BF5" s="933" t="s">
        <v>821</v>
      </c>
      <c r="BG5" s="934" t="s">
        <v>744</v>
      </c>
      <c r="BH5" s="955" t="s">
        <v>849</v>
      </c>
      <c r="BI5" s="938" t="s">
        <v>2073</v>
      </c>
      <c r="BJ5" s="935" t="s">
        <v>1801</v>
      </c>
      <c r="BK5" s="936" t="s">
        <v>753</v>
      </c>
      <c r="BL5" s="921" t="s">
        <v>808</v>
      </c>
      <c r="BM5" s="937" t="s">
        <v>1224</v>
      </c>
      <c r="BN5" s="931" t="s">
        <v>1214</v>
      </c>
      <c r="BO5" s="931" t="s">
        <v>1211</v>
      </c>
      <c r="BP5" s="932" t="s">
        <v>820</v>
      </c>
      <c r="BQ5" s="933" t="s">
        <v>821</v>
      </c>
      <c r="BR5" s="934" t="s">
        <v>744</v>
      </c>
      <c r="BS5" s="955" t="s">
        <v>849</v>
      </c>
      <c r="BT5" s="938" t="s">
        <v>2073</v>
      </c>
      <c r="BU5" s="939" t="s">
        <v>1802</v>
      </c>
      <c r="BV5" s="936" t="s">
        <v>753</v>
      </c>
      <c r="BW5" s="921" t="s">
        <v>810</v>
      </c>
      <c r="BX5" s="937" t="s">
        <v>1224</v>
      </c>
      <c r="BY5" s="931" t="s">
        <v>1214</v>
      </c>
      <c r="BZ5" s="931" t="s">
        <v>1211</v>
      </c>
      <c r="CA5" s="932" t="s">
        <v>820</v>
      </c>
      <c r="CB5" s="933" t="s">
        <v>821</v>
      </c>
      <c r="CC5" s="934" t="s">
        <v>744</v>
      </c>
      <c r="CD5" s="955" t="s">
        <v>849</v>
      </c>
      <c r="CE5" s="938" t="s">
        <v>2073</v>
      </c>
      <c r="CF5" s="939" t="s">
        <v>1803</v>
      </c>
      <c r="CG5" s="936" t="s">
        <v>753</v>
      </c>
      <c r="CH5" s="921" t="s">
        <v>853</v>
      </c>
      <c r="CI5" s="940" t="s">
        <v>1164</v>
      </c>
      <c r="CJ5" s="940" t="s">
        <v>1164</v>
      </c>
      <c r="CK5" s="940" t="s">
        <v>1164</v>
      </c>
      <c r="CL5" s="940" t="s">
        <v>1164</v>
      </c>
      <c r="CM5" s="941" t="s">
        <v>863</v>
      </c>
      <c r="CN5" s="942" t="s">
        <v>862</v>
      </c>
      <c r="CO5" s="943" t="s">
        <v>861</v>
      </c>
      <c r="CP5" s="944" t="s">
        <v>858</v>
      </c>
      <c r="CQ5" s="201"/>
      <c r="CR5" s="172"/>
      <c r="CS5" s="1755" t="s">
        <v>1102</v>
      </c>
      <c r="CT5" s="1607"/>
      <c r="CU5" s="1607"/>
      <c r="CV5" s="1607"/>
      <c r="CW5" s="1607"/>
      <c r="CX5" s="1607"/>
      <c r="DA5" s="900" t="s">
        <v>1425</v>
      </c>
      <c r="DB5" s="901" t="s">
        <v>1426</v>
      </c>
      <c r="DC5" s="247" t="s">
        <v>1017</v>
      </c>
      <c r="DD5" s="909" t="s">
        <v>1226</v>
      </c>
      <c r="DE5" s="684" t="s">
        <v>1028</v>
      </c>
      <c r="DF5" s="266" t="s">
        <v>1021</v>
      </c>
      <c r="DG5" s="263" t="s">
        <v>1022</v>
      </c>
      <c r="DH5" s="263" t="s">
        <v>1095</v>
      </c>
      <c r="DI5" s="146" t="s">
        <v>850</v>
      </c>
      <c r="DJ5" s="683" t="s">
        <v>1026</v>
      </c>
      <c r="DK5" s="692" t="s">
        <v>1008</v>
      </c>
      <c r="DL5" s="1210" t="s">
        <v>1027</v>
      </c>
      <c r="DM5" s="1208" t="s">
        <v>935</v>
      </c>
      <c r="DN5" s="1208" t="s">
        <v>1029</v>
      </c>
      <c r="DO5" s="1208" t="s">
        <v>1030</v>
      </c>
      <c r="DP5" s="1208" t="s">
        <v>642</v>
      </c>
      <c r="DQ5" s="1208" t="s">
        <v>842</v>
      </c>
      <c r="DR5" s="1208" t="s">
        <v>843</v>
      </c>
      <c r="DS5" s="513" t="s">
        <v>1032</v>
      </c>
      <c r="DT5" s="286" t="s">
        <v>1033</v>
      </c>
      <c r="DU5" s="243" t="s">
        <v>1097</v>
      </c>
      <c r="DV5" s="243" t="s">
        <v>1034</v>
      </c>
      <c r="DW5" s="243" t="s">
        <v>1035</v>
      </c>
      <c r="DX5" s="243" t="s">
        <v>1036</v>
      </c>
      <c r="DY5" s="243" t="s">
        <v>1039</v>
      </c>
      <c r="DZ5" s="243" t="s">
        <v>1037</v>
      </c>
      <c r="EA5" s="243" t="s">
        <v>1038</v>
      </c>
      <c r="EB5" s="98" t="s">
        <v>1794</v>
      </c>
      <c r="EC5" s="98" t="s">
        <v>1040</v>
      </c>
      <c r="ED5" s="98" t="s">
        <v>1041</v>
      </c>
      <c r="EE5" s="286" t="s">
        <v>1083</v>
      </c>
      <c r="EF5" s="243" t="s">
        <v>1084</v>
      </c>
      <c r="EG5" s="243" t="s">
        <v>1085</v>
      </c>
      <c r="EH5" s="243" t="s">
        <v>1086</v>
      </c>
      <c r="EI5" s="243" t="s">
        <v>1087</v>
      </c>
      <c r="EJ5" s="243" t="s">
        <v>1090</v>
      </c>
      <c r="EK5" s="243" t="s">
        <v>1088</v>
      </c>
      <c r="EL5" s="243" t="s">
        <v>1089</v>
      </c>
      <c r="EM5" s="98" t="s">
        <v>1793</v>
      </c>
      <c r="EN5" s="98" t="s">
        <v>1091</v>
      </c>
      <c r="EO5" s="98" t="s">
        <v>1092</v>
      </c>
      <c r="EP5" s="286" t="s">
        <v>1073</v>
      </c>
      <c r="EQ5" s="243" t="s">
        <v>1074</v>
      </c>
      <c r="ER5" s="243" t="s">
        <v>1075</v>
      </c>
      <c r="ES5" s="243" t="s">
        <v>1076</v>
      </c>
      <c r="ET5" s="243" t="s">
        <v>1077</v>
      </c>
      <c r="EU5" s="243" t="s">
        <v>1080</v>
      </c>
      <c r="EV5" s="243" t="s">
        <v>1078</v>
      </c>
      <c r="EW5" s="243" t="s">
        <v>1079</v>
      </c>
      <c r="EX5" s="98" t="s">
        <v>1820</v>
      </c>
      <c r="EY5" s="98" t="s">
        <v>1081</v>
      </c>
      <c r="EZ5" s="98" t="s">
        <v>1082</v>
      </c>
      <c r="FA5" s="286" t="s">
        <v>1064</v>
      </c>
      <c r="FB5" s="243" t="s">
        <v>1065</v>
      </c>
      <c r="FC5" s="243" t="s">
        <v>1066</v>
      </c>
      <c r="FD5" s="243" t="s">
        <v>1067</v>
      </c>
      <c r="FE5" s="243" t="s">
        <v>1068</v>
      </c>
      <c r="FF5" s="98" t="s">
        <v>1071</v>
      </c>
      <c r="FG5" s="243" t="s">
        <v>1069</v>
      </c>
      <c r="FH5" s="243" t="s">
        <v>1070</v>
      </c>
      <c r="FI5" s="98" t="s">
        <v>1792</v>
      </c>
      <c r="FJ5" s="98" t="s">
        <v>1072</v>
      </c>
      <c r="FK5" s="98" t="s">
        <v>1063</v>
      </c>
      <c r="FL5" s="286" t="s">
        <v>1053</v>
      </c>
      <c r="FM5" s="243" t="s">
        <v>1054</v>
      </c>
      <c r="FN5" s="243" t="s">
        <v>1055</v>
      </c>
      <c r="FO5" s="243" t="s">
        <v>1056</v>
      </c>
      <c r="FP5" s="243" t="s">
        <v>1057</v>
      </c>
      <c r="FQ5" s="243" t="s">
        <v>1060</v>
      </c>
      <c r="FR5" s="243" t="s">
        <v>1058</v>
      </c>
      <c r="FS5" s="243" t="s">
        <v>1059</v>
      </c>
      <c r="FT5" s="98" t="s">
        <v>1790</v>
      </c>
      <c r="FU5" s="98" t="s">
        <v>1061</v>
      </c>
      <c r="FV5" s="98" t="s">
        <v>1062</v>
      </c>
      <c r="FW5" s="286" t="s">
        <v>1043</v>
      </c>
      <c r="FX5" s="243" t="s">
        <v>1044</v>
      </c>
      <c r="FY5" s="243" t="s">
        <v>1045</v>
      </c>
      <c r="FZ5" s="243" t="s">
        <v>1046</v>
      </c>
      <c r="GA5" s="243" t="s">
        <v>1047</v>
      </c>
      <c r="GB5" s="243" t="s">
        <v>1050</v>
      </c>
      <c r="GC5" s="243" t="s">
        <v>1048</v>
      </c>
      <c r="GD5" s="243" t="s">
        <v>1049</v>
      </c>
      <c r="GE5" s="98" t="s">
        <v>1791</v>
      </c>
      <c r="GF5" s="98" t="s">
        <v>1051</v>
      </c>
      <c r="GG5" s="688" t="s">
        <v>1093</v>
      </c>
      <c r="GH5" s="1108" t="str">
        <f>IF(CI5&lt;&gt;"Enter field name here",IF(LEN(CI5)&lt;250,CI5,"Long header:- see workbook"),"No heading entered")</f>
        <v>No heading entered</v>
      </c>
      <c r="GI5" s="1108" t="str">
        <f t="shared" ref="GI5:GJ5" si="0">IF(CJ5&lt;&gt;"Enter field name here",IF(LEN(CJ5)&lt;250,CJ5,"Long header:- see workbook"),"No heading entered")</f>
        <v>No heading entered</v>
      </c>
      <c r="GJ5" s="1108" t="str">
        <f t="shared" si="0"/>
        <v>No heading entered</v>
      </c>
      <c r="GK5" s="1108" t="str">
        <f>IF(CL5&lt;&gt;"Enter field name here",IF(LEN(CL5)&lt;250,CL5,"Long header:- see workbook"),"No heading entered")</f>
        <v>No heading entered</v>
      </c>
      <c r="GL5" s="261" t="s">
        <v>1807</v>
      </c>
      <c r="GM5" s="248" t="s">
        <v>1159</v>
      </c>
      <c r="GN5" s="261" t="s">
        <v>1808</v>
      </c>
      <c r="GO5" s="247" t="s">
        <v>1160</v>
      </c>
      <c r="GP5" s="97" t="s">
        <v>1098</v>
      </c>
      <c r="GQ5" s="169" t="s">
        <v>322</v>
      </c>
    </row>
    <row r="6" spans="1:201" ht="9.9499999999999993" customHeight="1" thickBot="1" x14ac:dyDescent="0.3">
      <c r="A6" s="24"/>
      <c r="B6" s="945"/>
      <c r="C6" s="881"/>
      <c r="D6" s="882"/>
      <c r="E6" s="883"/>
      <c r="F6" s="884"/>
      <c r="G6" s="886"/>
      <c r="H6" s="1184"/>
      <c r="I6" s="856"/>
      <c r="J6" s="856"/>
      <c r="K6" s="1196"/>
      <c r="L6" s="885"/>
      <c r="M6" s="886"/>
      <c r="N6" s="886"/>
      <c r="O6" s="946"/>
      <c r="P6" s="946"/>
      <c r="Q6" s="946"/>
      <c r="R6" s="946"/>
      <c r="S6" s="946"/>
      <c r="T6" s="946"/>
      <c r="U6" s="947"/>
      <c r="V6" s="887"/>
      <c r="W6" s="888"/>
      <c r="X6" s="889"/>
      <c r="Y6" s="890"/>
      <c r="Z6" s="948"/>
      <c r="AA6" s="949"/>
      <c r="AB6" s="950"/>
      <c r="AC6" s="951"/>
      <c r="AD6" s="952"/>
      <c r="AE6" s="953"/>
      <c r="AF6" s="947"/>
      <c r="AG6" s="887"/>
      <c r="AH6" s="888"/>
      <c r="AI6" s="889"/>
      <c r="AJ6" s="890"/>
      <c r="AK6" s="948"/>
      <c r="AL6" s="949"/>
      <c r="AM6" s="950"/>
      <c r="AN6" s="951"/>
      <c r="AO6" s="952"/>
      <c r="AP6" s="953"/>
      <c r="AQ6" s="895"/>
      <c r="AR6" s="888"/>
      <c r="AS6" s="888"/>
      <c r="AT6" s="889"/>
      <c r="AU6" s="890"/>
      <c r="AV6" s="948"/>
      <c r="AW6" s="949"/>
      <c r="AX6" s="950"/>
      <c r="AY6" s="951"/>
      <c r="AZ6" s="952"/>
      <c r="BA6" s="953"/>
      <c r="BB6" s="895"/>
      <c r="BC6" s="888"/>
      <c r="BD6" s="888"/>
      <c r="BE6" s="889"/>
      <c r="BF6" s="890"/>
      <c r="BG6" s="948"/>
      <c r="BH6" s="949"/>
      <c r="BI6" s="892"/>
      <c r="BJ6" s="951"/>
      <c r="BK6" s="952"/>
      <c r="BL6" s="953"/>
      <c r="BM6" s="895"/>
      <c r="BN6" s="888"/>
      <c r="BO6" s="888"/>
      <c r="BP6" s="889"/>
      <c r="BQ6" s="890"/>
      <c r="BR6" s="948"/>
      <c r="BS6" s="949"/>
      <c r="BT6" s="892"/>
      <c r="BU6" s="954"/>
      <c r="BV6" s="952"/>
      <c r="BW6" s="953"/>
      <c r="BX6" s="895"/>
      <c r="BY6" s="888"/>
      <c r="BZ6" s="888"/>
      <c r="CA6" s="889"/>
      <c r="CB6" s="890"/>
      <c r="CC6" s="948"/>
      <c r="CD6" s="949"/>
      <c r="CE6" s="892"/>
      <c r="CF6" s="954"/>
      <c r="CG6" s="952"/>
      <c r="CH6" s="953"/>
      <c r="CI6" s="896"/>
      <c r="CJ6" s="896"/>
      <c r="CK6" s="896"/>
      <c r="CL6" s="896"/>
      <c r="CM6" s="895"/>
      <c r="CN6" s="895"/>
      <c r="CO6" s="897"/>
      <c r="CP6" s="898"/>
      <c r="CQ6" s="870"/>
      <c r="CR6" s="172"/>
      <c r="CS6" s="871"/>
      <c r="CT6" s="871"/>
      <c r="CU6" s="871"/>
      <c r="CV6" s="871"/>
      <c r="CW6" s="871"/>
      <c r="CX6" s="871"/>
      <c r="DA6" s="904" t="s">
        <v>1455</v>
      </c>
      <c r="DB6" s="905" t="s">
        <v>1456</v>
      </c>
      <c r="DC6" s="997" t="s">
        <v>1457</v>
      </c>
      <c r="DD6" s="910" t="s">
        <v>1458</v>
      </c>
      <c r="DE6" s="906" t="s">
        <v>1459</v>
      </c>
      <c r="DF6" s="905" t="s">
        <v>1460</v>
      </c>
      <c r="DG6" s="906" t="s">
        <v>1461</v>
      </c>
      <c r="DH6" s="905" t="s">
        <v>1462</v>
      </c>
      <c r="DI6" s="906" t="s">
        <v>1463</v>
      </c>
      <c r="DJ6" s="905" t="s">
        <v>1464</v>
      </c>
      <c r="DK6" s="906" t="s">
        <v>1465</v>
      </c>
      <c r="DL6" s="905" t="s">
        <v>1466</v>
      </c>
      <c r="DM6" s="906" t="s">
        <v>1467</v>
      </c>
      <c r="DN6" s="905" t="s">
        <v>1468</v>
      </c>
      <c r="DO6" s="906" t="s">
        <v>1469</v>
      </c>
      <c r="DP6" s="905" t="s">
        <v>1470</v>
      </c>
      <c r="DQ6" s="906" t="s">
        <v>1471</v>
      </c>
      <c r="DR6" s="905" t="s">
        <v>1472</v>
      </c>
      <c r="DS6" s="906" t="s">
        <v>1473</v>
      </c>
      <c r="DT6" s="905" t="s">
        <v>1474</v>
      </c>
      <c r="DU6" s="906" t="s">
        <v>1475</v>
      </c>
      <c r="DV6" s="905" t="s">
        <v>1476</v>
      </c>
      <c r="DW6" s="906" t="s">
        <v>1477</v>
      </c>
      <c r="DX6" s="905" t="s">
        <v>1478</v>
      </c>
      <c r="DY6" s="906" t="s">
        <v>1479</v>
      </c>
      <c r="DZ6" s="905" t="s">
        <v>1480</v>
      </c>
      <c r="EA6" s="906" t="s">
        <v>1481</v>
      </c>
      <c r="EB6" s="905" t="s">
        <v>1482</v>
      </c>
      <c r="EC6" s="906" t="s">
        <v>1483</v>
      </c>
      <c r="ED6" s="905" t="s">
        <v>1484</v>
      </c>
      <c r="EE6" s="906" t="s">
        <v>1485</v>
      </c>
      <c r="EF6" s="905" t="s">
        <v>1486</v>
      </c>
      <c r="EG6" s="906" t="s">
        <v>1487</v>
      </c>
      <c r="EH6" s="905" t="s">
        <v>1488</v>
      </c>
      <c r="EI6" s="906" t="s">
        <v>1489</v>
      </c>
      <c r="EJ6" s="905" t="s">
        <v>1490</v>
      </c>
      <c r="EK6" s="906" t="s">
        <v>1491</v>
      </c>
      <c r="EL6" s="905" t="s">
        <v>1492</v>
      </c>
      <c r="EM6" s="906" t="s">
        <v>1493</v>
      </c>
      <c r="EN6" s="905" t="s">
        <v>1494</v>
      </c>
      <c r="EO6" s="906" t="s">
        <v>1495</v>
      </c>
      <c r="EP6" s="905" t="s">
        <v>1496</v>
      </c>
      <c r="EQ6" s="906" t="s">
        <v>1497</v>
      </c>
      <c r="ER6" s="905" t="s">
        <v>1498</v>
      </c>
      <c r="ES6" s="906" t="s">
        <v>1499</v>
      </c>
      <c r="ET6" s="905" t="s">
        <v>1500</v>
      </c>
      <c r="EU6" s="906" t="s">
        <v>1501</v>
      </c>
      <c r="EV6" s="905" t="s">
        <v>1502</v>
      </c>
      <c r="EW6" s="906" t="s">
        <v>1503</v>
      </c>
      <c r="EX6" s="905" t="s">
        <v>1504</v>
      </c>
      <c r="EY6" s="906" t="s">
        <v>1505</v>
      </c>
      <c r="EZ6" s="905" t="s">
        <v>1506</v>
      </c>
      <c r="FA6" s="906" t="s">
        <v>1507</v>
      </c>
      <c r="FB6" s="905" t="s">
        <v>1508</v>
      </c>
      <c r="FC6" s="906" t="s">
        <v>1509</v>
      </c>
      <c r="FD6" s="905" t="s">
        <v>1510</v>
      </c>
      <c r="FE6" s="906" t="s">
        <v>1511</v>
      </c>
      <c r="FF6" s="905" t="s">
        <v>1512</v>
      </c>
      <c r="FG6" s="906" t="s">
        <v>1513</v>
      </c>
      <c r="FH6" s="905" t="s">
        <v>1514</v>
      </c>
      <c r="FI6" s="906" t="s">
        <v>1515</v>
      </c>
      <c r="FJ6" s="905" t="s">
        <v>1516</v>
      </c>
      <c r="FK6" s="906" t="s">
        <v>1517</v>
      </c>
      <c r="FL6" s="905" t="s">
        <v>1518</v>
      </c>
      <c r="FM6" s="906" t="s">
        <v>1519</v>
      </c>
      <c r="FN6" s="905" t="s">
        <v>1520</v>
      </c>
      <c r="FO6" s="906" t="s">
        <v>1521</v>
      </c>
      <c r="FP6" s="905" t="s">
        <v>1522</v>
      </c>
      <c r="FQ6" s="906" t="s">
        <v>1523</v>
      </c>
      <c r="FR6" s="905" t="s">
        <v>1524</v>
      </c>
      <c r="FS6" s="906" t="s">
        <v>1525</v>
      </c>
      <c r="FT6" s="905" t="s">
        <v>1526</v>
      </c>
      <c r="FU6" s="906" t="s">
        <v>1527</v>
      </c>
      <c r="FV6" s="905" t="s">
        <v>1528</v>
      </c>
      <c r="FW6" s="906" t="s">
        <v>1529</v>
      </c>
      <c r="FX6" s="905" t="s">
        <v>1530</v>
      </c>
      <c r="FY6" s="906" t="s">
        <v>1531</v>
      </c>
      <c r="FZ6" s="905" t="s">
        <v>1532</v>
      </c>
      <c r="GA6" s="906" t="s">
        <v>1533</v>
      </c>
      <c r="GB6" s="905" t="s">
        <v>1534</v>
      </c>
      <c r="GC6" s="906" t="s">
        <v>1535</v>
      </c>
      <c r="GD6" s="905" t="s">
        <v>1536</v>
      </c>
      <c r="GE6" s="906" t="s">
        <v>1537</v>
      </c>
      <c r="GF6" s="905" t="s">
        <v>1538</v>
      </c>
      <c r="GG6" s="906" t="s">
        <v>1539</v>
      </c>
      <c r="GH6" s="905" t="s">
        <v>1540</v>
      </c>
      <c r="GI6" s="906" t="s">
        <v>1541</v>
      </c>
      <c r="GJ6" s="905" t="s">
        <v>1542</v>
      </c>
      <c r="GK6" s="906" t="s">
        <v>1543</v>
      </c>
      <c r="GL6" s="905" t="s">
        <v>1544</v>
      </c>
      <c r="GM6" s="905" t="s">
        <v>1545</v>
      </c>
      <c r="GN6" s="906" t="s">
        <v>1546</v>
      </c>
      <c r="GO6" s="905" t="s">
        <v>1547</v>
      </c>
      <c r="GP6" s="906" t="s">
        <v>1941</v>
      </c>
      <c r="GQ6" s="905" t="s">
        <v>1942</v>
      </c>
    </row>
    <row r="7" spans="1:201" ht="15.75" customHeight="1" x14ac:dyDescent="0.25">
      <c r="A7" s="24"/>
      <c r="B7" s="264" t="s">
        <v>428</v>
      </c>
      <c r="C7" s="1075"/>
      <c r="D7" s="1074"/>
      <c r="E7" s="496"/>
      <c r="F7" s="1301"/>
      <c r="G7" s="1076"/>
      <c r="H7" s="226"/>
      <c r="I7" s="184"/>
      <c r="J7" s="184"/>
      <c r="K7" s="1197"/>
      <c r="L7" s="156"/>
      <c r="M7" s="29"/>
      <c r="N7" s="148"/>
      <c r="O7" s="148"/>
      <c r="P7" s="148"/>
      <c r="Q7" s="148"/>
      <c r="R7" s="148"/>
      <c r="S7" s="148"/>
      <c r="T7" s="148"/>
      <c r="U7" s="1092"/>
      <c r="V7" s="1077"/>
      <c r="W7" s="1078"/>
      <c r="X7" s="148"/>
      <c r="Y7" s="148"/>
      <c r="Z7" s="1078"/>
      <c r="AA7" s="148"/>
      <c r="AB7" s="1415"/>
      <c r="AC7" s="1081"/>
      <c r="AD7" s="1081"/>
      <c r="AE7" s="1082"/>
      <c r="AF7" s="1092"/>
      <c r="AG7" s="1077"/>
      <c r="AH7" s="1078"/>
      <c r="AI7" s="148"/>
      <c r="AJ7" s="148"/>
      <c r="AK7" s="1078"/>
      <c r="AL7" s="148"/>
      <c r="AM7" s="148"/>
      <c r="AN7" s="1081"/>
      <c r="AO7" s="1081"/>
      <c r="AP7" s="1082"/>
      <c r="AQ7" s="1092"/>
      <c r="AR7" s="1077"/>
      <c r="AS7" s="1078"/>
      <c r="AT7" s="148"/>
      <c r="AU7" s="148"/>
      <c r="AV7" s="1078"/>
      <c r="AW7" s="148"/>
      <c r="AX7" s="148"/>
      <c r="AY7" s="503"/>
      <c r="AZ7" s="503"/>
      <c r="BA7" s="501"/>
      <c r="BB7" s="500"/>
      <c r="BC7" s="147"/>
      <c r="BD7" s="148"/>
      <c r="BE7" s="148"/>
      <c r="BF7" s="148"/>
      <c r="BG7" s="148"/>
      <c r="BH7" s="148"/>
      <c r="BI7" s="148"/>
      <c r="BJ7" s="1081"/>
      <c r="BK7" s="1081"/>
      <c r="BL7" s="1082"/>
      <c r="BM7" s="1092"/>
      <c r="BN7" s="1077"/>
      <c r="BO7" s="1078"/>
      <c r="BP7" s="148"/>
      <c r="BQ7" s="148"/>
      <c r="BR7" s="1078"/>
      <c r="BS7" s="148"/>
      <c r="BT7" s="148"/>
      <c r="BU7" s="1081"/>
      <c r="BV7" s="1081"/>
      <c r="BW7" s="1082"/>
      <c r="BX7" s="1092"/>
      <c r="BY7" s="1077"/>
      <c r="BZ7" s="1078"/>
      <c r="CA7" s="148"/>
      <c r="CB7" s="148"/>
      <c r="CC7" s="1078"/>
      <c r="CD7" s="148"/>
      <c r="CE7" s="148"/>
      <c r="CF7" s="1081"/>
      <c r="CG7" s="1081"/>
      <c r="CH7" s="1082"/>
      <c r="CI7" s="30"/>
      <c r="CJ7" s="30"/>
      <c r="CK7" s="30"/>
      <c r="CL7" s="30"/>
      <c r="CM7" s="1085"/>
      <c r="CN7" s="1085"/>
      <c r="CO7" s="1087"/>
      <c r="CP7" s="1085"/>
      <c r="CQ7" s="202"/>
      <c r="CR7" s="172"/>
      <c r="CS7" s="172"/>
      <c r="CT7" s="172"/>
      <c r="CU7" s="172"/>
      <c r="CV7" s="172"/>
      <c r="CW7" s="172"/>
      <c r="CX7" s="172"/>
      <c r="DA7" s="623">
        <v>1</v>
      </c>
      <c r="DB7" s="1266" t="str">
        <f>$DB$3</f>
        <v xml:space="preserve">X02. Abdomen Complete Exam </v>
      </c>
      <c r="DC7" s="96" t="str">
        <f>CONCATENATE('Contact_Information '!$AO$5,$CW$4,"-",$B7)</f>
        <v>No entry-No entry-Hyyyy-Rzzzz-PRPxxxxa-X02-01</v>
      </c>
      <c r="DD7" s="908" t="str">
        <f>IF($C7&lt;&gt;"",$C7,"Error, no entry")</f>
        <v>Error, no entry</v>
      </c>
      <c r="DE7" s="1112">
        <f>IF($C7&lt;&gt;"",IF($D7&lt;&gt;"",$D7,DATEVALUE("01/01/1900")),DATEVALUE("31/01/1900"))</f>
        <v>31</v>
      </c>
      <c r="DF7" s="693">
        <f>IF($C7&lt;&gt;"",IF($K7&lt;&gt;"",K7,-15),-45)</f>
        <v>-45</v>
      </c>
      <c r="DG7" s="694" t="str">
        <f>IF($C7&lt;&gt;"",IF($L7&lt;&gt;"",$L7,"N"),"No record entry")</f>
        <v>No record entry</v>
      </c>
      <c r="DH7" s="695">
        <f>IF($C7&lt;&gt;"",IF($H7&lt;&gt;"",$H7,-15),-45)</f>
        <v>-45</v>
      </c>
      <c r="DI7" s="695">
        <f>IF($C7&lt;&gt;"",IF($M7&lt;&gt;"",$M7,-15),-45)</f>
        <v>-45</v>
      </c>
      <c r="DJ7" s="1267" t="str">
        <f>IF($C7&lt;&gt;"",IF($G7&lt;&gt;"",IF(LEN($G7)&lt;250,$G7,"Long name:-see workbook"),IF($DJ$4&lt;&gt;"",IF(LEN($DJ$4)&lt;250,$DJ$4,"Long name:-see workbook"),"No entry")),"No record entry")</f>
        <v>No record entry</v>
      </c>
      <c r="DK7" s="642">
        <f>IF($C7&lt;&gt;"",IF($N7&lt;&gt;"",$N7,-15),-45)</f>
        <v>-45</v>
      </c>
      <c r="DL7" s="696">
        <f>IF($C7&lt;&gt;"",IF($E7&lt;&gt;"",$E7,-15),-45)</f>
        <v>-45</v>
      </c>
      <c r="DM7" s="697">
        <f>IF($C7&lt;&gt;"",IF($O7&lt;&gt;"",$O7,-15),-45)</f>
        <v>-45</v>
      </c>
      <c r="DN7" s="697">
        <f>IF($C7&lt;&gt;"",IF($P7&lt;&gt;"",$P7,-15),-45)</f>
        <v>-45</v>
      </c>
      <c r="DO7" s="697">
        <f>IF($C7&lt;&gt;"",IF($Q7&lt;&gt;"",$Q7,-15),-45)</f>
        <v>-45</v>
      </c>
      <c r="DP7" s="697">
        <f>IF($C7&lt;&gt;"",IF($R7&lt;&gt;"",$R7,-15),-45)</f>
        <v>-45</v>
      </c>
      <c r="DQ7" s="697">
        <f>IF($C7&lt;&gt;"",IF($S7&lt;&gt;"",$S7,-15),-45)</f>
        <v>-45</v>
      </c>
      <c r="DR7" s="697">
        <f>IF($C7&lt;&gt;"",IF($T7&lt;&gt;"",$T7,-15),-45)</f>
        <v>-45</v>
      </c>
      <c r="DS7" s="1302" t="str">
        <f>IF($C7&lt;&gt;"",IF($F7&lt;&gt;"",IF($F7&lt;&gt;"Radiography System default  units",IF($F7&lt;&gt;"Exam Protocol Default units",$F7,$DS$4),$DS$2),IF($DS$4&lt;&gt;"Not yet entered if given",$DS$4,IF($DS$2&lt;&gt;"",$DS$2,"Error: no units entered"))),"No record entry")</f>
        <v>No record entry</v>
      </c>
      <c r="DT7" s="623" t="str">
        <f>IF($C7&lt;&gt;"",IF($U7&lt;&gt;"",$U7,"No entry"),"No record entry")</f>
        <v>No record entry</v>
      </c>
      <c r="DU7" s="606" t="str">
        <f>IF($C7&lt;&gt;"",IF($V7&lt;&gt;"",$V7,"No entry"),"No record entry")</f>
        <v>No record entry</v>
      </c>
      <c r="DV7" s="606" t="str">
        <f>IF($C7&lt;&gt;"",IF($W7&lt;&gt;"",$W7,"No entry"),"No record entry")</f>
        <v>No record entry</v>
      </c>
      <c r="DW7" s="606">
        <f>IF($C7&lt;&gt;"",IF($X7&lt;&gt;"",$X7,-15),-45)</f>
        <v>-45</v>
      </c>
      <c r="DX7" s="606">
        <f>IF($C7&lt;&gt;"",IF($Y7&lt;&gt;"",$Y7,-15),-45)</f>
        <v>-45</v>
      </c>
      <c r="DY7" s="606" t="str">
        <f>IF($C7&lt;&gt;"",IF($Z7&lt;&gt;"",$Z7,"No entry"),"No record entry")</f>
        <v>No record entry</v>
      </c>
      <c r="DZ7" s="606">
        <f>IF($C7&lt;&gt;"",IF($AA7&lt;&gt;"",$AA7,-15),-45)</f>
        <v>-45</v>
      </c>
      <c r="EA7" s="606">
        <f>IF($C7&lt;&gt;"",IF($AB7&lt;&gt;"",$AB7,-15),-45)</f>
        <v>-45</v>
      </c>
      <c r="EB7" s="606" t="str">
        <f>IF($C7&lt;&gt;"",IF($AC7&lt;&gt;"",$AC7,"No entry"),"No record entry")</f>
        <v>No record entry</v>
      </c>
      <c r="EC7" s="606" t="str">
        <f>IF($C7&lt;&gt;"",IF($AD7&lt;&gt;"",$AD7,"No entry"),"No record entry")</f>
        <v>No record entry</v>
      </c>
      <c r="ED7" s="270" t="str">
        <f>IF($C7&lt;&gt;"",IF($AE7&lt;&gt;"",IF(LEN($AE7)&lt;250,$AE7,"Long comment:-see workbook"),"No entry"),"No record entry")</f>
        <v>No record entry</v>
      </c>
      <c r="EE7" s="606" t="str">
        <f>IF($C7&lt;&gt;"",IF($AF7&lt;&gt;"",$AF7,"No entry"),"No record entry")</f>
        <v>No record entry</v>
      </c>
      <c r="EF7" s="606" t="str">
        <f>IF($C7&lt;&gt;"",IF($AG7&lt;&gt;"",$AG7,"No entry"),"No record entry")</f>
        <v>No record entry</v>
      </c>
      <c r="EG7" s="606" t="str">
        <f>IF($C7&lt;&gt;"",IF($AH7&lt;&gt;"",$AH7,"No entry"),"No record entry")</f>
        <v>No record entry</v>
      </c>
      <c r="EH7" s="606">
        <f>IF($C7&lt;&gt;"",IF($AI7&lt;&gt;"",$AI7,-15),-45)</f>
        <v>-45</v>
      </c>
      <c r="EI7" s="606">
        <f>IF($C7&lt;&gt;"",IF($AJ7&lt;&gt;"",$AJ7,-15),-45)</f>
        <v>-45</v>
      </c>
      <c r="EJ7" s="606" t="str">
        <f>IF($C7&lt;&gt;"",IF($AK7&lt;&gt;"",$AK7,"No entry"),"No record entry")</f>
        <v>No record entry</v>
      </c>
      <c r="EK7" s="606">
        <f>IF($C7&lt;&gt;"",IF($AL7&lt;&gt;"",$AL7,-15),-45)</f>
        <v>-45</v>
      </c>
      <c r="EL7" s="606">
        <f>IF($C7&lt;&gt;"",IF($AM7&lt;&gt;"",$AM7,-15),-45)</f>
        <v>-45</v>
      </c>
      <c r="EM7" s="606" t="str">
        <f>IF($C7&lt;&gt;"",IF($AN7&lt;&gt;"",$AN7,"No entry"),"No record entry")</f>
        <v>No record entry</v>
      </c>
      <c r="EN7" s="606" t="str">
        <f>IF($C7&lt;&gt;"",IF($AO7&lt;&gt;"",$AO7,"No entry"),"No record entry")</f>
        <v>No record entry</v>
      </c>
      <c r="EO7" s="270" t="str">
        <f>IF($C7&lt;&gt;"",IF($AP7&lt;&gt;"",IF(LEN($AP7)&lt;250,$AP7,"Long comment:-see workbook"),"No entry"),"No record entry")</f>
        <v>No record entry</v>
      </c>
      <c r="EP7" s="606" t="str">
        <f>IF($C7&lt;&gt;"",IF($AQ7&lt;&gt;"",$AQ7,"No entry"),"No record entry")</f>
        <v>No record entry</v>
      </c>
      <c r="EQ7" s="606" t="str">
        <f>IF($C7&lt;&gt;"",IF($AR7&lt;&gt;"",$AR7,"No entry"),"No record entry")</f>
        <v>No record entry</v>
      </c>
      <c r="ER7" s="606" t="str">
        <f>IF($C7&lt;&gt;"",IF($AS7&lt;&gt;"",$AS7,"No entry"),"No record entry")</f>
        <v>No record entry</v>
      </c>
      <c r="ES7" s="606">
        <f>IF($C7&lt;&gt;"",IF($AT7&lt;&gt;"",$AT7,-15),-45)</f>
        <v>-45</v>
      </c>
      <c r="ET7" s="606">
        <f>IF($C7&lt;&gt;"",IF($AU7&lt;&gt;"",$AU7,-15),-45)</f>
        <v>-45</v>
      </c>
      <c r="EU7" s="606" t="str">
        <f>IF($C7&lt;&gt;"",IF($AV7&lt;&gt;"",$AV7,"No entry"),"No record entry")</f>
        <v>No record entry</v>
      </c>
      <c r="EV7" s="606">
        <f>IF($C7&lt;&gt;"",IF($AW7&lt;&gt;"",$AW7,-15),-45)</f>
        <v>-45</v>
      </c>
      <c r="EW7" s="606">
        <f>IF($C7&lt;&gt;"",IF($AX7&lt;&gt;"",$AX7,-15),-45)</f>
        <v>-45</v>
      </c>
      <c r="EX7" s="606" t="str">
        <f>IF($C7&lt;&gt;"",IF($AY7&lt;&gt;"",$AY7,"No entry"),"No record entry")</f>
        <v>No record entry</v>
      </c>
      <c r="EY7" s="606" t="str">
        <f>IF($C7&lt;&gt;"",IF($AZ7&lt;&gt;"",$AZ7,"No entry"),"No record entry")</f>
        <v>No record entry</v>
      </c>
      <c r="EZ7" s="270" t="str">
        <f>IF($C7&lt;&gt;"",IF($BA7&lt;&gt;"",IF(LEN($BA7)&lt;250,$BA7,"Long comment:-see workbook"),"No entry"),"No record entry")</f>
        <v>No record entry</v>
      </c>
      <c r="FA7" s="606" t="str">
        <f>IF($C7&lt;&gt;"",IF($BB7&lt;&gt;"",$BB7,"No entry"),"No record entry")</f>
        <v>No record entry</v>
      </c>
      <c r="FB7" s="606" t="str">
        <f>IF($C7&lt;&gt;"",IF(BC7&lt;&gt;"",$BC7,"No entry"),"No record entry")</f>
        <v>No record entry</v>
      </c>
      <c r="FC7" s="606" t="str">
        <f>IF($C7&lt;&gt;"",IF(BD7&lt;&gt;"",$BD7,"No entry"),"No record entry")</f>
        <v>No record entry</v>
      </c>
      <c r="FD7" s="606">
        <f>IF($C7&lt;&gt;"",IF(BE7&lt;&gt;"",$BE7,-15),-45)</f>
        <v>-45</v>
      </c>
      <c r="FE7" s="606">
        <f>IF($C7&lt;&gt;"",IF(BF7&lt;&gt;"",$BF7,-15),-45)</f>
        <v>-45</v>
      </c>
      <c r="FF7" s="606" t="str">
        <f>IF($C7&lt;&gt;"",IF(BG7&lt;&gt;"",$BG7,"No entry"),"No record entry")</f>
        <v>No record entry</v>
      </c>
      <c r="FG7" s="606">
        <f>IF($C7&lt;&gt;"",IF(BH7&lt;&gt;"",$BH7,-15),-45)</f>
        <v>-45</v>
      </c>
      <c r="FH7" s="606">
        <f>IF($C7&lt;&gt;"",IF(BI7&lt;&gt;"",$BI7,-15),-45)</f>
        <v>-45</v>
      </c>
      <c r="FI7" s="606" t="str">
        <f>IF($C7&lt;&gt;"",IF(BJ7&lt;&gt;"",$BJ7,"No entry"),"No record entry")</f>
        <v>No record entry</v>
      </c>
      <c r="FJ7" s="606" t="str">
        <f>IF($C7&lt;&gt;"",IF(BK7&lt;&gt;"",$BK7,"No entry"),"No record entry")</f>
        <v>No record entry</v>
      </c>
      <c r="FK7" s="270" t="str">
        <f>IF($C7&lt;&gt;"",IF(BL7&lt;&gt;"",IF(LEN($BL7)&lt;250,$BL7,"Long comment:-see workbook"),"No entry"),"No record entry")</f>
        <v>No record entry</v>
      </c>
      <c r="FL7" s="606" t="str">
        <f>IF($C7&lt;&gt;"",IF(BM7&lt;&gt;"",$BM7,"No entry"),"No record entry")</f>
        <v>No record entry</v>
      </c>
      <c r="FM7" s="606" t="str">
        <f>IF($C7&lt;&gt;"",IF(BN7&lt;&gt;"",$BN7,"No entry"),"No record entry")</f>
        <v>No record entry</v>
      </c>
      <c r="FN7" s="606" t="str">
        <f>IF($C7&lt;&gt;"",IF(BO7&lt;&gt;"",$BO7,"No entry"),"No record entry")</f>
        <v>No record entry</v>
      </c>
      <c r="FO7" s="606">
        <f>IF($C7&lt;&gt;"",IF(BP7&lt;&gt;"",$BP7,-15),-45)</f>
        <v>-45</v>
      </c>
      <c r="FP7" s="606">
        <f>IF($C7&lt;&gt;"",IF(BQ7&lt;&gt;"",$BQ7,-15),-45)</f>
        <v>-45</v>
      </c>
      <c r="FQ7" s="606" t="str">
        <f>IF($C7&lt;&gt;"",IF(BR7&lt;&gt;"",$BR7,"No entry"),"No record entry")</f>
        <v>No record entry</v>
      </c>
      <c r="FR7" s="606">
        <f>IF($C7&lt;&gt;"",IF(BS7&lt;&gt;"",$BS7,-15),-45)</f>
        <v>-45</v>
      </c>
      <c r="FS7" s="606">
        <f>IF($C7&lt;&gt;"",IF(BT7&lt;&gt;"",$BT7,-15),-45)</f>
        <v>-45</v>
      </c>
      <c r="FT7" s="606" t="str">
        <f>IF($C7&lt;&gt;"",IF(BU7&lt;&gt;"",$BU7,"No entry"),"No record entry")</f>
        <v>No record entry</v>
      </c>
      <c r="FU7" s="606" t="str">
        <f>IF($C7&lt;&gt;"",IF(BV7&lt;&gt;"",$BV7,"No entry"),"No record entry")</f>
        <v>No record entry</v>
      </c>
      <c r="FV7" s="270" t="str">
        <f>IF($C7&lt;&gt;"",IF(BW7&lt;&gt;"",IF(LEN($BW7)&lt;250,$BW7,"Long comment:-see workbook"),"No entry"),"No record entry")</f>
        <v>No record entry</v>
      </c>
      <c r="FW7" s="606" t="str">
        <f>IF($C7&lt;&gt;"",IF($BX7&lt;&gt;"",$BX7,"No entry"),"No record entry")</f>
        <v>No record entry</v>
      </c>
      <c r="FX7" s="606" t="str">
        <f>IF($C7&lt;&gt;"",IF($BY7&lt;&gt;"",$BY7,"No entry"),"No record entry")</f>
        <v>No record entry</v>
      </c>
      <c r="FY7" s="606" t="str">
        <f>IF($C7&lt;&gt;"",IF($BZ7&lt;&gt;"",$BZ7,"No entry"),"No record entry")</f>
        <v>No record entry</v>
      </c>
      <c r="FZ7" s="606">
        <f>IF($C7&lt;&gt;"",IF($CA7&lt;&gt;"",$CA7,-15),-45)</f>
        <v>-45</v>
      </c>
      <c r="GA7" s="606">
        <f>IF($C7&lt;&gt;"",IF($CB7&lt;&gt;"",$CB7,-15),-45)</f>
        <v>-45</v>
      </c>
      <c r="GB7" s="606" t="str">
        <f>IF($C7&lt;&gt;"",IF($CC7&lt;&gt;"",$CC7,"No entry"),"No record entry")</f>
        <v>No record entry</v>
      </c>
      <c r="GC7" s="606">
        <f>IF($C7&lt;&gt;"",IF($CD7&lt;&gt;"",$CD7,-15),-45)</f>
        <v>-45</v>
      </c>
      <c r="GD7" s="606">
        <f>IF($C7&lt;&gt;"",IF($CE7&lt;&gt;"",$CE7,-15),-45)</f>
        <v>-45</v>
      </c>
      <c r="GE7" s="606" t="str">
        <f>IF($C7&lt;&gt;"",IF($CF7&lt;&gt;"",$CF7,"No entry"),"No record entry")</f>
        <v>No record entry</v>
      </c>
      <c r="GF7" s="606" t="str">
        <f>IF($C7&lt;&gt;"",IF($CG7&lt;&gt;"",$CG7,"No entry"),"No record entry")</f>
        <v>No record entry</v>
      </c>
      <c r="GG7" s="642" t="str">
        <f>IF($C7&lt;&gt;"",IF($CH7&lt;&gt;"",IF(LEN($CH7)&lt;250,$CH7,"Long comment:-see workbook"),"No entry"),"No record entry")</f>
        <v>No record entry</v>
      </c>
      <c r="GH7" s="1175">
        <f>IF($C7&lt;&gt;"",IF(GH$5&lt;&gt;"No heading entered",IF($CI7&lt;&gt;"",$CI7, -15),-15), -45)</f>
        <v>-45</v>
      </c>
      <c r="GI7" s="1102">
        <f>IF($C7&lt;&gt;"",IF($GI$5&lt;&gt;"No heading entered",IF($CJ7&lt;&gt;"",$CJ7, -15),-15), -45)</f>
        <v>-45</v>
      </c>
      <c r="GJ7" s="1102">
        <f>IF($C7&lt;&gt;"",IF($GJ$5&lt;&gt;"No heading entered",IF($CK7&lt;&gt;"",$CK7, -15),-15), -45)</f>
        <v>-45</v>
      </c>
      <c r="GK7" s="1102">
        <f>IF($C7&lt;&gt;"",IF($GK$5&lt;&gt;"No heading entered",IF($CL7&lt;&gt;"",$CL7, -15),-15), -45)</f>
        <v>-45</v>
      </c>
      <c r="GL7" s="1102" t="str">
        <f>IF($C7&lt;&gt;"",IF($CM7&lt;&gt;"",IF(LEN($CM7)&lt;250,$CM7,"Long name:-see workbook"),$CM$2),"No record entry")</f>
        <v>No record entry</v>
      </c>
      <c r="GM7" s="1102" t="str">
        <f>IF($C7&lt;&gt;"",IF($CM7&lt;&gt;"","N","Y"),"No record entry")</f>
        <v>No record entry</v>
      </c>
      <c r="GN7" s="1103" t="str">
        <f>IF($C7&lt;&gt;"",IF($CN7&lt;&gt;"",IF(LEN($CN7)&lt;250,$CN7,"Long name:-see workbook"), $CN$2),"No record entry")</f>
        <v>No record entry</v>
      </c>
      <c r="GO7" s="1103" t="str">
        <f>IF($C7&lt;&gt;"",IF($CN7&lt;&gt;"","N","Y"),"No record entry")</f>
        <v>No record entry</v>
      </c>
      <c r="GP7" s="1104" t="str">
        <f>IF($C7&lt;&gt;"",IF($CO7&lt;&gt;"",IF(LEN($CO7)&lt;250,$CO7,"Long comment:- see workbook"),"No entry"),"No record entry")</f>
        <v>No record entry</v>
      </c>
      <c r="GQ7" s="1213" t="str">
        <f>IF($C7&lt;&gt;"",IF($CP7&lt;&gt;"",IF(LEN($CP7)&lt;250,$CP7,"Long comment:-see workbook"),"No entry"),"No record entry")</f>
        <v>No record entry</v>
      </c>
    </row>
    <row r="8" spans="1:201" ht="15.75" customHeight="1" x14ac:dyDescent="0.25">
      <c r="A8" s="24"/>
      <c r="B8" s="265" t="s">
        <v>429</v>
      </c>
      <c r="C8" s="1075"/>
      <c r="D8" s="1074"/>
      <c r="E8" s="497"/>
      <c r="F8" s="1301"/>
      <c r="G8" s="1079"/>
      <c r="H8" s="226"/>
      <c r="I8" s="184"/>
      <c r="J8" s="184"/>
      <c r="K8" s="1197"/>
      <c r="L8" s="382"/>
      <c r="M8" s="31"/>
      <c r="N8" s="149"/>
      <c r="O8" s="148"/>
      <c r="P8" s="148"/>
      <c r="Q8" s="148"/>
      <c r="R8" s="148"/>
      <c r="S8" s="148"/>
      <c r="T8" s="148"/>
      <c r="U8" s="1092"/>
      <c r="V8" s="1077"/>
      <c r="W8" s="1080"/>
      <c r="X8" s="149"/>
      <c r="Y8" s="149"/>
      <c r="Z8" s="1078"/>
      <c r="AA8" s="148"/>
      <c r="AB8" s="148"/>
      <c r="AC8" s="1081"/>
      <c r="AD8" s="1083"/>
      <c r="AE8" s="1084"/>
      <c r="AF8" s="1092"/>
      <c r="AG8" s="1077"/>
      <c r="AH8" s="1080"/>
      <c r="AI8" s="149"/>
      <c r="AJ8" s="149"/>
      <c r="AK8" s="1078"/>
      <c r="AL8" s="148"/>
      <c r="AM8" s="148"/>
      <c r="AN8" s="1081"/>
      <c r="AO8" s="1083"/>
      <c r="AP8" s="1084"/>
      <c r="AQ8" s="1092"/>
      <c r="AR8" s="1077"/>
      <c r="AS8" s="1080"/>
      <c r="AT8" s="149"/>
      <c r="AU8" s="149"/>
      <c r="AV8" s="1078"/>
      <c r="AW8" s="148"/>
      <c r="AX8" s="148"/>
      <c r="AY8" s="503"/>
      <c r="AZ8" s="504"/>
      <c r="BA8" s="122"/>
      <c r="BB8" s="500"/>
      <c r="BC8" s="147"/>
      <c r="BD8" s="149"/>
      <c r="BE8" s="149"/>
      <c r="BF8" s="149"/>
      <c r="BG8" s="148"/>
      <c r="BH8" s="148"/>
      <c r="BI8" s="148"/>
      <c r="BJ8" s="1081"/>
      <c r="BK8" s="1083"/>
      <c r="BL8" s="1084"/>
      <c r="BM8" s="1092"/>
      <c r="BN8" s="1077"/>
      <c r="BO8" s="1080"/>
      <c r="BP8" s="149"/>
      <c r="BQ8" s="149"/>
      <c r="BR8" s="1078"/>
      <c r="BS8" s="148"/>
      <c r="BT8" s="148"/>
      <c r="BU8" s="1081"/>
      <c r="BV8" s="1083"/>
      <c r="BW8" s="1084"/>
      <c r="BX8" s="1092"/>
      <c r="BY8" s="1077"/>
      <c r="BZ8" s="1080"/>
      <c r="CA8" s="149"/>
      <c r="CB8" s="149"/>
      <c r="CC8" s="1078"/>
      <c r="CD8" s="148"/>
      <c r="CE8" s="148"/>
      <c r="CF8" s="1081"/>
      <c r="CG8" s="1083"/>
      <c r="CH8" s="1084"/>
      <c r="CI8" s="30"/>
      <c r="CJ8" s="30"/>
      <c r="CK8" s="30"/>
      <c r="CL8" s="30"/>
      <c r="CM8" s="1085"/>
      <c r="CN8" s="1085"/>
      <c r="CO8" s="1088"/>
      <c r="CP8" s="1086"/>
      <c r="CQ8" s="202"/>
      <c r="CR8" s="172"/>
      <c r="CS8" s="172"/>
      <c r="CT8" s="172"/>
      <c r="CU8" s="172"/>
      <c r="CV8" s="172"/>
      <c r="CW8" s="172"/>
      <c r="CX8" s="172"/>
      <c r="DA8" s="353"/>
      <c r="DB8" s="90"/>
      <c r="DC8" s="676"/>
      <c r="DD8" s="676"/>
      <c r="DE8" s="168"/>
      <c r="DF8" s="678"/>
      <c r="DG8" s="160"/>
      <c r="DH8" s="268"/>
      <c r="DI8" s="268"/>
      <c r="DJ8" s="88"/>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1211"/>
      <c r="GH8" s="1212"/>
      <c r="GI8" s="1212"/>
      <c r="GJ8" s="1212"/>
      <c r="GK8" s="1212"/>
      <c r="GL8" s="1212"/>
      <c r="GM8" s="86"/>
      <c r="GP8" s="85"/>
      <c r="GQ8" s="170"/>
    </row>
    <row r="9" spans="1:201" ht="15.75" customHeight="1" thickBot="1" x14ac:dyDescent="0.3">
      <c r="A9" s="24"/>
      <c r="B9" s="265" t="s">
        <v>430</v>
      </c>
      <c r="C9" s="1075"/>
      <c r="D9" s="1074"/>
      <c r="E9" s="497"/>
      <c r="F9" s="1301"/>
      <c r="G9" s="1079"/>
      <c r="H9" s="226"/>
      <c r="I9" s="184"/>
      <c r="J9" s="184"/>
      <c r="K9" s="1197"/>
      <c r="L9" s="382"/>
      <c r="M9" s="31"/>
      <c r="N9" s="149"/>
      <c r="O9" s="148"/>
      <c r="P9" s="148"/>
      <c r="Q9" s="148"/>
      <c r="R9" s="148"/>
      <c r="S9" s="148"/>
      <c r="T9" s="148"/>
      <c r="U9" s="1092"/>
      <c r="V9" s="1077"/>
      <c r="W9" s="1080"/>
      <c r="X9" s="149"/>
      <c r="Y9" s="149"/>
      <c r="Z9" s="1078"/>
      <c r="AA9" s="148"/>
      <c r="AB9" s="148"/>
      <c r="AC9" s="1081"/>
      <c r="AD9" s="1083"/>
      <c r="AE9" s="1084"/>
      <c r="AF9" s="1092"/>
      <c r="AG9" s="1077"/>
      <c r="AH9" s="1080"/>
      <c r="AI9" s="149"/>
      <c r="AJ9" s="149"/>
      <c r="AK9" s="1078"/>
      <c r="AL9" s="148"/>
      <c r="AM9" s="148"/>
      <c r="AN9" s="1081"/>
      <c r="AO9" s="1083"/>
      <c r="AP9" s="1084"/>
      <c r="AQ9" s="1092"/>
      <c r="AR9" s="1077"/>
      <c r="AS9" s="1080"/>
      <c r="AT9" s="149"/>
      <c r="AU9" s="149"/>
      <c r="AV9" s="1078"/>
      <c r="AW9" s="148"/>
      <c r="AX9" s="148"/>
      <c r="AY9" s="503"/>
      <c r="AZ9" s="504"/>
      <c r="BA9" s="122"/>
      <c r="BB9" s="500"/>
      <c r="BC9" s="147"/>
      <c r="BD9" s="149"/>
      <c r="BE9" s="149"/>
      <c r="BF9" s="149"/>
      <c r="BG9" s="148"/>
      <c r="BH9" s="148"/>
      <c r="BI9" s="148"/>
      <c r="BJ9" s="1081"/>
      <c r="BK9" s="1083"/>
      <c r="BL9" s="1084"/>
      <c r="BM9" s="1092"/>
      <c r="BN9" s="1077"/>
      <c r="BO9" s="1080"/>
      <c r="BP9" s="149"/>
      <c r="BQ9" s="149"/>
      <c r="BR9" s="1078"/>
      <c r="BS9" s="148"/>
      <c r="BT9" s="148"/>
      <c r="BU9" s="1081"/>
      <c r="BV9" s="1083"/>
      <c r="BW9" s="1084"/>
      <c r="BX9" s="1092"/>
      <c r="BY9" s="1077"/>
      <c r="BZ9" s="1080"/>
      <c r="CA9" s="149"/>
      <c r="CB9" s="149"/>
      <c r="CC9" s="1078"/>
      <c r="CD9" s="148"/>
      <c r="CE9" s="148"/>
      <c r="CF9" s="1081"/>
      <c r="CG9" s="1083"/>
      <c r="CH9" s="1084"/>
      <c r="CI9" s="30"/>
      <c r="CJ9" s="30"/>
      <c r="CK9" s="30"/>
      <c r="CL9" s="30"/>
      <c r="CM9" s="1085"/>
      <c r="CN9" s="1085"/>
      <c r="CO9" s="1088"/>
      <c r="CP9" s="1086"/>
      <c r="CQ9" s="202"/>
      <c r="CR9" s="172"/>
      <c r="CS9" s="172"/>
      <c r="CT9" s="172"/>
      <c r="CU9" s="172"/>
      <c r="CV9" s="172"/>
      <c r="CW9" s="172"/>
      <c r="CX9" s="172"/>
      <c r="DA9" s="353"/>
      <c r="DB9" s="90"/>
      <c r="DC9" s="676"/>
      <c r="DD9" s="676"/>
      <c r="DE9" s="168"/>
      <c r="DF9" s="678"/>
      <c r="DG9" s="160"/>
      <c r="DH9" s="268"/>
      <c r="DI9" s="268"/>
      <c r="DJ9" s="88"/>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H9" s="86"/>
      <c r="GI9" s="86"/>
      <c r="GJ9" s="86"/>
      <c r="GK9" s="86"/>
      <c r="GL9" s="86"/>
      <c r="GM9" s="86"/>
      <c r="GP9" s="85"/>
      <c r="GQ9" s="170"/>
    </row>
    <row r="10" spans="1:201" ht="15.75" customHeight="1" x14ac:dyDescent="0.25">
      <c r="A10" s="24"/>
      <c r="B10" s="265" t="s">
        <v>431</v>
      </c>
      <c r="C10" s="1075"/>
      <c r="D10" s="1074"/>
      <c r="E10" s="497"/>
      <c r="F10" s="1301"/>
      <c r="G10" s="1079"/>
      <c r="H10" s="226"/>
      <c r="I10" s="184"/>
      <c r="J10" s="184"/>
      <c r="K10" s="1197"/>
      <c r="L10" s="382"/>
      <c r="M10" s="31"/>
      <c r="N10" s="149"/>
      <c r="O10" s="148"/>
      <c r="P10" s="148"/>
      <c r="Q10" s="148"/>
      <c r="R10" s="148"/>
      <c r="S10" s="148"/>
      <c r="T10" s="148"/>
      <c r="U10" s="1092"/>
      <c r="V10" s="1077"/>
      <c r="W10" s="1080"/>
      <c r="X10" s="149"/>
      <c r="Y10" s="149"/>
      <c r="Z10" s="1078"/>
      <c r="AA10" s="148"/>
      <c r="AB10" s="148"/>
      <c r="AC10" s="1081"/>
      <c r="AD10" s="1083"/>
      <c r="AE10" s="1084"/>
      <c r="AF10" s="1092"/>
      <c r="AG10" s="1077"/>
      <c r="AH10" s="1080"/>
      <c r="AI10" s="149"/>
      <c r="AJ10" s="149"/>
      <c r="AK10" s="1078"/>
      <c r="AL10" s="148"/>
      <c r="AM10" s="148"/>
      <c r="AN10" s="1081"/>
      <c r="AO10" s="1083"/>
      <c r="AP10" s="1084"/>
      <c r="AQ10" s="1092"/>
      <c r="AR10" s="1077"/>
      <c r="AS10" s="1080"/>
      <c r="AT10" s="149"/>
      <c r="AU10" s="149"/>
      <c r="AV10" s="1078"/>
      <c r="AW10" s="148"/>
      <c r="AX10" s="148"/>
      <c r="AY10" s="503"/>
      <c r="AZ10" s="504"/>
      <c r="BA10" s="122"/>
      <c r="BB10" s="500"/>
      <c r="BC10" s="147"/>
      <c r="BD10" s="149"/>
      <c r="BE10" s="149"/>
      <c r="BF10" s="149"/>
      <c r="BG10" s="148"/>
      <c r="BH10" s="148"/>
      <c r="BI10" s="148"/>
      <c r="BJ10" s="1081"/>
      <c r="BK10" s="1083"/>
      <c r="BL10" s="1084"/>
      <c r="BM10" s="1092"/>
      <c r="BN10" s="1077"/>
      <c r="BO10" s="1080"/>
      <c r="BP10" s="149"/>
      <c r="BQ10" s="149"/>
      <c r="BR10" s="1078"/>
      <c r="BS10" s="148"/>
      <c r="BT10" s="148"/>
      <c r="BU10" s="1081"/>
      <c r="BV10" s="1083"/>
      <c r="BW10" s="1084"/>
      <c r="BX10" s="1092"/>
      <c r="BY10" s="1077"/>
      <c r="BZ10" s="1080"/>
      <c r="CA10" s="149"/>
      <c r="CB10" s="149"/>
      <c r="CC10" s="1078"/>
      <c r="CD10" s="148"/>
      <c r="CE10" s="148"/>
      <c r="CF10" s="1081"/>
      <c r="CG10" s="1083"/>
      <c r="CH10" s="1084"/>
      <c r="CI10" s="30"/>
      <c r="CJ10" s="30"/>
      <c r="CK10" s="30"/>
      <c r="CL10" s="30"/>
      <c r="CM10" s="1085"/>
      <c r="CN10" s="1085"/>
      <c r="CO10" s="1088"/>
      <c r="CP10" s="1086"/>
      <c r="CQ10" s="24"/>
      <c r="CR10" s="172"/>
      <c r="CS10" s="312"/>
      <c r="CT10" s="313"/>
      <c r="CU10" s="313"/>
      <c r="CV10" s="313"/>
      <c r="CW10" s="314"/>
      <c r="CX10" s="172"/>
      <c r="DA10" s="353"/>
      <c r="DB10" s="90"/>
      <c r="DC10" s="676"/>
      <c r="DD10" s="676"/>
      <c r="DE10" s="168"/>
      <c r="DF10" s="678"/>
      <c r="DG10" s="160"/>
      <c r="DH10" s="268"/>
      <c r="DI10" s="268"/>
      <c r="DJ10" s="88"/>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H10" s="86"/>
      <c r="GI10" s="86"/>
      <c r="GJ10" s="86"/>
      <c r="GK10" s="86"/>
      <c r="GL10" s="86"/>
      <c r="GM10" s="86"/>
      <c r="GP10" s="85"/>
      <c r="GQ10" s="170"/>
    </row>
    <row r="11" spans="1:201" ht="15.75" customHeight="1" x14ac:dyDescent="0.3">
      <c r="A11" s="24"/>
      <c r="B11" s="265" t="s">
        <v>432</v>
      </c>
      <c r="C11" s="1075"/>
      <c r="D11" s="1074"/>
      <c r="E11" s="497"/>
      <c r="F11" s="1301"/>
      <c r="G11" s="1079"/>
      <c r="H11" s="226"/>
      <c r="I11" s="184"/>
      <c r="J11" s="184"/>
      <c r="K11" s="1197"/>
      <c r="L11" s="382"/>
      <c r="M11" s="31"/>
      <c r="N11" s="149"/>
      <c r="O11" s="148"/>
      <c r="P11" s="148"/>
      <c r="Q11" s="148"/>
      <c r="R11" s="148"/>
      <c r="S11" s="148"/>
      <c r="T11" s="148"/>
      <c r="U11" s="1092"/>
      <c r="V11" s="1077"/>
      <c r="W11" s="1080"/>
      <c r="X11" s="149"/>
      <c r="Y11" s="149"/>
      <c r="Z11" s="1078"/>
      <c r="AA11" s="148"/>
      <c r="AB11" s="148"/>
      <c r="AC11" s="1081"/>
      <c r="AD11" s="1083"/>
      <c r="AE11" s="1084"/>
      <c r="AF11" s="1092"/>
      <c r="AG11" s="1077"/>
      <c r="AH11" s="1080"/>
      <c r="AI11" s="149"/>
      <c r="AJ11" s="149"/>
      <c r="AK11" s="1078"/>
      <c r="AL11" s="148"/>
      <c r="AM11" s="148"/>
      <c r="AN11" s="1081"/>
      <c r="AO11" s="1083"/>
      <c r="AP11" s="1084"/>
      <c r="AQ11" s="1092"/>
      <c r="AR11" s="1077"/>
      <c r="AS11" s="1080"/>
      <c r="AT11" s="149"/>
      <c r="AU11" s="149"/>
      <c r="AV11" s="1078"/>
      <c r="AW11" s="148"/>
      <c r="AX11" s="148"/>
      <c r="AY11" s="503"/>
      <c r="AZ11" s="504"/>
      <c r="BA11" s="122"/>
      <c r="BB11" s="500"/>
      <c r="BC11" s="147"/>
      <c r="BD11" s="149"/>
      <c r="BE11" s="149"/>
      <c r="BF11" s="149"/>
      <c r="BG11" s="148"/>
      <c r="BH11" s="148"/>
      <c r="BI11" s="148"/>
      <c r="BJ11" s="1081"/>
      <c r="BK11" s="1083"/>
      <c r="BL11" s="1084"/>
      <c r="BM11" s="1092"/>
      <c r="BN11" s="1077"/>
      <c r="BO11" s="1080"/>
      <c r="BP11" s="149"/>
      <c r="BQ11" s="149"/>
      <c r="BR11" s="1078"/>
      <c r="BS11" s="148"/>
      <c r="BT11" s="148"/>
      <c r="BU11" s="1081"/>
      <c r="BV11" s="1083"/>
      <c r="BW11" s="1084"/>
      <c r="BX11" s="1092"/>
      <c r="BY11" s="1077"/>
      <c r="BZ11" s="1080"/>
      <c r="CA11" s="149"/>
      <c r="CB11" s="149"/>
      <c r="CC11" s="1078"/>
      <c r="CD11" s="148"/>
      <c r="CE11" s="148"/>
      <c r="CF11" s="1081"/>
      <c r="CG11" s="1083"/>
      <c r="CH11" s="1084"/>
      <c r="CI11" s="30"/>
      <c r="CJ11" s="30"/>
      <c r="CK11" s="30"/>
      <c r="CL11" s="30"/>
      <c r="CM11" s="1085"/>
      <c r="CN11" s="1085"/>
      <c r="CO11" s="1089"/>
      <c r="CP11" s="1086"/>
      <c r="CQ11" s="24"/>
      <c r="CR11" s="172"/>
      <c r="CS11" s="316" t="s">
        <v>464</v>
      </c>
      <c r="CT11" s="181"/>
      <c r="CU11" s="181"/>
      <c r="CV11" s="181"/>
      <c r="CW11" s="315"/>
      <c r="CX11" s="172"/>
      <c r="DA11" s="353"/>
      <c r="DB11" s="90"/>
      <c r="DC11" s="676"/>
      <c r="DD11" s="676"/>
      <c r="DE11" s="168"/>
      <c r="DF11" s="678"/>
      <c r="DG11" s="160"/>
      <c r="DH11" s="268"/>
      <c r="DI11" s="268"/>
      <c r="DJ11" s="88"/>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H11" s="86"/>
      <c r="GI11" s="86"/>
      <c r="GJ11" s="86"/>
      <c r="GK11" s="86"/>
      <c r="GL11" s="86"/>
      <c r="GM11" s="86"/>
      <c r="GP11" s="85"/>
      <c r="GQ11" s="170"/>
    </row>
    <row r="12" spans="1:201" ht="15.75" customHeight="1" x14ac:dyDescent="0.25">
      <c r="A12" s="24"/>
      <c r="B12" s="265" t="s">
        <v>433</v>
      </c>
      <c r="C12" s="1075"/>
      <c r="D12" s="1074"/>
      <c r="E12" s="497"/>
      <c r="F12" s="1301"/>
      <c r="G12" s="1079"/>
      <c r="H12" s="226"/>
      <c r="I12" s="184"/>
      <c r="J12" s="184"/>
      <c r="K12" s="1197"/>
      <c r="L12" s="382"/>
      <c r="M12" s="31"/>
      <c r="N12" s="149"/>
      <c r="O12" s="148"/>
      <c r="P12" s="148"/>
      <c r="Q12" s="148"/>
      <c r="R12" s="148"/>
      <c r="S12" s="148"/>
      <c r="T12" s="148"/>
      <c r="U12" s="1092"/>
      <c r="V12" s="1077"/>
      <c r="W12" s="1080"/>
      <c r="X12" s="149"/>
      <c r="Y12" s="149"/>
      <c r="Z12" s="1078"/>
      <c r="AA12" s="148"/>
      <c r="AB12" s="148"/>
      <c r="AC12" s="1081"/>
      <c r="AD12" s="1083"/>
      <c r="AE12" s="1084"/>
      <c r="AF12" s="1092"/>
      <c r="AG12" s="1077"/>
      <c r="AH12" s="1080"/>
      <c r="AI12" s="149"/>
      <c r="AJ12" s="149"/>
      <c r="AK12" s="1078"/>
      <c r="AL12" s="148"/>
      <c r="AM12" s="148"/>
      <c r="AN12" s="1081"/>
      <c r="AO12" s="1083"/>
      <c r="AP12" s="1084"/>
      <c r="AQ12" s="1092"/>
      <c r="AR12" s="1077"/>
      <c r="AS12" s="1080"/>
      <c r="AT12" s="149"/>
      <c r="AU12" s="149"/>
      <c r="AV12" s="1078"/>
      <c r="AW12" s="148"/>
      <c r="AX12" s="148"/>
      <c r="AY12" s="503"/>
      <c r="AZ12" s="504"/>
      <c r="BA12" s="122"/>
      <c r="BB12" s="500"/>
      <c r="BC12" s="147"/>
      <c r="BD12" s="149"/>
      <c r="BE12" s="149"/>
      <c r="BF12" s="149"/>
      <c r="BG12" s="148"/>
      <c r="BH12" s="148"/>
      <c r="BI12" s="148"/>
      <c r="BJ12" s="1081"/>
      <c r="BK12" s="1083"/>
      <c r="BL12" s="1084"/>
      <c r="BM12" s="1092"/>
      <c r="BN12" s="1077"/>
      <c r="BO12" s="1080"/>
      <c r="BP12" s="149"/>
      <c r="BQ12" s="149"/>
      <c r="BR12" s="1078"/>
      <c r="BS12" s="148"/>
      <c r="BT12" s="148"/>
      <c r="BU12" s="1081"/>
      <c r="BV12" s="1083"/>
      <c r="BW12" s="1084"/>
      <c r="BX12" s="1092"/>
      <c r="BY12" s="1077"/>
      <c r="BZ12" s="1080"/>
      <c r="CA12" s="149"/>
      <c r="CB12" s="149"/>
      <c r="CC12" s="1078"/>
      <c r="CD12" s="148"/>
      <c r="CE12" s="148"/>
      <c r="CF12" s="1081"/>
      <c r="CG12" s="1083"/>
      <c r="CH12" s="1084"/>
      <c r="CI12" s="30"/>
      <c r="CJ12" s="30"/>
      <c r="CK12" s="30"/>
      <c r="CL12" s="30"/>
      <c r="CM12" s="1085"/>
      <c r="CN12" s="1085"/>
      <c r="CO12" s="1089"/>
      <c r="CP12" s="1086"/>
      <c r="CQ12" s="73"/>
      <c r="CR12" s="172"/>
      <c r="CS12" s="298" t="s">
        <v>864</v>
      </c>
      <c r="CT12" s="1"/>
      <c r="CU12" s="217" t="s">
        <v>870</v>
      </c>
      <c r="CV12" s="217" t="s">
        <v>309</v>
      </c>
      <c r="CW12" s="296"/>
      <c r="CX12" s="172"/>
      <c r="DA12" s="353"/>
      <c r="DB12" s="90"/>
      <c r="DC12" s="676"/>
      <c r="DD12" s="676"/>
      <c r="DE12" s="168"/>
      <c r="DF12" s="678"/>
      <c r="DG12" s="160"/>
      <c r="DH12" s="268"/>
      <c r="DI12" s="268"/>
      <c r="DJ12" s="88"/>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H12" s="86"/>
      <c r="GI12" s="86"/>
      <c r="GJ12" s="86"/>
      <c r="GK12" s="86"/>
      <c r="GL12" s="86"/>
      <c r="GM12" s="86"/>
      <c r="GP12" s="85"/>
      <c r="GQ12" s="170"/>
    </row>
    <row r="13" spans="1:201" ht="15.75" customHeight="1" x14ac:dyDescent="0.25">
      <c r="A13" s="24"/>
      <c r="B13" s="265" t="s">
        <v>434</v>
      </c>
      <c r="C13" s="1075"/>
      <c r="D13" s="1074"/>
      <c r="E13" s="497"/>
      <c r="F13" s="1301"/>
      <c r="G13" s="1079"/>
      <c r="H13" s="226"/>
      <c r="I13" s="184"/>
      <c r="J13" s="184"/>
      <c r="K13" s="1197"/>
      <c r="L13" s="382"/>
      <c r="M13" s="31"/>
      <c r="N13" s="149"/>
      <c r="O13" s="148"/>
      <c r="P13" s="148"/>
      <c r="Q13" s="148"/>
      <c r="R13" s="148"/>
      <c r="S13" s="148"/>
      <c r="T13" s="148"/>
      <c r="U13" s="1092"/>
      <c r="V13" s="1077"/>
      <c r="W13" s="1080"/>
      <c r="X13" s="149"/>
      <c r="Y13" s="149"/>
      <c r="Z13" s="1078"/>
      <c r="AA13" s="148"/>
      <c r="AB13" s="148"/>
      <c r="AC13" s="1081"/>
      <c r="AD13" s="1083"/>
      <c r="AE13" s="1084"/>
      <c r="AF13" s="1092"/>
      <c r="AG13" s="1077"/>
      <c r="AH13" s="1080"/>
      <c r="AI13" s="149"/>
      <c r="AJ13" s="149"/>
      <c r="AK13" s="1078"/>
      <c r="AL13" s="148"/>
      <c r="AM13" s="148"/>
      <c r="AN13" s="1081"/>
      <c r="AO13" s="1083"/>
      <c r="AP13" s="1084"/>
      <c r="AQ13" s="1092"/>
      <c r="AR13" s="1077"/>
      <c r="AS13" s="1080"/>
      <c r="AT13" s="149"/>
      <c r="AU13" s="149"/>
      <c r="AV13" s="1078"/>
      <c r="AW13" s="148"/>
      <c r="AX13" s="148"/>
      <c r="AY13" s="503"/>
      <c r="AZ13" s="504"/>
      <c r="BA13" s="122"/>
      <c r="BB13" s="500"/>
      <c r="BC13" s="147"/>
      <c r="BD13" s="149"/>
      <c r="BE13" s="149"/>
      <c r="BF13" s="149"/>
      <c r="BG13" s="148"/>
      <c r="BH13" s="148"/>
      <c r="BI13" s="148"/>
      <c r="BJ13" s="1081"/>
      <c r="BK13" s="1083"/>
      <c r="BL13" s="1084"/>
      <c r="BM13" s="1092"/>
      <c r="BN13" s="1077"/>
      <c r="BO13" s="1080"/>
      <c r="BP13" s="149"/>
      <c r="BQ13" s="149"/>
      <c r="BR13" s="1078"/>
      <c r="BS13" s="148"/>
      <c r="BT13" s="148"/>
      <c r="BU13" s="1081"/>
      <c r="BV13" s="1083"/>
      <c r="BW13" s="1084"/>
      <c r="BX13" s="1092"/>
      <c r="BY13" s="1077"/>
      <c r="BZ13" s="1080"/>
      <c r="CA13" s="149"/>
      <c r="CB13" s="149"/>
      <c r="CC13" s="1078"/>
      <c r="CD13" s="148"/>
      <c r="CE13" s="148"/>
      <c r="CF13" s="1081"/>
      <c r="CG13" s="1083"/>
      <c r="CH13" s="1084"/>
      <c r="CI13" s="30"/>
      <c r="CJ13" s="30"/>
      <c r="CK13" s="30"/>
      <c r="CL13" s="30"/>
      <c r="CM13" s="1085"/>
      <c r="CN13" s="1085"/>
      <c r="CO13" s="1089"/>
      <c r="CP13" s="1086"/>
      <c r="CQ13" s="73"/>
      <c r="CR13" s="172"/>
      <c r="CS13" s="299" t="s">
        <v>233</v>
      </c>
      <c r="CT13" s="1"/>
      <c r="CU13" s="1" t="s">
        <v>1229</v>
      </c>
      <c r="CV13" s="1" t="s">
        <v>308</v>
      </c>
      <c r="CW13" s="296"/>
      <c r="CX13" s="172"/>
      <c r="DA13" s="353"/>
      <c r="DB13" s="90"/>
      <c r="DC13" s="676"/>
      <c r="DD13" s="676"/>
      <c r="DE13" s="168"/>
      <c r="DF13" s="678"/>
      <c r="DG13" s="160"/>
      <c r="DH13" s="268"/>
      <c r="DI13" s="268"/>
      <c r="DJ13" s="88"/>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H13" s="86"/>
      <c r="GI13" s="86"/>
      <c r="GJ13" s="86"/>
      <c r="GK13" s="86"/>
      <c r="GL13" s="86"/>
      <c r="GM13" s="86"/>
      <c r="GP13" s="85"/>
      <c r="GQ13" s="170"/>
    </row>
    <row r="14" spans="1:201" ht="15.75" customHeight="1" x14ac:dyDescent="0.25">
      <c r="A14" s="24"/>
      <c r="B14" s="265" t="s">
        <v>435</v>
      </c>
      <c r="C14" s="1075"/>
      <c r="D14" s="1074"/>
      <c r="E14" s="497"/>
      <c r="F14" s="1301"/>
      <c r="G14" s="1079"/>
      <c r="H14" s="226"/>
      <c r="I14" s="184"/>
      <c r="J14" s="184"/>
      <c r="K14" s="1197"/>
      <c r="L14" s="382"/>
      <c r="M14" s="31"/>
      <c r="N14" s="149"/>
      <c r="O14" s="148"/>
      <c r="P14" s="148"/>
      <c r="Q14" s="148"/>
      <c r="R14" s="148"/>
      <c r="S14" s="148"/>
      <c r="T14" s="148"/>
      <c r="U14" s="1092"/>
      <c r="V14" s="1077"/>
      <c r="W14" s="1080"/>
      <c r="X14" s="149"/>
      <c r="Y14" s="149"/>
      <c r="Z14" s="1078"/>
      <c r="AA14" s="148"/>
      <c r="AB14" s="148"/>
      <c r="AC14" s="1081"/>
      <c r="AD14" s="1083"/>
      <c r="AE14" s="1084"/>
      <c r="AF14" s="1092"/>
      <c r="AG14" s="1077"/>
      <c r="AH14" s="1080"/>
      <c r="AI14" s="149"/>
      <c r="AJ14" s="149"/>
      <c r="AK14" s="1078"/>
      <c r="AL14" s="148"/>
      <c r="AM14" s="148"/>
      <c r="AN14" s="1081"/>
      <c r="AO14" s="1083"/>
      <c r="AP14" s="1084"/>
      <c r="AQ14" s="1092"/>
      <c r="AR14" s="1077"/>
      <c r="AS14" s="1080"/>
      <c r="AT14" s="149"/>
      <c r="AU14" s="149"/>
      <c r="AV14" s="1078"/>
      <c r="AW14" s="148"/>
      <c r="AX14" s="148"/>
      <c r="AY14" s="503"/>
      <c r="AZ14" s="504"/>
      <c r="BA14" s="122"/>
      <c r="BB14" s="500"/>
      <c r="BC14" s="147"/>
      <c r="BD14" s="149"/>
      <c r="BE14" s="149"/>
      <c r="BF14" s="149"/>
      <c r="BG14" s="148"/>
      <c r="BH14" s="148"/>
      <c r="BI14" s="148"/>
      <c r="BJ14" s="1081"/>
      <c r="BK14" s="1083"/>
      <c r="BL14" s="1084"/>
      <c r="BM14" s="1092"/>
      <c r="BN14" s="1077"/>
      <c r="BO14" s="1080"/>
      <c r="BP14" s="149"/>
      <c r="BQ14" s="149"/>
      <c r="BR14" s="1078"/>
      <c r="BS14" s="148"/>
      <c r="BT14" s="148"/>
      <c r="BU14" s="1081"/>
      <c r="BV14" s="1083"/>
      <c r="BW14" s="1084"/>
      <c r="BX14" s="1092"/>
      <c r="BY14" s="1077"/>
      <c r="BZ14" s="1080"/>
      <c r="CA14" s="149"/>
      <c r="CB14" s="149"/>
      <c r="CC14" s="1078"/>
      <c r="CD14" s="148"/>
      <c r="CE14" s="148"/>
      <c r="CF14" s="1081"/>
      <c r="CG14" s="1083"/>
      <c r="CH14" s="1084"/>
      <c r="CI14" s="30"/>
      <c r="CJ14" s="30"/>
      <c r="CK14" s="30"/>
      <c r="CL14" s="30"/>
      <c r="CM14" s="1085"/>
      <c r="CN14" s="1085"/>
      <c r="CO14" s="1089"/>
      <c r="CP14" s="1086"/>
      <c r="CQ14" s="38"/>
      <c r="CR14" s="172"/>
      <c r="CS14" s="297" t="s">
        <v>851</v>
      </c>
      <c r="CT14" s="216"/>
      <c r="CU14" s="1" t="s">
        <v>1227</v>
      </c>
      <c r="CV14" s="1" t="s">
        <v>231</v>
      </c>
      <c r="CW14" s="296"/>
      <c r="CX14" s="172"/>
      <c r="DA14" s="353"/>
      <c r="DB14" s="90"/>
      <c r="DC14" s="676"/>
      <c r="DD14" s="676"/>
      <c r="DE14" s="168"/>
      <c r="DF14" s="678"/>
      <c r="DG14" s="160"/>
      <c r="DH14" s="268"/>
      <c r="DI14" s="268"/>
      <c r="DJ14" s="88"/>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H14" s="86"/>
      <c r="GI14" s="86"/>
      <c r="GJ14" s="86"/>
      <c r="GK14" s="86"/>
      <c r="GL14" s="86"/>
      <c r="GM14" s="86"/>
      <c r="GP14" s="85"/>
      <c r="GQ14" s="170"/>
    </row>
    <row r="15" spans="1:201" ht="15.75" customHeight="1" x14ac:dyDescent="0.25">
      <c r="A15" s="24"/>
      <c r="B15" s="265" t="s">
        <v>436</v>
      </c>
      <c r="C15" s="1075"/>
      <c r="D15" s="1074"/>
      <c r="E15" s="497"/>
      <c r="F15" s="1301"/>
      <c r="G15" s="1079"/>
      <c r="H15" s="226"/>
      <c r="I15" s="184"/>
      <c r="J15" s="184"/>
      <c r="K15" s="1197"/>
      <c r="L15" s="382"/>
      <c r="M15" s="31"/>
      <c r="N15" s="149"/>
      <c r="O15" s="148"/>
      <c r="P15" s="148"/>
      <c r="Q15" s="148"/>
      <c r="R15" s="148"/>
      <c r="S15" s="148"/>
      <c r="T15" s="148"/>
      <c r="U15" s="1092"/>
      <c r="V15" s="1077"/>
      <c r="W15" s="1080"/>
      <c r="X15" s="149"/>
      <c r="Y15" s="149"/>
      <c r="Z15" s="1078"/>
      <c r="AA15" s="148"/>
      <c r="AB15" s="148"/>
      <c r="AC15" s="1081"/>
      <c r="AD15" s="1083"/>
      <c r="AE15" s="1084"/>
      <c r="AF15" s="1092"/>
      <c r="AG15" s="1077"/>
      <c r="AH15" s="1080"/>
      <c r="AI15" s="149"/>
      <c r="AJ15" s="149"/>
      <c r="AK15" s="1078"/>
      <c r="AL15" s="148"/>
      <c r="AM15" s="148"/>
      <c r="AN15" s="1081"/>
      <c r="AO15" s="1083"/>
      <c r="AP15" s="1084"/>
      <c r="AQ15" s="1092"/>
      <c r="AR15" s="1077"/>
      <c r="AS15" s="1080"/>
      <c r="AT15" s="149"/>
      <c r="AU15" s="149"/>
      <c r="AV15" s="1078"/>
      <c r="AW15" s="148"/>
      <c r="AX15" s="148"/>
      <c r="AY15" s="503"/>
      <c r="AZ15" s="504"/>
      <c r="BA15" s="122"/>
      <c r="BB15" s="500"/>
      <c r="BC15" s="147"/>
      <c r="BD15" s="149"/>
      <c r="BE15" s="149"/>
      <c r="BF15" s="149"/>
      <c r="BG15" s="148"/>
      <c r="BH15" s="148"/>
      <c r="BI15" s="148"/>
      <c r="BJ15" s="1081"/>
      <c r="BK15" s="1083"/>
      <c r="BL15" s="1084"/>
      <c r="BM15" s="1092"/>
      <c r="BN15" s="1077"/>
      <c r="BO15" s="1080"/>
      <c r="BP15" s="149"/>
      <c r="BQ15" s="149"/>
      <c r="BR15" s="1078"/>
      <c r="BS15" s="148"/>
      <c r="BT15" s="148"/>
      <c r="BU15" s="1081"/>
      <c r="BV15" s="1083"/>
      <c r="BW15" s="1084"/>
      <c r="BX15" s="1092"/>
      <c r="BY15" s="1077"/>
      <c r="BZ15" s="1080"/>
      <c r="CA15" s="149"/>
      <c r="CB15" s="149"/>
      <c r="CC15" s="1078"/>
      <c r="CD15" s="148"/>
      <c r="CE15" s="148"/>
      <c r="CF15" s="1081"/>
      <c r="CG15" s="1083"/>
      <c r="CH15" s="1084"/>
      <c r="CI15" s="30"/>
      <c r="CJ15" s="30"/>
      <c r="CK15" s="30"/>
      <c r="CL15" s="30"/>
      <c r="CM15" s="1085"/>
      <c r="CN15" s="1085"/>
      <c r="CO15" s="1089"/>
      <c r="CP15" s="1086"/>
      <c r="CQ15" s="38"/>
      <c r="CR15" s="172"/>
      <c r="CS15" s="297" t="s">
        <v>958</v>
      </c>
      <c r="CT15" s="216"/>
      <c r="CU15" s="6" t="s">
        <v>2142</v>
      </c>
      <c r="CV15" s="1" t="s">
        <v>285</v>
      </c>
      <c r="CW15" s="296"/>
      <c r="CX15" s="172"/>
      <c r="DA15" s="353"/>
      <c r="DB15" s="90"/>
      <c r="DC15" s="676"/>
      <c r="DD15" s="676"/>
      <c r="DE15" s="168"/>
      <c r="DF15" s="678"/>
      <c r="DG15" s="160"/>
      <c r="DH15" s="268"/>
      <c r="DI15" s="268"/>
      <c r="DJ15" s="88"/>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H15" s="86"/>
      <c r="GI15" s="86"/>
      <c r="GJ15" s="86"/>
      <c r="GK15" s="86"/>
      <c r="GL15" s="86"/>
      <c r="GM15" s="86"/>
      <c r="GP15" s="85"/>
      <c r="GQ15" s="170"/>
    </row>
    <row r="16" spans="1:201" ht="15.75" customHeight="1" x14ac:dyDescent="0.25">
      <c r="A16" s="24"/>
      <c r="B16" s="265">
        <v>10</v>
      </c>
      <c r="C16" s="1075"/>
      <c r="D16" s="1074"/>
      <c r="E16" s="497"/>
      <c r="F16" s="1301"/>
      <c r="G16" s="1079"/>
      <c r="H16" s="226"/>
      <c r="I16" s="184"/>
      <c r="J16" s="184"/>
      <c r="K16" s="1197"/>
      <c r="L16" s="382"/>
      <c r="M16" s="31"/>
      <c r="N16" s="149"/>
      <c r="O16" s="148"/>
      <c r="P16" s="148"/>
      <c r="Q16" s="148"/>
      <c r="R16" s="148"/>
      <c r="S16" s="148"/>
      <c r="T16" s="148"/>
      <c r="U16" s="1092"/>
      <c r="V16" s="1077"/>
      <c r="W16" s="1080"/>
      <c r="X16" s="149"/>
      <c r="Y16" s="149"/>
      <c r="Z16" s="1078"/>
      <c r="AA16" s="148"/>
      <c r="AB16" s="148"/>
      <c r="AC16" s="1081"/>
      <c r="AD16" s="1083"/>
      <c r="AE16" s="1084"/>
      <c r="AF16" s="1092"/>
      <c r="AG16" s="1077"/>
      <c r="AH16" s="1080"/>
      <c r="AI16" s="149"/>
      <c r="AJ16" s="149"/>
      <c r="AK16" s="1078"/>
      <c r="AL16" s="148"/>
      <c r="AM16" s="148"/>
      <c r="AN16" s="1081"/>
      <c r="AO16" s="1083"/>
      <c r="AP16" s="1084"/>
      <c r="AQ16" s="1092"/>
      <c r="AR16" s="1077"/>
      <c r="AS16" s="1080"/>
      <c r="AT16" s="149"/>
      <c r="AU16" s="149"/>
      <c r="AV16" s="1078"/>
      <c r="AW16" s="148"/>
      <c r="AX16" s="148"/>
      <c r="AY16" s="503"/>
      <c r="AZ16" s="504"/>
      <c r="BA16" s="122"/>
      <c r="BB16" s="500"/>
      <c r="BC16" s="147"/>
      <c r="BD16" s="149"/>
      <c r="BE16" s="149"/>
      <c r="BF16" s="149"/>
      <c r="BG16" s="148"/>
      <c r="BH16" s="148"/>
      <c r="BI16" s="148"/>
      <c r="BJ16" s="1081"/>
      <c r="BK16" s="1083"/>
      <c r="BL16" s="1084"/>
      <c r="BM16" s="1092"/>
      <c r="BN16" s="1077"/>
      <c r="BO16" s="1080"/>
      <c r="BP16" s="149"/>
      <c r="BQ16" s="149"/>
      <c r="BR16" s="1078"/>
      <c r="BS16" s="148"/>
      <c r="BT16" s="148"/>
      <c r="BU16" s="1081"/>
      <c r="BV16" s="1083"/>
      <c r="BW16" s="1084"/>
      <c r="BX16" s="1092"/>
      <c r="BY16" s="1077"/>
      <c r="BZ16" s="1080"/>
      <c r="CA16" s="149"/>
      <c r="CB16" s="149"/>
      <c r="CC16" s="1078"/>
      <c r="CD16" s="148"/>
      <c r="CE16" s="148"/>
      <c r="CF16" s="1081"/>
      <c r="CG16" s="1083"/>
      <c r="CH16" s="1084"/>
      <c r="CI16" s="30"/>
      <c r="CJ16" s="30"/>
      <c r="CK16" s="30"/>
      <c r="CL16" s="30"/>
      <c r="CM16" s="1085"/>
      <c r="CN16" s="1085"/>
      <c r="CO16" s="1089"/>
      <c r="CP16" s="1086"/>
      <c r="CQ16" s="38"/>
      <c r="CR16" s="172"/>
      <c r="CS16" s="297" t="s">
        <v>255</v>
      </c>
      <c r="CT16" s="216"/>
      <c r="CU16" s="1" t="s">
        <v>791</v>
      </c>
      <c r="CV16" s="1" t="s">
        <v>286</v>
      </c>
      <c r="CW16" s="296"/>
      <c r="CX16" s="172"/>
      <c r="DA16" s="353"/>
      <c r="DB16" s="90"/>
      <c r="DC16" s="676"/>
      <c r="DD16" s="676"/>
      <c r="DE16" s="168"/>
      <c r="DF16" s="678"/>
      <c r="DG16" s="160"/>
      <c r="DH16" s="268"/>
      <c r="DI16" s="268"/>
      <c r="DJ16" s="88"/>
      <c r="DK16" s="90"/>
      <c r="DL16" s="90"/>
      <c r="DM16" s="90"/>
      <c r="DN16" s="90"/>
      <c r="DO16" s="90"/>
      <c r="DP16" s="90"/>
      <c r="DQ16" s="90"/>
      <c r="DR16" s="90"/>
      <c r="DS16" s="90"/>
      <c r="DT16" s="90"/>
      <c r="DU16" s="90"/>
      <c r="DV16" s="90"/>
      <c r="DW16" s="90"/>
      <c r="DX16" s="90"/>
      <c r="DY16" s="90"/>
      <c r="DZ16" s="90"/>
      <c r="EA16" s="90"/>
      <c r="EB16" s="90"/>
      <c r="EC16" s="90"/>
      <c r="ED16" s="90"/>
      <c r="EE16" s="90"/>
      <c r="EF16" s="90"/>
      <c r="EG16" s="90"/>
      <c r="EH16" s="90"/>
      <c r="EI16" s="90"/>
      <c r="EJ16" s="90"/>
      <c r="EK16" s="90"/>
      <c r="EL16" s="90"/>
      <c r="EM16" s="90"/>
      <c r="EN16" s="90"/>
      <c r="EO16" s="90"/>
      <c r="EP16" s="90"/>
      <c r="EQ16" s="90"/>
      <c r="ER16" s="90"/>
      <c r="ES16" s="90"/>
      <c r="ET16" s="90"/>
      <c r="EU16" s="90"/>
      <c r="EV16" s="90"/>
      <c r="EW16" s="90"/>
      <c r="EX16" s="90"/>
      <c r="EY16" s="90"/>
      <c r="EZ16" s="90"/>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H16" s="86"/>
      <c r="GI16" s="86"/>
      <c r="GJ16" s="86"/>
      <c r="GK16" s="86"/>
      <c r="GL16" s="86"/>
      <c r="GM16" s="86"/>
      <c r="GP16" s="85"/>
      <c r="GQ16" s="170"/>
    </row>
    <row r="17" spans="1:199" ht="15.75" customHeight="1" x14ac:dyDescent="0.25">
      <c r="A17" s="24"/>
      <c r="B17" s="265">
        <v>11</v>
      </c>
      <c r="C17" s="1075"/>
      <c r="D17" s="1074"/>
      <c r="E17" s="497"/>
      <c r="F17" s="1301"/>
      <c r="G17" s="1079"/>
      <c r="H17" s="226"/>
      <c r="I17" s="184"/>
      <c r="J17" s="184"/>
      <c r="K17" s="1197"/>
      <c r="L17" s="382"/>
      <c r="M17" s="31"/>
      <c r="N17" s="149"/>
      <c r="O17" s="148"/>
      <c r="P17" s="148"/>
      <c r="Q17" s="148"/>
      <c r="R17" s="148"/>
      <c r="S17" s="148"/>
      <c r="T17" s="148"/>
      <c r="U17" s="1092"/>
      <c r="V17" s="1077"/>
      <c r="W17" s="1080"/>
      <c r="X17" s="149"/>
      <c r="Y17" s="149"/>
      <c r="Z17" s="1078"/>
      <c r="AA17" s="148"/>
      <c r="AB17" s="148"/>
      <c r="AC17" s="1081"/>
      <c r="AD17" s="1083"/>
      <c r="AE17" s="1084"/>
      <c r="AF17" s="1092"/>
      <c r="AG17" s="1077"/>
      <c r="AH17" s="1080"/>
      <c r="AI17" s="149"/>
      <c r="AJ17" s="149"/>
      <c r="AK17" s="1078"/>
      <c r="AL17" s="148"/>
      <c r="AM17" s="148"/>
      <c r="AN17" s="1081"/>
      <c r="AO17" s="1083"/>
      <c r="AP17" s="1084"/>
      <c r="AQ17" s="1092"/>
      <c r="AR17" s="1077"/>
      <c r="AS17" s="1080"/>
      <c r="AT17" s="149"/>
      <c r="AU17" s="149"/>
      <c r="AV17" s="1078"/>
      <c r="AW17" s="148"/>
      <c r="AX17" s="148"/>
      <c r="AY17" s="503"/>
      <c r="AZ17" s="504"/>
      <c r="BA17" s="122"/>
      <c r="BB17" s="500"/>
      <c r="BC17" s="147"/>
      <c r="BD17" s="149"/>
      <c r="BE17" s="149"/>
      <c r="BF17" s="149"/>
      <c r="BG17" s="148"/>
      <c r="BH17" s="148"/>
      <c r="BI17" s="148"/>
      <c r="BJ17" s="1081"/>
      <c r="BK17" s="1083"/>
      <c r="BL17" s="1084"/>
      <c r="BM17" s="1092"/>
      <c r="BN17" s="1077"/>
      <c r="BO17" s="1080"/>
      <c r="BP17" s="149"/>
      <c r="BQ17" s="149"/>
      <c r="BR17" s="1078"/>
      <c r="BS17" s="148"/>
      <c r="BT17" s="148"/>
      <c r="BU17" s="1081"/>
      <c r="BV17" s="1083"/>
      <c r="BW17" s="1084"/>
      <c r="BX17" s="1092"/>
      <c r="BY17" s="1077"/>
      <c r="BZ17" s="1080"/>
      <c r="CA17" s="149"/>
      <c r="CB17" s="149"/>
      <c r="CC17" s="1078"/>
      <c r="CD17" s="148"/>
      <c r="CE17" s="148"/>
      <c r="CF17" s="1081"/>
      <c r="CG17" s="1083"/>
      <c r="CH17" s="1084"/>
      <c r="CI17" s="30"/>
      <c r="CJ17" s="30"/>
      <c r="CK17" s="30"/>
      <c r="CL17" s="30"/>
      <c r="CM17" s="1085"/>
      <c r="CN17" s="1085"/>
      <c r="CO17" s="1089"/>
      <c r="CP17" s="1086"/>
      <c r="CQ17" s="38"/>
      <c r="CR17" s="172"/>
      <c r="CS17" s="297" t="s">
        <v>256</v>
      </c>
      <c r="CT17" s="1"/>
      <c r="CU17" s="1" t="s">
        <v>629</v>
      </c>
      <c r="CV17" s="1" t="s">
        <v>310</v>
      </c>
      <c r="CW17" s="296"/>
      <c r="CX17" s="172"/>
      <c r="DA17" s="353"/>
      <c r="DB17" s="90"/>
      <c r="DC17" s="676"/>
      <c r="DD17" s="676"/>
      <c r="DE17" s="168"/>
      <c r="DF17" s="678"/>
      <c r="DG17" s="160"/>
      <c r="DH17" s="268"/>
      <c r="DI17" s="268"/>
      <c r="DJ17" s="88"/>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H17" s="86"/>
      <c r="GI17" s="86"/>
      <c r="GJ17" s="86"/>
      <c r="GK17" s="86"/>
      <c r="GL17" s="86"/>
      <c r="GM17" s="86"/>
      <c r="GP17" s="85"/>
      <c r="GQ17" s="170"/>
    </row>
    <row r="18" spans="1:199" ht="15.75" customHeight="1" x14ac:dyDescent="0.25">
      <c r="A18" s="24"/>
      <c r="B18" s="265">
        <v>12</v>
      </c>
      <c r="C18" s="1075"/>
      <c r="D18" s="1074"/>
      <c r="E18" s="497"/>
      <c r="F18" s="1301"/>
      <c r="G18" s="1079"/>
      <c r="H18" s="226"/>
      <c r="I18" s="184"/>
      <c r="J18" s="184"/>
      <c r="K18" s="1197"/>
      <c r="L18" s="382"/>
      <c r="M18" s="31"/>
      <c r="N18" s="149"/>
      <c r="O18" s="148"/>
      <c r="P18" s="148"/>
      <c r="Q18" s="148"/>
      <c r="R18" s="148"/>
      <c r="S18" s="148"/>
      <c r="T18" s="148"/>
      <c r="U18" s="1092"/>
      <c r="V18" s="1077"/>
      <c r="W18" s="1080"/>
      <c r="X18" s="149"/>
      <c r="Y18" s="149"/>
      <c r="Z18" s="1078"/>
      <c r="AA18" s="148"/>
      <c r="AB18" s="148"/>
      <c r="AC18" s="1081"/>
      <c r="AD18" s="1083"/>
      <c r="AE18" s="1084"/>
      <c r="AF18" s="1092"/>
      <c r="AG18" s="1077"/>
      <c r="AH18" s="1080"/>
      <c r="AI18" s="149"/>
      <c r="AJ18" s="149"/>
      <c r="AK18" s="1078"/>
      <c r="AL18" s="148"/>
      <c r="AM18" s="148"/>
      <c r="AN18" s="1081"/>
      <c r="AO18" s="1083"/>
      <c r="AP18" s="1084"/>
      <c r="AQ18" s="1092"/>
      <c r="AR18" s="1077"/>
      <c r="AS18" s="1080"/>
      <c r="AT18" s="149"/>
      <c r="AU18" s="149"/>
      <c r="AV18" s="1078"/>
      <c r="AW18" s="148"/>
      <c r="AX18" s="148"/>
      <c r="AY18" s="503"/>
      <c r="AZ18" s="504"/>
      <c r="BA18" s="122"/>
      <c r="BB18" s="500"/>
      <c r="BC18" s="147"/>
      <c r="BD18" s="149"/>
      <c r="BE18" s="149"/>
      <c r="BF18" s="149"/>
      <c r="BG18" s="148"/>
      <c r="BH18" s="148"/>
      <c r="BI18" s="148"/>
      <c r="BJ18" s="1081"/>
      <c r="BK18" s="1083"/>
      <c r="BL18" s="1084"/>
      <c r="BM18" s="1092"/>
      <c r="BN18" s="1077"/>
      <c r="BO18" s="1080"/>
      <c r="BP18" s="149"/>
      <c r="BQ18" s="149"/>
      <c r="BR18" s="1078"/>
      <c r="BS18" s="148"/>
      <c r="BT18" s="148"/>
      <c r="BU18" s="1081"/>
      <c r="BV18" s="1083"/>
      <c r="BW18" s="1084"/>
      <c r="BX18" s="1092"/>
      <c r="BY18" s="1077"/>
      <c r="BZ18" s="1080"/>
      <c r="CA18" s="149"/>
      <c r="CB18" s="149"/>
      <c r="CC18" s="1078"/>
      <c r="CD18" s="148"/>
      <c r="CE18" s="148"/>
      <c r="CF18" s="1081"/>
      <c r="CG18" s="1083"/>
      <c r="CH18" s="1084"/>
      <c r="CI18" s="30"/>
      <c r="CJ18" s="30"/>
      <c r="CK18" s="30"/>
      <c r="CL18" s="30"/>
      <c r="CM18" s="1085"/>
      <c r="CN18" s="1085"/>
      <c r="CO18" s="1089"/>
      <c r="CP18" s="1086"/>
      <c r="CQ18" s="38"/>
      <c r="CR18" s="172"/>
      <c r="CS18" s="297" t="s">
        <v>257</v>
      </c>
      <c r="CT18" s="1"/>
      <c r="CU18" s="1" t="s">
        <v>792</v>
      </c>
      <c r="CV18" s="1" t="s">
        <v>311</v>
      </c>
      <c r="CW18" s="296"/>
      <c r="CX18" s="172"/>
      <c r="DA18" s="353"/>
      <c r="DB18" s="90"/>
      <c r="DC18" s="676"/>
      <c r="DD18" s="676"/>
      <c r="DE18" s="168"/>
      <c r="DF18" s="678"/>
      <c r="DG18" s="160"/>
      <c r="DH18" s="268"/>
      <c r="DI18" s="268"/>
      <c r="DJ18" s="88"/>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H18" s="86"/>
      <c r="GI18" s="86"/>
      <c r="GJ18" s="86"/>
      <c r="GK18" s="86"/>
      <c r="GL18" s="86"/>
      <c r="GM18" s="86"/>
      <c r="GP18" s="85"/>
      <c r="GQ18" s="170"/>
    </row>
    <row r="19" spans="1:199" ht="15.75" customHeight="1" x14ac:dyDescent="0.25">
      <c r="A19" s="24"/>
      <c r="B19" s="265">
        <v>13</v>
      </c>
      <c r="C19" s="1075"/>
      <c r="D19" s="1074"/>
      <c r="E19" s="497"/>
      <c r="F19" s="1301"/>
      <c r="G19" s="1079"/>
      <c r="H19" s="226"/>
      <c r="I19" s="184"/>
      <c r="J19" s="184"/>
      <c r="K19" s="1197"/>
      <c r="L19" s="382"/>
      <c r="M19" s="31"/>
      <c r="N19" s="149"/>
      <c r="O19" s="148"/>
      <c r="P19" s="148"/>
      <c r="Q19" s="148"/>
      <c r="R19" s="148"/>
      <c r="S19" s="148"/>
      <c r="T19" s="148"/>
      <c r="U19" s="1092"/>
      <c r="V19" s="1077"/>
      <c r="W19" s="1080"/>
      <c r="X19" s="149"/>
      <c r="Y19" s="149"/>
      <c r="Z19" s="1078"/>
      <c r="AA19" s="148"/>
      <c r="AB19" s="148"/>
      <c r="AC19" s="1081"/>
      <c r="AD19" s="1083"/>
      <c r="AE19" s="1084"/>
      <c r="AF19" s="1092"/>
      <c r="AG19" s="1077"/>
      <c r="AH19" s="1080"/>
      <c r="AI19" s="149"/>
      <c r="AJ19" s="149"/>
      <c r="AK19" s="1078"/>
      <c r="AL19" s="148"/>
      <c r="AM19" s="148"/>
      <c r="AN19" s="1081"/>
      <c r="AO19" s="1083"/>
      <c r="AP19" s="1084"/>
      <c r="AQ19" s="1092"/>
      <c r="AR19" s="1077"/>
      <c r="AS19" s="1080"/>
      <c r="AT19" s="149"/>
      <c r="AU19" s="149"/>
      <c r="AV19" s="1078"/>
      <c r="AW19" s="148"/>
      <c r="AX19" s="148"/>
      <c r="AY19" s="503"/>
      <c r="AZ19" s="504"/>
      <c r="BA19" s="122"/>
      <c r="BB19" s="500"/>
      <c r="BC19" s="147"/>
      <c r="BD19" s="149"/>
      <c r="BE19" s="149"/>
      <c r="BF19" s="149"/>
      <c r="BG19" s="148"/>
      <c r="BH19" s="148"/>
      <c r="BI19" s="148"/>
      <c r="BJ19" s="1081"/>
      <c r="BK19" s="1083"/>
      <c r="BL19" s="1084"/>
      <c r="BM19" s="1092"/>
      <c r="BN19" s="1077"/>
      <c r="BO19" s="1080"/>
      <c r="BP19" s="149"/>
      <c r="BQ19" s="149"/>
      <c r="BR19" s="1078"/>
      <c r="BS19" s="148"/>
      <c r="BT19" s="148"/>
      <c r="BU19" s="1081"/>
      <c r="BV19" s="1083"/>
      <c r="BW19" s="1084"/>
      <c r="BX19" s="1092"/>
      <c r="BY19" s="1077"/>
      <c r="BZ19" s="1080"/>
      <c r="CA19" s="149"/>
      <c r="CB19" s="149"/>
      <c r="CC19" s="1078"/>
      <c r="CD19" s="148"/>
      <c r="CE19" s="148"/>
      <c r="CF19" s="1081"/>
      <c r="CG19" s="1083"/>
      <c r="CH19" s="1084"/>
      <c r="CI19" s="30"/>
      <c r="CJ19" s="30"/>
      <c r="CK19" s="30"/>
      <c r="CL19" s="30"/>
      <c r="CM19" s="1085"/>
      <c r="CN19" s="1085"/>
      <c r="CO19" s="1089"/>
      <c r="CP19" s="1086"/>
      <c r="CQ19" s="38"/>
      <c r="CR19" s="172"/>
      <c r="CS19" s="297" t="s">
        <v>258</v>
      </c>
      <c r="CT19" s="1"/>
      <c r="CU19" s="1" t="s">
        <v>1228</v>
      </c>
      <c r="CV19" s="1" t="s">
        <v>312</v>
      </c>
      <c r="CW19" s="296"/>
      <c r="CX19" s="172"/>
      <c r="DA19" s="353"/>
      <c r="DB19" s="90"/>
      <c r="DC19" s="676"/>
      <c r="DD19" s="676"/>
      <c r="DE19" s="168"/>
      <c r="DF19" s="678"/>
      <c r="DG19" s="160"/>
      <c r="DH19" s="268"/>
      <c r="DI19" s="268"/>
      <c r="DJ19" s="88"/>
      <c r="DK19" s="90"/>
      <c r="DL19" s="90"/>
      <c r="DM19" s="90"/>
      <c r="DN19" s="90"/>
      <c r="DO19" s="90"/>
      <c r="DP19" s="90"/>
      <c r="DQ19" s="90"/>
      <c r="DR19" s="90"/>
      <c r="DS19" s="90"/>
      <c r="DT19" s="90"/>
      <c r="DU19" s="90"/>
      <c r="DV19" s="90"/>
      <c r="DW19" s="90"/>
      <c r="DX19" s="90"/>
      <c r="DY19" s="90"/>
      <c r="DZ19" s="90"/>
      <c r="EA19" s="90"/>
      <c r="EB19" s="90"/>
      <c r="EC19" s="90"/>
      <c r="ED19" s="90"/>
      <c r="EE19" s="90"/>
      <c r="EF19" s="90"/>
      <c r="EG19" s="90"/>
      <c r="EH19" s="90"/>
      <c r="EI19" s="90"/>
      <c r="EJ19" s="90"/>
      <c r="EK19" s="90"/>
      <c r="EL19" s="90"/>
      <c r="EM19" s="90"/>
      <c r="EN19" s="90"/>
      <c r="EO19" s="90"/>
      <c r="EP19" s="90"/>
      <c r="EQ19" s="90"/>
      <c r="ER19" s="90"/>
      <c r="ES19" s="90"/>
      <c r="ET19" s="90"/>
      <c r="EU19" s="90"/>
      <c r="EV19" s="90"/>
      <c r="EW19" s="90"/>
      <c r="EX19" s="90"/>
      <c r="EY19" s="90"/>
      <c r="EZ19" s="90"/>
      <c r="FA19" s="90"/>
      <c r="FB19" s="90"/>
      <c r="FC19" s="90"/>
      <c r="FD19" s="90"/>
      <c r="FE19" s="90"/>
      <c r="FF19" s="90"/>
      <c r="FG19" s="90"/>
      <c r="FH19" s="90"/>
      <c r="FI19" s="90"/>
      <c r="FJ19" s="90"/>
      <c r="FK19" s="90"/>
      <c r="FL19" s="90"/>
      <c r="FM19" s="90"/>
      <c r="FN19" s="90"/>
      <c r="FO19" s="90"/>
      <c r="FP19" s="90"/>
      <c r="FQ19" s="90"/>
      <c r="FR19" s="90"/>
      <c r="FS19" s="90"/>
      <c r="FT19" s="90"/>
      <c r="FU19" s="90"/>
      <c r="FV19" s="90"/>
      <c r="FW19" s="90"/>
      <c r="FX19" s="90"/>
      <c r="FY19" s="90"/>
      <c r="FZ19" s="90"/>
      <c r="GA19" s="90"/>
      <c r="GB19" s="90"/>
      <c r="GC19" s="90"/>
      <c r="GD19" s="90"/>
      <c r="GE19" s="90"/>
      <c r="GF19" s="90"/>
      <c r="GH19" s="86"/>
      <c r="GI19" s="86"/>
      <c r="GJ19" s="86"/>
      <c r="GK19" s="86"/>
      <c r="GL19" s="86"/>
      <c r="GM19" s="86"/>
      <c r="GP19" s="85"/>
      <c r="GQ19" s="170"/>
    </row>
    <row r="20" spans="1:199" ht="15.75" customHeight="1" x14ac:dyDescent="0.25">
      <c r="A20" s="24"/>
      <c r="B20" s="265">
        <v>14</v>
      </c>
      <c r="C20" s="1075"/>
      <c r="D20" s="1074"/>
      <c r="E20" s="497"/>
      <c r="F20" s="1301"/>
      <c r="G20" s="1079"/>
      <c r="H20" s="226"/>
      <c r="I20" s="184"/>
      <c r="J20" s="184"/>
      <c r="K20" s="1197"/>
      <c r="L20" s="382"/>
      <c r="M20" s="31"/>
      <c r="N20" s="149"/>
      <c r="O20" s="148"/>
      <c r="P20" s="148"/>
      <c r="Q20" s="148"/>
      <c r="R20" s="148"/>
      <c r="S20" s="148"/>
      <c r="T20" s="148"/>
      <c r="U20" s="1092"/>
      <c r="V20" s="1077"/>
      <c r="W20" s="1080"/>
      <c r="X20" s="149"/>
      <c r="Y20" s="149"/>
      <c r="Z20" s="1078"/>
      <c r="AA20" s="148"/>
      <c r="AB20" s="148"/>
      <c r="AC20" s="1081"/>
      <c r="AD20" s="1083"/>
      <c r="AE20" s="1084"/>
      <c r="AF20" s="1092"/>
      <c r="AG20" s="1077"/>
      <c r="AH20" s="1080"/>
      <c r="AI20" s="149"/>
      <c r="AJ20" s="149"/>
      <c r="AK20" s="1078"/>
      <c r="AL20" s="148"/>
      <c r="AM20" s="148"/>
      <c r="AN20" s="1081"/>
      <c r="AO20" s="1083"/>
      <c r="AP20" s="1084"/>
      <c r="AQ20" s="1092"/>
      <c r="AR20" s="1077"/>
      <c r="AS20" s="1080"/>
      <c r="AT20" s="149"/>
      <c r="AU20" s="149"/>
      <c r="AV20" s="1078"/>
      <c r="AW20" s="148"/>
      <c r="AX20" s="148"/>
      <c r="AY20" s="503"/>
      <c r="AZ20" s="504"/>
      <c r="BA20" s="122"/>
      <c r="BB20" s="500"/>
      <c r="BC20" s="147"/>
      <c r="BD20" s="149"/>
      <c r="BE20" s="149"/>
      <c r="BF20" s="149"/>
      <c r="BG20" s="148"/>
      <c r="BH20" s="148"/>
      <c r="BI20" s="148"/>
      <c r="BJ20" s="1081"/>
      <c r="BK20" s="1083"/>
      <c r="BL20" s="1084"/>
      <c r="BM20" s="1092"/>
      <c r="BN20" s="1077"/>
      <c r="BO20" s="1080"/>
      <c r="BP20" s="149"/>
      <c r="BQ20" s="149"/>
      <c r="BR20" s="1078"/>
      <c r="BS20" s="148"/>
      <c r="BT20" s="148"/>
      <c r="BU20" s="1081"/>
      <c r="BV20" s="1083"/>
      <c r="BW20" s="1084"/>
      <c r="BX20" s="1092"/>
      <c r="BY20" s="1077"/>
      <c r="BZ20" s="1080"/>
      <c r="CA20" s="149"/>
      <c r="CB20" s="149"/>
      <c r="CC20" s="1078"/>
      <c r="CD20" s="148"/>
      <c r="CE20" s="148"/>
      <c r="CF20" s="1081"/>
      <c r="CG20" s="1083"/>
      <c r="CH20" s="1084"/>
      <c r="CI20" s="30"/>
      <c r="CJ20" s="30"/>
      <c r="CK20" s="30"/>
      <c r="CL20" s="30"/>
      <c r="CM20" s="1085"/>
      <c r="CN20" s="1085"/>
      <c r="CO20" s="1089"/>
      <c r="CP20" s="1086"/>
      <c r="CQ20" s="38"/>
      <c r="CR20" s="172"/>
      <c r="CS20" s="297" t="s">
        <v>262</v>
      </c>
      <c r="CT20" s="1"/>
      <c r="CU20" s="1" t="s">
        <v>793</v>
      </c>
      <c r="CV20" s="1" t="s">
        <v>313</v>
      </c>
      <c r="CW20" s="296"/>
      <c r="CX20" s="172"/>
      <c r="DA20" s="353"/>
      <c r="DB20" s="90"/>
      <c r="DC20" s="676"/>
      <c r="DD20" s="676"/>
      <c r="DE20" s="168"/>
      <c r="DF20" s="678"/>
      <c r="DG20" s="160"/>
      <c r="DH20" s="268"/>
      <c r="DI20" s="268"/>
      <c r="DJ20" s="88"/>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I20" s="90"/>
      <c r="EJ20" s="90"/>
      <c r="EK20" s="90"/>
      <c r="EL20" s="90"/>
      <c r="EM20" s="90"/>
      <c r="EN20" s="90"/>
      <c r="EO20" s="90"/>
      <c r="EP20" s="90"/>
      <c r="EQ20" s="90"/>
      <c r="ER20" s="90"/>
      <c r="ES20" s="90"/>
      <c r="ET20" s="90"/>
      <c r="EU20" s="90"/>
      <c r="EV20" s="90"/>
      <c r="EW20" s="90"/>
      <c r="EX20" s="90"/>
      <c r="EY20" s="90"/>
      <c r="EZ20" s="90"/>
      <c r="FA20" s="90"/>
      <c r="FB20" s="90"/>
      <c r="FC20" s="90"/>
      <c r="FD20" s="90"/>
      <c r="FE20" s="90"/>
      <c r="FF20" s="90"/>
      <c r="FG20" s="90"/>
      <c r="FH20" s="90"/>
      <c r="FI20" s="90"/>
      <c r="FJ20" s="90"/>
      <c r="FK20" s="90"/>
      <c r="FL20" s="90"/>
      <c r="FM20" s="90"/>
      <c r="FN20" s="90"/>
      <c r="FO20" s="90"/>
      <c r="FP20" s="90"/>
      <c r="FQ20" s="90"/>
      <c r="FR20" s="90"/>
      <c r="FS20" s="90"/>
      <c r="FT20" s="90"/>
      <c r="FU20" s="90"/>
      <c r="FV20" s="90"/>
      <c r="FW20" s="90"/>
      <c r="FX20" s="90"/>
      <c r="FY20" s="90"/>
      <c r="FZ20" s="90"/>
      <c r="GA20" s="90"/>
      <c r="GB20" s="90"/>
      <c r="GC20" s="90"/>
      <c r="GD20" s="90"/>
      <c r="GE20" s="90"/>
      <c r="GF20" s="90"/>
      <c r="GH20" s="86"/>
      <c r="GI20" s="86"/>
      <c r="GJ20" s="86"/>
      <c r="GK20" s="86"/>
      <c r="GL20" s="86"/>
      <c r="GM20" s="86"/>
      <c r="GP20" s="85"/>
      <c r="GQ20" s="170"/>
    </row>
    <row r="21" spans="1:199" ht="15.75" customHeight="1" x14ac:dyDescent="0.25">
      <c r="A21" s="24"/>
      <c r="B21" s="265">
        <v>15</v>
      </c>
      <c r="C21" s="1075"/>
      <c r="D21" s="1074"/>
      <c r="E21" s="497"/>
      <c r="F21" s="1301"/>
      <c r="G21" s="1079"/>
      <c r="H21" s="226"/>
      <c r="I21" s="184"/>
      <c r="J21" s="184"/>
      <c r="K21" s="1197"/>
      <c r="L21" s="382"/>
      <c r="M21" s="31"/>
      <c r="N21" s="149"/>
      <c r="O21" s="148"/>
      <c r="P21" s="148"/>
      <c r="Q21" s="148"/>
      <c r="R21" s="148"/>
      <c r="S21" s="148"/>
      <c r="T21" s="148"/>
      <c r="U21" s="1092"/>
      <c r="V21" s="1077"/>
      <c r="W21" s="1080"/>
      <c r="X21" s="149"/>
      <c r="Y21" s="149"/>
      <c r="Z21" s="1078"/>
      <c r="AA21" s="148"/>
      <c r="AB21" s="148"/>
      <c r="AC21" s="1081"/>
      <c r="AD21" s="1083"/>
      <c r="AE21" s="1084"/>
      <c r="AF21" s="1092"/>
      <c r="AG21" s="1077"/>
      <c r="AH21" s="1080"/>
      <c r="AI21" s="149"/>
      <c r="AJ21" s="149"/>
      <c r="AK21" s="1078"/>
      <c r="AL21" s="148"/>
      <c r="AM21" s="148"/>
      <c r="AN21" s="1081"/>
      <c r="AO21" s="1083"/>
      <c r="AP21" s="1084"/>
      <c r="AQ21" s="1092"/>
      <c r="AR21" s="1077"/>
      <c r="AS21" s="1080"/>
      <c r="AT21" s="149"/>
      <c r="AU21" s="149"/>
      <c r="AV21" s="1078"/>
      <c r="AW21" s="148"/>
      <c r="AX21" s="148"/>
      <c r="AY21" s="503"/>
      <c r="AZ21" s="504"/>
      <c r="BA21" s="122"/>
      <c r="BB21" s="500"/>
      <c r="BC21" s="147"/>
      <c r="BD21" s="149"/>
      <c r="BE21" s="149"/>
      <c r="BF21" s="149"/>
      <c r="BG21" s="148"/>
      <c r="BH21" s="148"/>
      <c r="BI21" s="148"/>
      <c r="BJ21" s="1081"/>
      <c r="BK21" s="1083"/>
      <c r="BL21" s="1084"/>
      <c r="BM21" s="1092"/>
      <c r="BN21" s="1077"/>
      <c r="BO21" s="1080"/>
      <c r="BP21" s="149"/>
      <c r="BQ21" s="149"/>
      <c r="BR21" s="1078"/>
      <c r="BS21" s="148"/>
      <c r="BT21" s="148"/>
      <c r="BU21" s="1081"/>
      <c r="BV21" s="1083"/>
      <c r="BW21" s="1084"/>
      <c r="BX21" s="1092"/>
      <c r="BY21" s="1077"/>
      <c r="BZ21" s="1080"/>
      <c r="CA21" s="149"/>
      <c r="CB21" s="149"/>
      <c r="CC21" s="1078"/>
      <c r="CD21" s="148"/>
      <c r="CE21" s="148"/>
      <c r="CF21" s="1081"/>
      <c r="CG21" s="1083"/>
      <c r="CH21" s="1084"/>
      <c r="CI21" s="30"/>
      <c r="CJ21" s="30"/>
      <c r="CK21" s="30"/>
      <c r="CL21" s="30"/>
      <c r="CM21" s="1085"/>
      <c r="CN21" s="1085"/>
      <c r="CO21" s="1089"/>
      <c r="CP21" s="1086"/>
      <c r="CQ21" s="38"/>
      <c r="CR21" s="172"/>
      <c r="CS21" s="297" t="s">
        <v>897</v>
      </c>
      <c r="CT21" s="1"/>
      <c r="CU21" s="1" t="s">
        <v>794</v>
      </c>
      <c r="CV21" s="1" t="s">
        <v>314</v>
      </c>
      <c r="CW21" s="296"/>
      <c r="CX21" s="172"/>
      <c r="DA21" s="353"/>
      <c r="DB21" s="90"/>
      <c r="DC21" s="676"/>
      <c r="DD21" s="676"/>
      <c r="DE21" s="168"/>
      <c r="DF21" s="678"/>
      <c r="DG21" s="160"/>
      <c r="DH21" s="268"/>
      <c r="DI21" s="268"/>
      <c r="DJ21" s="88"/>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H21" s="86"/>
      <c r="GI21" s="86"/>
      <c r="GJ21" s="86"/>
      <c r="GK21" s="86"/>
      <c r="GL21" s="86"/>
      <c r="GM21" s="86"/>
      <c r="GP21" s="85"/>
      <c r="GQ21" s="170"/>
    </row>
    <row r="22" spans="1:199" ht="15.75" customHeight="1" x14ac:dyDescent="0.25">
      <c r="A22" s="24"/>
      <c r="B22" s="265">
        <v>16</v>
      </c>
      <c r="C22" s="1075"/>
      <c r="D22" s="1074"/>
      <c r="E22" s="497"/>
      <c r="F22" s="1301"/>
      <c r="G22" s="1079"/>
      <c r="H22" s="226"/>
      <c r="I22" s="184"/>
      <c r="J22" s="184"/>
      <c r="K22" s="1197"/>
      <c r="L22" s="382"/>
      <c r="M22" s="31"/>
      <c r="N22" s="149"/>
      <c r="O22" s="148"/>
      <c r="P22" s="148"/>
      <c r="Q22" s="148"/>
      <c r="R22" s="148"/>
      <c r="S22" s="148"/>
      <c r="T22" s="148"/>
      <c r="U22" s="1092"/>
      <c r="V22" s="1077"/>
      <c r="W22" s="1080"/>
      <c r="X22" s="149"/>
      <c r="Y22" s="149"/>
      <c r="Z22" s="1078"/>
      <c r="AA22" s="148"/>
      <c r="AB22" s="148"/>
      <c r="AC22" s="1081"/>
      <c r="AD22" s="1083"/>
      <c r="AE22" s="1084"/>
      <c r="AF22" s="1092"/>
      <c r="AG22" s="1077"/>
      <c r="AH22" s="1080"/>
      <c r="AI22" s="149"/>
      <c r="AJ22" s="149"/>
      <c r="AK22" s="1078"/>
      <c r="AL22" s="148"/>
      <c r="AM22" s="148"/>
      <c r="AN22" s="1081"/>
      <c r="AO22" s="1083"/>
      <c r="AP22" s="1084"/>
      <c r="AQ22" s="1092"/>
      <c r="AR22" s="1077"/>
      <c r="AS22" s="1080"/>
      <c r="AT22" s="149"/>
      <c r="AU22" s="149"/>
      <c r="AV22" s="1078"/>
      <c r="AW22" s="148"/>
      <c r="AX22" s="148"/>
      <c r="AY22" s="503"/>
      <c r="AZ22" s="504"/>
      <c r="BA22" s="122"/>
      <c r="BB22" s="500"/>
      <c r="BC22" s="147"/>
      <c r="BD22" s="149"/>
      <c r="BE22" s="149"/>
      <c r="BF22" s="149"/>
      <c r="BG22" s="148"/>
      <c r="BH22" s="148"/>
      <c r="BI22" s="148"/>
      <c r="BJ22" s="1081"/>
      <c r="BK22" s="1083"/>
      <c r="BL22" s="1084"/>
      <c r="BM22" s="1092"/>
      <c r="BN22" s="1077"/>
      <c r="BO22" s="1080"/>
      <c r="BP22" s="149"/>
      <c r="BQ22" s="149"/>
      <c r="BR22" s="1078"/>
      <c r="BS22" s="148"/>
      <c r="BT22" s="148"/>
      <c r="BU22" s="1081"/>
      <c r="BV22" s="1083"/>
      <c r="BW22" s="1084"/>
      <c r="BX22" s="1092"/>
      <c r="BY22" s="1077"/>
      <c r="BZ22" s="1080"/>
      <c r="CA22" s="149"/>
      <c r="CB22" s="149"/>
      <c r="CC22" s="1078"/>
      <c r="CD22" s="148"/>
      <c r="CE22" s="148"/>
      <c r="CF22" s="1081"/>
      <c r="CG22" s="1083"/>
      <c r="CH22" s="1084"/>
      <c r="CI22" s="30"/>
      <c r="CJ22" s="30"/>
      <c r="CK22" s="30"/>
      <c r="CL22" s="30"/>
      <c r="CM22" s="1085"/>
      <c r="CN22" s="1085"/>
      <c r="CO22" s="1089"/>
      <c r="CP22" s="1086"/>
      <c r="CQ22" s="38"/>
      <c r="CR22" s="172"/>
      <c r="CS22" s="297" t="s">
        <v>259</v>
      </c>
      <c r="CT22" s="1"/>
      <c r="CU22" s="1" t="s">
        <v>795</v>
      </c>
      <c r="CV22" s="1" t="s">
        <v>315</v>
      </c>
      <c r="CW22" s="296"/>
      <c r="CX22" s="172"/>
      <c r="DA22" s="353"/>
      <c r="DB22" s="90"/>
      <c r="DC22" s="676"/>
      <c r="DD22" s="676"/>
      <c r="DE22" s="168"/>
      <c r="DF22" s="678"/>
      <c r="DG22" s="160"/>
      <c r="DH22" s="268"/>
      <c r="DI22" s="268"/>
      <c r="DJ22" s="88"/>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H22" s="86"/>
      <c r="GI22" s="86"/>
      <c r="GJ22" s="86"/>
      <c r="GK22" s="86"/>
      <c r="GL22" s="86"/>
      <c r="GM22" s="86"/>
      <c r="GP22" s="85"/>
      <c r="GQ22" s="170"/>
    </row>
    <row r="23" spans="1:199" ht="15.75" customHeight="1" x14ac:dyDescent="0.25">
      <c r="A23" s="24"/>
      <c r="B23" s="265">
        <v>17</v>
      </c>
      <c r="C23" s="1075"/>
      <c r="D23" s="1074"/>
      <c r="E23" s="497"/>
      <c r="F23" s="1301"/>
      <c r="G23" s="1079"/>
      <c r="H23" s="226"/>
      <c r="I23" s="184"/>
      <c r="J23" s="184"/>
      <c r="K23" s="1197"/>
      <c r="L23" s="382"/>
      <c r="M23" s="31"/>
      <c r="N23" s="149"/>
      <c r="O23" s="148"/>
      <c r="P23" s="148"/>
      <c r="Q23" s="148"/>
      <c r="R23" s="148"/>
      <c r="S23" s="148"/>
      <c r="T23" s="148"/>
      <c r="U23" s="1092"/>
      <c r="V23" s="1077"/>
      <c r="W23" s="1080"/>
      <c r="X23" s="149"/>
      <c r="Y23" s="149"/>
      <c r="Z23" s="1078"/>
      <c r="AA23" s="148"/>
      <c r="AB23" s="148"/>
      <c r="AC23" s="1081"/>
      <c r="AD23" s="1083"/>
      <c r="AE23" s="1084"/>
      <c r="AF23" s="1092"/>
      <c r="AG23" s="1077"/>
      <c r="AH23" s="1080"/>
      <c r="AI23" s="149"/>
      <c r="AJ23" s="149"/>
      <c r="AK23" s="1078"/>
      <c r="AL23" s="148"/>
      <c r="AM23" s="148"/>
      <c r="AN23" s="1081"/>
      <c r="AO23" s="1083"/>
      <c r="AP23" s="1084"/>
      <c r="AQ23" s="1092"/>
      <c r="AR23" s="1077"/>
      <c r="AS23" s="1080"/>
      <c r="AT23" s="149"/>
      <c r="AU23" s="149"/>
      <c r="AV23" s="1078"/>
      <c r="AW23" s="148"/>
      <c r="AX23" s="148"/>
      <c r="AY23" s="503"/>
      <c r="AZ23" s="504"/>
      <c r="BA23" s="122"/>
      <c r="BB23" s="500"/>
      <c r="BC23" s="147"/>
      <c r="BD23" s="149"/>
      <c r="BE23" s="149"/>
      <c r="BF23" s="149"/>
      <c r="BG23" s="148"/>
      <c r="BH23" s="148"/>
      <c r="BI23" s="148"/>
      <c r="BJ23" s="1081"/>
      <c r="BK23" s="1083"/>
      <c r="BL23" s="1084"/>
      <c r="BM23" s="1092"/>
      <c r="BN23" s="1077"/>
      <c r="BO23" s="1080"/>
      <c r="BP23" s="149"/>
      <c r="BQ23" s="149"/>
      <c r="BR23" s="1078"/>
      <c r="BS23" s="148"/>
      <c r="BT23" s="148"/>
      <c r="BU23" s="1081"/>
      <c r="BV23" s="1083"/>
      <c r="BW23" s="1084"/>
      <c r="BX23" s="1092"/>
      <c r="BY23" s="1077"/>
      <c r="BZ23" s="1080"/>
      <c r="CA23" s="149"/>
      <c r="CB23" s="149"/>
      <c r="CC23" s="1078"/>
      <c r="CD23" s="148"/>
      <c r="CE23" s="148"/>
      <c r="CF23" s="1081"/>
      <c r="CG23" s="1083"/>
      <c r="CH23" s="1084"/>
      <c r="CI23" s="30"/>
      <c r="CJ23" s="30"/>
      <c r="CK23" s="30"/>
      <c r="CL23" s="30"/>
      <c r="CM23" s="1085"/>
      <c r="CN23" s="1085"/>
      <c r="CO23" s="1089"/>
      <c r="CP23" s="1086"/>
      <c r="CQ23" s="38"/>
      <c r="CR23" s="172"/>
      <c r="CS23" s="297" t="s">
        <v>260</v>
      </c>
      <c r="CT23" s="1"/>
      <c r="CU23" s="1" t="s">
        <v>796</v>
      </c>
      <c r="CV23" s="1"/>
      <c r="CW23" s="296"/>
      <c r="CX23" s="172"/>
      <c r="DA23" s="353"/>
      <c r="DB23" s="90"/>
      <c r="DC23" s="676"/>
      <c r="DD23" s="676"/>
      <c r="DE23" s="168"/>
      <c r="DF23" s="678"/>
      <c r="DG23" s="160"/>
      <c r="DH23" s="268"/>
      <c r="DI23" s="268"/>
      <c r="DJ23" s="88"/>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H23" s="86"/>
      <c r="GI23" s="86"/>
      <c r="GJ23" s="86"/>
      <c r="GK23" s="86"/>
      <c r="GL23" s="86"/>
      <c r="GM23" s="86"/>
      <c r="GP23" s="85"/>
      <c r="GQ23" s="170"/>
    </row>
    <row r="24" spans="1:199" ht="15.75" customHeight="1" x14ac:dyDescent="0.25">
      <c r="A24" s="24"/>
      <c r="B24" s="265">
        <v>18</v>
      </c>
      <c r="C24" s="1075"/>
      <c r="D24" s="1074"/>
      <c r="E24" s="497"/>
      <c r="F24" s="1301"/>
      <c r="G24" s="1079"/>
      <c r="H24" s="226"/>
      <c r="I24" s="184"/>
      <c r="J24" s="184"/>
      <c r="K24" s="1197"/>
      <c r="L24" s="382"/>
      <c r="M24" s="31"/>
      <c r="N24" s="149"/>
      <c r="O24" s="148"/>
      <c r="P24" s="148"/>
      <c r="Q24" s="148"/>
      <c r="R24" s="148"/>
      <c r="S24" s="148"/>
      <c r="T24" s="148"/>
      <c r="U24" s="1092"/>
      <c r="V24" s="1077"/>
      <c r="W24" s="1080"/>
      <c r="X24" s="149"/>
      <c r="Y24" s="149"/>
      <c r="Z24" s="1078"/>
      <c r="AA24" s="148"/>
      <c r="AB24" s="148"/>
      <c r="AC24" s="1081"/>
      <c r="AD24" s="1083"/>
      <c r="AE24" s="1084"/>
      <c r="AF24" s="1092"/>
      <c r="AG24" s="1077"/>
      <c r="AH24" s="1080"/>
      <c r="AI24" s="149"/>
      <c r="AJ24" s="149"/>
      <c r="AK24" s="1078"/>
      <c r="AL24" s="148"/>
      <c r="AM24" s="148"/>
      <c r="AN24" s="1081"/>
      <c r="AO24" s="1083"/>
      <c r="AP24" s="1084"/>
      <c r="AQ24" s="1092"/>
      <c r="AR24" s="1077"/>
      <c r="AS24" s="1080"/>
      <c r="AT24" s="149"/>
      <c r="AU24" s="149"/>
      <c r="AV24" s="1078"/>
      <c r="AW24" s="148"/>
      <c r="AX24" s="148"/>
      <c r="AY24" s="503"/>
      <c r="AZ24" s="504"/>
      <c r="BA24" s="122"/>
      <c r="BB24" s="500"/>
      <c r="BC24" s="147"/>
      <c r="BD24" s="149"/>
      <c r="BE24" s="149"/>
      <c r="BF24" s="149"/>
      <c r="BG24" s="148"/>
      <c r="BH24" s="148"/>
      <c r="BI24" s="148"/>
      <c r="BJ24" s="1081"/>
      <c r="BK24" s="1083"/>
      <c r="BL24" s="1084"/>
      <c r="BM24" s="1092"/>
      <c r="BN24" s="1077"/>
      <c r="BO24" s="1080"/>
      <c r="BP24" s="149"/>
      <c r="BQ24" s="149"/>
      <c r="BR24" s="1078"/>
      <c r="BS24" s="148"/>
      <c r="BT24" s="148"/>
      <c r="BU24" s="1081"/>
      <c r="BV24" s="1083"/>
      <c r="BW24" s="1084"/>
      <c r="BX24" s="1092"/>
      <c r="BY24" s="1077"/>
      <c r="BZ24" s="1080"/>
      <c r="CA24" s="149"/>
      <c r="CB24" s="149"/>
      <c r="CC24" s="1078"/>
      <c r="CD24" s="148"/>
      <c r="CE24" s="148"/>
      <c r="CF24" s="1081"/>
      <c r="CG24" s="1083"/>
      <c r="CH24" s="1084"/>
      <c r="CI24" s="30"/>
      <c r="CJ24" s="30"/>
      <c r="CK24" s="30"/>
      <c r="CL24" s="30"/>
      <c r="CM24" s="1085"/>
      <c r="CN24" s="1085"/>
      <c r="CO24" s="1089"/>
      <c r="CP24" s="1086"/>
      <c r="CQ24" s="38"/>
      <c r="CR24" s="172"/>
      <c r="CS24" s="297" t="s">
        <v>1948</v>
      </c>
      <c r="CT24" s="1"/>
      <c r="CU24" s="1" t="s">
        <v>288</v>
      </c>
      <c r="CV24" s="1"/>
      <c r="CW24" s="296"/>
      <c r="CX24" s="172"/>
      <c r="DA24" s="353"/>
      <c r="DB24" s="90"/>
      <c r="DC24" s="676"/>
      <c r="DD24" s="676"/>
      <c r="DE24" s="168"/>
      <c r="DF24" s="678"/>
      <c r="DG24" s="160"/>
      <c r="DH24" s="268"/>
      <c r="DI24" s="268"/>
      <c r="DJ24" s="88"/>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H24" s="86"/>
      <c r="GI24" s="86"/>
      <c r="GJ24" s="86"/>
      <c r="GK24" s="86"/>
      <c r="GL24" s="86"/>
      <c r="GM24" s="86"/>
      <c r="GP24" s="85"/>
      <c r="GQ24" s="170"/>
    </row>
    <row r="25" spans="1:199" ht="15.75" customHeight="1" x14ac:dyDescent="0.25">
      <c r="A25" s="24"/>
      <c r="B25" s="265">
        <v>19</v>
      </c>
      <c r="C25" s="1075"/>
      <c r="D25" s="1074"/>
      <c r="E25" s="497"/>
      <c r="F25" s="1301"/>
      <c r="G25" s="1079"/>
      <c r="H25" s="226"/>
      <c r="I25" s="184"/>
      <c r="J25" s="184"/>
      <c r="K25" s="1197"/>
      <c r="L25" s="382"/>
      <c r="M25" s="31"/>
      <c r="N25" s="149"/>
      <c r="O25" s="148"/>
      <c r="P25" s="148"/>
      <c r="Q25" s="148"/>
      <c r="R25" s="148"/>
      <c r="S25" s="148"/>
      <c r="T25" s="148"/>
      <c r="U25" s="1092"/>
      <c r="V25" s="1077"/>
      <c r="W25" s="1080"/>
      <c r="X25" s="149"/>
      <c r="Y25" s="149"/>
      <c r="Z25" s="1078"/>
      <c r="AA25" s="148"/>
      <c r="AB25" s="148"/>
      <c r="AC25" s="1081"/>
      <c r="AD25" s="1083"/>
      <c r="AE25" s="1084"/>
      <c r="AF25" s="1092"/>
      <c r="AG25" s="1077"/>
      <c r="AH25" s="1080"/>
      <c r="AI25" s="149"/>
      <c r="AJ25" s="149"/>
      <c r="AK25" s="1078"/>
      <c r="AL25" s="148"/>
      <c r="AM25" s="148"/>
      <c r="AN25" s="1081"/>
      <c r="AO25" s="1083"/>
      <c r="AP25" s="1084"/>
      <c r="AQ25" s="1092"/>
      <c r="AR25" s="1077"/>
      <c r="AS25" s="1080"/>
      <c r="AT25" s="149"/>
      <c r="AU25" s="149"/>
      <c r="AV25" s="1078"/>
      <c r="AW25" s="148"/>
      <c r="AX25" s="148"/>
      <c r="AY25" s="503"/>
      <c r="AZ25" s="504"/>
      <c r="BA25" s="122"/>
      <c r="BB25" s="500"/>
      <c r="BC25" s="147"/>
      <c r="BD25" s="149"/>
      <c r="BE25" s="149"/>
      <c r="BF25" s="149"/>
      <c r="BG25" s="148"/>
      <c r="BH25" s="148"/>
      <c r="BI25" s="148"/>
      <c r="BJ25" s="1081"/>
      <c r="BK25" s="1083"/>
      <c r="BL25" s="1084"/>
      <c r="BM25" s="1092"/>
      <c r="BN25" s="1077"/>
      <c r="BO25" s="1080"/>
      <c r="BP25" s="149"/>
      <c r="BQ25" s="149"/>
      <c r="BR25" s="1078"/>
      <c r="BS25" s="148"/>
      <c r="BT25" s="148"/>
      <c r="BU25" s="1081"/>
      <c r="BV25" s="1083"/>
      <c r="BW25" s="1084"/>
      <c r="BX25" s="1092"/>
      <c r="BY25" s="1077"/>
      <c r="BZ25" s="1080"/>
      <c r="CA25" s="149"/>
      <c r="CB25" s="149"/>
      <c r="CC25" s="1078"/>
      <c r="CD25" s="148"/>
      <c r="CE25" s="148"/>
      <c r="CF25" s="1081"/>
      <c r="CG25" s="1083"/>
      <c r="CH25" s="1084"/>
      <c r="CI25" s="30"/>
      <c r="CJ25" s="30"/>
      <c r="CK25" s="30"/>
      <c r="CL25" s="30"/>
      <c r="CM25" s="1085"/>
      <c r="CN25" s="1085"/>
      <c r="CO25" s="1089"/>
      <c r="CP25" s="1086"/>
      <c r="CQ25" s="38"/>
      <c r="CR25" s="172"/>
      <c r="CS25" s="297" t="s">
        <v>261</v>
      </c>
      <c r="CT25" s="1"/>
      <c r="CU25" s="1" t="s">
        <v>353</v>
      </c>
      <c r="CV25" s="217"/>
      <c r="CW25" s="296"/>
      <c r="CX25" s="172"/>
      <c r="DA25" s="353"/>
      <c r="DB25" s="90"/>
      <c r="DC25" s="676"/>
      <c r="DD25" s="676"/>
      <c r="DE25" s="168"/>
      <c r="DF25" s="678"/>
      <c r="DG25" s="160"/>
      <c r="DH25" s="268"/>
      <c r="DI25" s="268"/>
      <c r="DJ25" s="88"/>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H25" s="86"/>
      <c r="GI25" s="86"/>
      <c r="GJ25" s="86"/>
      <c r="GK25" s="86"/>
      <c r="GL25" s="86"/>
      <c r="GM25" s="86"/>
      <c r="GP25" s="85"/>
      <c r="GQ25" s="170"/>
    </row>
    <row r="26" spans="1:199" ht="15.75" customHeight="1" x14ac:dyDescent="0.25">
      <c r="A26" s="24"/>
      <c r="B26" s="265">
        <v>20</v>
      </c>
      <c r="C26" s="1075"/>
      <c r="D26" s="1074"/>
      <c r="E26" s="497"/>
      <c r="F26" s="1301"/>
      <c r="G26" s="1079"/>
      <c r="H26" s="226"/>
      <c r="I26" s="184"/>
      <c r="J26" s="184"/>
      <c r="K26" s="1197"/>
      <c r="L26" s="382"/>
      <c r="M26" s="31"/>
      <c r="N26" s="149"/>
      <c r="O26" s="148"/>
      <c r="P26" s="148"/>
      <c r="Q26" s="148"/>
      <c r="R26" s="148"/>
      <c r="S26" s="148"/>
      <c r="T26" s="148"/>
      <c r="U26" s="1092"/>
      <c r="V26" s="1077"/>
      <c r="W26" s="1080"/>
      <c r="X26" s="149"/>
      <c r="Y26" s="149"/>
      <c r="Z26" s="1078"/>
      <c r="AA26" s="148"/>
      <c r="AB26" s="148"/>
      <c r="AC26" s="1081"/>
      <c r="AD26" s="1083"/>
      <c r="AE26" s="1084"/>
      <c r="AF26" s="1092"/>
      <c r="AG26" s="1077"/>
      <c r="AH26" s="1080"/>
      <c r="AI26" s="149"/>
      <c r="AJ26" s="149"/>
      <c r="AK26" s="1078"/>
      <c r="AL26" s="148"/>
      <c r="AM26" s="148"/>
      <c r="AN26" s="1081"/>
      <c r="AO26" s="1083"/>
      <c r="AP26" s="1084"/>
      <c r="AQ26" s="1092"/>
      <c r="AR26" s="1077"/>
      <c r="AS26" s="1080"/>
      <c r="AT26" s="149"/>
      <c r="AU26" s="149"/>
      <c r="AV26" s="1078"/>
      <c r="AW26" s="148"/>
      <c r="AX26" s="148"/>
      <c r="AY26" s="503"/>
      <c r="AZ26" s="504"/>
      <c r="BA26" s="122"/>
      <c r="BB26" s="500"/>
      <c r="BC26" s="147"/>
      <c r="BD26" s="149"/>
      <c r="BE26" s="149"/>
      <c r="BF26" s="149"/>
      <c r="BG26" s="148"/>
      <c r="BH26" s="148"/>
      <c r="BI26" s="148"/>
      <c r="BJ26" s="1081"/>
      <c r="BK26" s="1083"/>
      <c r="BL26" s="1084"/>
      <c r="BM26" s="1092"/>
      <c r="BN26" s="1077"/>
      <c r="BO26" s="1080"/>
      <c r="BP26" s="149"/>
      <c r="BQ26" s="149"/>
      <c r="BR26" s="1078"/>
      <c r="BS26" s="148"/>
      <c r="BT26" s="148"/>
      <c r="BU26" s="1081"/>
      <c r="BV26" s="1083"/>
      <c r="BW26" s="1084"/>
      <c r="BX26" s="1092"/>
      <c r="BY26" s="1077"/>
      <c r="BZ26" s="1080"/>
      <c r="CA26" s="149"/>
      <c r="CB26" s="149"/>
      <c r="CC26" s="1078"/>
      <c r="CD26" s="148"/>
      <c r="CE26" s="148"/>
      <c r="CF26" s="1081"/>
      <c r="CG26" s="1083"/>
      <c r="CH26" s="1084"/>
      <c r="CI26" s="30"/>
      <c r="CJ26" s="30"/>
      <c r="CK26" s="30"/>
      <c r="CL26" s="30"/>
      <c r="CM26" s="1085"/>
      <c r="CN26" s="1085"/>
      <c r="CO26" s="1089"/>
      <c r="CP26" s="1086"/>
      <c r="CQ26" s="38"/>
      <c r="CR26" s="172"/>
      <c r="CS26" s="297" t="s">
        <v>288</v>
      </c>
      <c r="CT26" s="1"/>
      <c r="CV26" s="1"/>
      <c r="CW26" s="296"/>
      <c r="CX26" s="172"/>
      <c r="DA26" s="353"/>
      <c r="DB26" s="90"/>
      <c r="DC26" s="676"/>
      <c r="DD26" s="676"/>
      <c r="DE26" s="168"/>
      <c r="DF26" s="678"/>
      <c r="DG26" s="160"/>
      <c r="DH26" s="268"/>
      <c r="DI26" s="268"/>
      <c r="DJ26" s="88"/>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H26" s="86"/>
      <c r="GI26" s="86"/>
      <c r="GJ26" s="86"/>
      <c r="GK26" s="86"/>
      <c r="GL26" s="86"/>
      <c r="GM26" s="86"/>
      <c r="GP26" s="85"/>
      <c r="GQ26" s="170"/>
    </row>
    <row r="27" spans="1:199" ht="15.75" customHeight="1" x14ac:dyDescent="0.25">
      <c r="A27" s="24"/>
      <c r="B27" s="265">
        <v>21</v>
      </c>
      <c r="C27" s="1075"/>
      <c r="D27" s="1074"/>
      <c r="E27" s="497"/>
      <c r="F27" s="1301"/>
      <c r="G27" s="1079"/>
      <c r="H27" s="226"/>
      <c r="I27" s="184"/>
      <c r="J27" s="184"/>
      <c r="K27" s="1197"/>
      <c r="L27" s="382"/>
      <c r="M27" s="31"/>
      <c r="N27" s="149"/>
      <c r="O27" s="148"/>
      <c r="P27" s="148"/>
      <c r="Q27" s="148"/>
      <c r="R27" s="148"/>
      <c r="S27" s="148"/>
      <c r="T27" s="148"/>
      <c r="U27" s="1092"/>
      <c r="V27" s="1077"/>
      <c r="W27" s="1080"/>
      <c r="X27" s="149"/>
      <c r="Y27" s="149"/>
      <c r="Z27" s="1078"/>
      <c r="AA27" s="148"/>
      <c r="AB27" s="148"/>
      <c r="AC27" s="1081"/>
      <c r="AD27" s="1083"/>
      <c r="AE27" s="1084"/>
      <c r="AF27" s="1092"/>
      <c r="AG27" s="1077"/>
      <c r="AH27" s="1080"/>
      <c r="AI27" s="149"/>
      <c r="AJ27" s="149"/>
      <c r="AK27" s="1078"/>
      <c r="AL27" s="148"/>
      <c r="AM27" s="148"/>
      <c r="AN27" s="1081"/>
      <c r="AO27" s="1083"/>
      <c r="AP27" s="1084"/>
      <c r="AQ27" s="1092"/>
      <c r="AR27" s="1077"/>
      <c r="AS27" s="1080"/>
      <c r="AT27" s="149"/>
      <c r="AU27" s="149"/>
      <c r="AV27" s="1078"/>
      <c r="AW27" s="148"/>
      <c r="AX27" s="148"/>
      <c r="AY27" s="503"/>
      <c r="AZ27" s="504"/>
      <c r="BA27" s="122"/>
      <c r="BB27" s="500"/>
      <c r="BC27" s="147"/>
      <c r="BD27" s="149"/>
      <c r="BE27" s="149"/>
      <c r="BF27" s="149"/>
      <c r="BG27" s="148"/>
      <c r="BH27" s="148"/>
      <c r="BI27" s="148"/>
      <c r="BJ27" s="1081"/>
      <c r="BK27" s="1083"/>
      <c r="BL27" s="1084"/>
      <c r="BM27" s="1092"/>
      <c r="BN27" s="1077"/>
      <c r="BO27" s="1080"/>
      <c r="BP27" s="149"/>
      <c r="BQ27" s="149"/>
      <c r="BR27" s="1078"/>
      <c r="BS27" s="148"/>
      <c r="BT27" s="148"/>
      <c r="BU27" s="1081"/>
      <c r="BV27" s="1083"/>
      <c r="BW27" s="1084"/>
      <c r="BX27" s="1092"/>
      <c r="BY27" s="1077"/>
      <c r="BZ27" s="1080"/>
      <c r="CA27" s="149"/>
      <c r="CB27" s="149"/>
      <c r="CC27" s="1078"/>
      <c r="CD27" s="148"/>
      <c r="CE27" s="148"/>
      <c r="CF27" s="1081"/>
      <c r="CG27" s="1083"/>
      <c r="CH27" s="1084"/>
      <c r="CI27" s="30"/>
      <c r="CJ27" s="30"/>
      <c r="CK27" s="30"/>
      <c r="CL27" s="30"/>
      <c r="CM27" s="1085"/>
      <c r="CN27" s="1085"/>
      <c r="CO27" s="1089"/>
      <c r="CP27" s="1086"/>
      <c r="CQ27" s="38"/>
      <c r="CR27" s="172"/>
      <c r="CS27" s="297" t="s">
        <v>353</v>
      </c>
      <c r="CT27" s="1"/>
      <c r="CU27" s="1"/>
      <c r="CV27" s="1"/>
      <c r="CW27" s="296"/>
      <c r="CX27" s="172"/>
      <c r="DA27" s="353"/>
      <c r="DB27" s="90"/>
      <c r="DC27" s="676"/>
      <c r="DD27" s="676"/>
      <c r="DE27" s="168"/>
      <c r="DF27" s="678"/>
      <c r="DG27" s="160"/>
      <c r="DH27" s="268"/>
      <c r="DI27" s="268"/>
      <c r="DJ27" s="88"/>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H27" s="86"/>
      <c r="GI27" s="86"/>
      <c r="GJ27" s="86"/>
      <c r="GK27" s="86"/>
      <c r="GL27" s="86"/>
      <c r="GM27" s="86"/>
      <c r="GP27" s="85"/>
      <c r="GQ27" s="170"/>
    </row>
    <row r="28" spans="1:199" ht="15.75" customHeight="1" x14ac:dyDescent="0.25">
      <c r="A28" s="24"/>
      <c r="B28" s="265">
        <v>22</v>
      </c>
      <c r="C28" s="1075"/>
      <c r="D28" s="1074"/>
      <c r="E28" s="497"/>
      <c r="F28" s="1301"/>
      <c r="G28" s="1079"/>
      <c r="H28" s="226"/>
      <c r="I28" s="184"/>
      <c r="J28" s="184"/>
      <c r="K28" s="1197"/>
      <c r="L28" s="382"/>
      <c r="M28" s="31"/>
      <c r="N28" s="149"/>
      <c r="O28" s="148"/>
      <c r="P28" s="148"/>
      <c r="Q28" s="148"/>
      <c r="R28" s="148"/>
      <c r="S28" s="148"/>
      <c r="T28" s="148"/>
      <c r="U28" s="1092"/>
      <c r="V28" s="1077"/>
      <c r="W28" s="1080"/>
      <c r="X28" s="149"/>
      <c r="Y28" s="149"/>
      <c r="Z28" s="1078"/>
      <c r="AA28" s="148"/>
      <c r="AB28" s="148"/>
      <c r="AC28" s="1081"/>
      <c r="AD28" s="1083"/>
      <c r="AE28" s="1084"/>
      <c r="AF28" s="1092"/>
      <c r="AG28" s="1077"/>
      <c r="AH28" s="1080"/>
      <c r="AI28" s="149"/>
      <c r="AJ28" s="149"/>
      <c r="AK28" s="1078"/>
      <c r="AL28" s="148"/>
      <c r="AM28" s="148"/>
      <c r="AN28" s="1081"/>
      <c r="AO28" s="1083"/>
      <c r="AP28" s="1084"/>
      <c r="AQ28" s="1092"/>
      <c r="AR28" s="1077"/>
      <c r="AS28" s="1080"/>
      <c r="AT28" s="149"/>
      <c r="AU28" s="149"/>
      <c r="AV28" s="1078"/>
      <c r="AW28" s="148"/>
      <c r="AX28" s="148"/>
      <c r="AY28" s="503"/>
      <c r="AZ28" s="504"/>
      <c r="BA28" s="122"/>
      <c r="BB28" s="500"/>
      <c r="BC28" s="147"/>
      <c r="BD28" s="149"/>
      <c r="BE28" s="149"/>
      <c r="BF28" s="149"/>
      <c r="BG28" s="148"/>
      <c r="BH28" s="148"/>
      <c r="BI28" s="148"/>
      <c r="BJ28" s="1081"/>
      <c r="BK28" s="1083"/>
      <c r="BL28" s="1084"/>
      <c r="BM28" s="1092"/>
      <c r="BN28" s="1077"/>
      <c r="BO28" s="1080"/>
      <c r="BP28" s="149"/>
      <c r="BQ28" s="149"/>
      <c r="BR28" s="1078"/>
      <c r="BS28" s="148"/>
      <c r="BT28" s="148"/>
      <c r="BU28" s="1081"/>
      <c r="BV28" s="1083"/>
      <c r="BW28" s="1084"/>
      <c r="BX28" s="1092"/>
      <c r="BY28" s="1077"/>
      <c r="BZ28" s="1080"/>
      <c r="CA28" s="149"/>
      <c r="CB28" s="149"/>
      <c r="CC28" s="1078"/>
      <c r="CD28" s="148"/>
      <c r="CE28" s="148"/>
      <c r="CF28" s="1081"/>
      <c r="CG28" s="1083"/>
      <c r="CH28" s="1084"/>
      <c r="CI28" s="30"/>
      <c r="CJ28" s="30"/>
      <c r="CK28" s="30"/>
      <c r="CL28" s="30"/>
      <c r="CM28" s="1085"/>
      <c r="CN28" s="1085"/>
      <c r="CO28" s="1089"/>
      <c r="CP28" s="1086"/>
      <c r="CQ28" s="38"/>
      <c r="CR28" s="172"/>
      <c r="CS28" s="297"/>
      <c r="CT28" s="1"/>
      <c r="CU28" s="1"/>
      <c r="CV28" s="1"/>
      <c r="CW28" s="296"/>
      <c r="CX28" s="172"/>
      <c r="DA28" s="353"/>
      <c r="DB28" s="90"/>
      <c r="DC28" s="676"/>
      <c r="DD28" s="676"/>
      <c r="DE28" s="168"/>
      <c r="DF28" s="678"/>
      <c r="DG28" s="160"/>
      <c r="DH28" s="268"/>
      <c r="DI28" s="268"/>
      <c r="DJ28" s="88"/>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H28" s="86"/>
      <c r="GI28" s="86"/>
      <c r="GJ28" s="86"/>
      <c r="GK28" s="86"/>
      <c r="GL28" s="86"/>
      <c r="GM28" s="86"/>
      <c r="GP28" s="85"/>
      <c r="GQ28" s="170"/>
    </row>
    <row r="29" spans="1:199" ht="15.75" customHeight="1" x14ac:dyDescent="0.25">
      <c r="A29" s="24"/>
      <c r="B29" s="265">
        <v>23</v>
      </c>
      <c r="C29" s="1075"/>
      <c r="D29" s="1074"/>
      <c r="E29" s="497"/>
      <c r="F29" s="1301"/>
      <c r="G29" s="1079"/>
      <c r="H29" s="226"/>
      <c r="I29" s="184"/>
      <c r="J29" s="184"/>
      <c r="K29" s="1197"/>
      <c r="L29" s="382"/>
      <c r="M29" s="31"/>
      <c r="N29" s="149"/>
      <c r="O29" s="148"/>
      <c r="P29" s="148"/>
      <c r="Q29" s="148"/>
      <c r="R29" s="148"/>
      <c r="S29" s="148"/>
      <c r="T29" s="148"/>
      <c r="U29" s="1092"/>
      <c r="V29" s="1077"/>
      <c r="W29" s="1080"/>
      <c r="X29" s="149"/>
      <c r="Y29" s="149"/>
      <c r="Z29" s="1078"/>
      <c r="AA29" s="148"/>
      <c r="AB29" s="148"/>
      <c r="AC29" s="1081"/>
      <c r="AD29" s="1083"/>
      <c r="AE29" s="1084"/>
      <c r="AF29" s="1092"/>
      <c r="AG29" s="1077"/>
      <c r="AH29" s="1080"/>
      <c r="AI29" s="149"/>
      <c r="AJ29" s="149"/>
      <c r="AK29" s="1078"/>
      <c r="AL29" s="148"/>
      <c r="AM29" s="148"/>
      <c r="AN29" s="1081"/>
      <c r="AO29" s="1083"/>
      <c r="AP29" s="1084"/>
      <c r="AQ29" s="1092"/>
      <c r="AR29" s="1077"/>
      <c r="AS29" s="1080"/>
      <c r="AT29" s="149"/>
      <c r="AU29" s="149"/>
      <c r="AV29" s="1078"/>
      <c r="AW29" s="148"/>
      <c r="AX29" s="148"/>
      <c r="AY29" s="503"/>
      <c r="AZ29" s="504"/>
      <c r="BA29" s="122"/>
      <c r="BB29" s="500"/>
      <c r="BC29" s="147"/>
      <c r="BD29" s="149"/>
      <c r="BE29" s="149"/>
      <c r="BF29" s="149"/>
      <c r="BG29" s="148"/>
      <c r="BH29" s="148"/>
      <c r="BI29" s="148"/>
      <c r="BJ29" s="1081"/>
      <c r="BK29" s="1083"/>
      <c r="BL29" s="1084"/>
      <c r="BM29" s="1092"/>
      <c r="BN29" s="1077"/>
      <c r="BO29" s="1080"/>
      <c r="BP29" s="149"/>
      <c r="BQ29" s="149"/>
      <c r="BR29" s="1078"/>
      <c r="BS29" s="148"/>
      <c r="BT29" s="148"/>
      <c r="BU29" s="1081"/>
      <c r="BV29" s="1083"/>
      <c r="BW29" s="1084"/>
      <c r="BX29" s="1092"/>
      <c r="BY29" s="1077"/>
      <c r="BZ29" s="1080"/>
      <c r="CA29" s="149"/>
      <c r="CB29" s="149"/>
      <c r="CC29" s="1078"/>
      <c r="CD29" s="148"/>
      <c r="CE29" s="148"/>
      <c r="CF29" s="1081"/>
      <c r="CG29" s="1083"/>
      <c r="CH29" s="1084"/>
      <c r="CI29" s="30"/>
      <c r="CJ29" s="30"/>
      <c r="CK29" s="30"/>
      <c r="CL29" s="30"/>
      <c r="CM29" s="1085"/>
      <c r="CN29" s="1085"/>
      <c r="CO29" s="1089"/>
      <c r="CP29" s="1086"/>
      <c r="CQ29" s="38"/>
      <c r="CR29" s="172"/>
      <c r="CS29" s="297"/>
      <c r="CT29" s="1"/>
      <c r="CU29" s="1"/>
      <c r="CV29" s="1"/>
      <c r="CW29" s="296"/>
      <c r="CX29" s="172"/>
      <c r="DA29" s="353"/>
      <c r="DB29" s="90"/>
      <c r="DC29" s="676"/>
      <c r="DD29" s="676"/>
      <c r="DE29" s="168"/>
      <c r="DF29" s="678"/>
      <c r="DG29" s="160"/>
      <c r="DH29" s="268"/>
      <c r="DI29" s="268"/>
      <c r="DJ29" s="88"/>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H29" s="86"/>
      <c r="GI29" s="86"/>
      <c r="GJ29" s="86"/>
      <c r="GK29" s="86"/>
      <c r="GL29" s="86"/>
      <c r="GM29" s="86"/>
      <c r="GP29" s="85"/>
      <c r="GQ29" s="170"/>
    </row>
    <row r="30" spans="1:199" ht="15.75" customHeight="1" x14ac:dyDescent="0.25">
      <c r="A30" s="24"/>
      <c r="B30" s="265">
        <v>24</v>
      </c>
      <c r="C30" s="1075"/>
      <c r="D30" s="1074"/>
      <c r="E30" s="497"/>
      <c r="F30" s="1301"/>
      <c r="G30" s="1079"/>
      <c r="H30" s="226"/>
      <c r="I30" s="184"/>
      <c r="J30" s="184"/>
      <c r="K30" s="1197"/>
      <c r="L30" s="382"/>
      <c r="M30" s="31"/>
      <c r="N30" s="149"/>
      <c r="O30" s="148"/>
      <c r="P30" s="148"/>
      <c r="Q30" s="148"/>
      <c r="R30" s="148"/>
      <c r="S30" s="148"/>
      <c r="T30" s="148"/>
      <c r="U30" s="1092"/>
      <c r="V30" s="1077"/>
      <c r="W30" s="1080"/>
      <c r="X30" s="149"/>
      <c r="Y30" s="149"/>
      <c r="Z30" s="1078"/>
      <c r="AA30" s="148"/>
      <c r="AB30" s="148"/>
      <c r="AC30" s="1081"/>
      <c r="AD30" s="1083"/>
      <c r="AE30" s="1084"/>
      <c r="AF30" s="1092"/>
      <c r="AG30" s="1077"/>
      <c r="AH30" s="1080"/>
      <c r="AI30" s="149"/>
      <c r="AJ30" s="149"/>
      <c r="AK30" s="1078"/>
      <c r="AL30" s="148"/>
      <c r="AM30" s="148"/>
      <c r="AN30" s="1081"/>
      <c r="AO30" s="1083"/>
      <c r="AP30" s="1084"/>
      <c r="AQ30" s="1092"/>
      <c r="AR30" s="1077"/>
      <c r="AS30" s="1080"/>
      <c r="AT30" s="149"/>
      <c r="AU30" s="149"/>
      <c r="AV30" s="1078"/>
      <c r="AW30" s="148"/>
      <c r="AX30" s="148"/>
      <c r="AY30" s="503"/>
      <c r="AZ30" s="504"/>
      <c r="BA30" s="122"/>
      <c r="BB30" s="500"/>
      <c r="BC30" s="147"/>
      <c r="BD30" s="149"/>
      <c r="BE30" s="149"/>
      <c r="BF30" s="149"/>
      <c r="BG30" s="148"/>
      <c r="BH30" s="148"/>
      <c r="BI30" s="148"/>
      <c r="BJ30" s="1081"/>
      <c r="BK30" s="1083"/>
      <c r="BL30" s="1084"/>
      <c r="BM30" s="1092"/>
      <c r="BN30" s="1077"/>
      <c r="BO30" s="1080"/>
      <c r="BP30" s="149"/>
      <c r="BQ30" s="149"/>
      <c r="BR30" s="1078"/>
      <c r="BS30" s="148"/>
      <c r="BT30" s="148"/>
      <c r="BU30" s="1081"/>
      <c r="BV30" s="1083"/>
      <c r="BW30" s="1084"/>
      <c r="BX30" s="1092"/>
      <c r="BY30" s="1077"/>
      <c r="BZ30" s="1080"/>
      <c r="CA30" s="149"/>
      <c r="CB30" s="149"/>
      <c r="CC30" s="1078"/>
      <c r="CD30" s="148"/>
      <c r="CE30" s="148"/>
      <c r="CF30" s="1081"/>
      <c r="CG30" s="1083"/>
      <c r="CH30" s="1084"/>
      <c r="CI30" s="30"/>
      <c r="CJ30" s="30"/>
      <c r="CK30" s="30"/>
      <c r="CL30" s="30"/>
      <c r="CM30" s="1085"/>
      <c r="CN30" s="1085"/>
      <c r="CO30" s="1089"/>
      <c r="CP30" s="1086"/>
      <c r="CQ30" s="38"/>
      <c r="CR30" s="172"/>
      <c r="CS30" s="297"/>
      <c r="CT30" s="1"/>
      <c r="CU30" s="1"/>
      <c r="CV30" s="1"/>
      <c r="CW30" s="296"/>
      <c r="CX30" s="172"/>
      <c r="DA30" s="353"/>
      <c r="DB30" s="90"/>
      <c r="DC30" s="676"/>
      <c r="DD30" s="676"/>
      <c r="DE30" s="168"/>
      <c r="DF30" s="678"/>
      <c r="DG30" s="160"/>
      <c r="DH30" s="268"/>
      <c r="DI30" s="268"/>
      <c r="DJ30" s="88"/>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H30" s="86"/>
      <c r="GI30" s="86"/>
      <c r="GJ30" s="86"/>
      <c r="GK30" s="86"/>
      <c r="GL30" s="86"/>
      <c r="GM30" s="86"/>
      <c r="GP30" s="85"/>
      <c r="GQ30" s="170"/>
    </row>
    <row r="31" spans="1:199" ht="15.75" customHeight="1" x14ac:dyDescent="0.25">
      <c r="A31" s="24"/>
      <c r="B31" s="265">
        <v>25</v>
      </c>
      <c r="C31" s="1075"/>
      <c r="D31" s="1074"/>
      <c r="E31" s="497"/>
      <c r="F31" s="1301"/>
      <c r="G31" s="1079"/>
      <c r="H31" s="226"/>
      <c r="I31" s="184"/>
      <c r="J31" s="184"/>
      <c r="K31" s="1197"/>
      <c r="L31" s="382"/>
      <c r="M31" s="31"/>
      <c r="N31" s="149"/>
      <c r="O31" s="148"/>
      <c r="P31" s="148"/>
      <c r="Q31" s="148"/>
      <c r="R31" s="148"/>
      <c r="S31" s="148"/>
      <c r="T31" s="148"/>
      <c r="U31" s="1092"/>
      <c r="V31" s="1077"/>
      <c r="W31" s="1080"/>
      <c r="X31" s="149"/>
      <c r="Y31" s="149"/>
      <c r="Z31" s="1078"/>
      <c r="AA31" s="148"/>
      <c r="AB31" s="148"/>
      <c r="AC31" s="1081"/>
      <c r="AD31" s="1083"/>
      <c r="AE31" s="1084"/>
      <c r="AF31" s="1092"/>
      <c r="AG31" s="1077"/>
      <c r="AH31" s="1080"/>
      <c r="AI31" s="149"/>
      <c r="AJ31" s="149"/>
      <c r="AK31" s="1078"/>
      <c r="AL31" s="148"/>
      <c r="AM31" s="148"/>
      <c r="AN31" s="1081"/>
      <c r="AO31" s="1083"/>
      <c r="AP31" s="1084"/>
      <c r="AQ31" s="1092"/>
      <c r="AR31" s="1077"/>
      <c r="AS31" s="1080"/>
      <c r="AT31" s="149"/>
      <c r="AU31" s="149"/>
      <c r="AV31" s="1078"/>
      <c r="AW31" s="148"/>
      <c r="AX31" s="148"/>
      <c r="AY31" s="503"/>
      <c r="AZ31" s="504"/>
      <c r="BA31" s="122"/>
      <c r="BB31" s="500"/>
      <c r="BC31" s="147"/>
      <c r="BD31" s="149"/>
      <c r="BE31" s="149"/>
      <c r="BF31" s="149"/>
      <c r="BG31" s="148"/>
      <c r="BH31" s="148"/>
      <c r="BI31" s="148"/>
      <c r="BJ31" s="1081"/>
      <c r="BK31" s="1083"/>
      <c r="BL31" s="1084"/>
      <c r="BM31" s="1092"/>
      <c r="BN31" s="1077"/>
      <c r="BO31" s="1080"/>
      <c r="BP31" s="149"/>
      <c r="BQ31" s="149"/>
      <c r="BR31" s="1078"/>
      <c r="BS31" s="148"/>
      <c r="BT31" s="148"/>
      <c r="BU31" s="1081"/>
      <c r="BV31" s="1083"/>
      <c r="BW31" s="1084"/>
      <c r="BX31" s="1092"/>
      <c r="BY31" s="1077"/>
      <c r="BZ31" s="1080"/>
      <c r="CA31" s="149"/>
      <c r="CB31" s="149"/>
      <c r="CC31" s="1078"/>
      <c r="CD31" s="148"/>
      <c r="CE31" s="148"/>
      <c r="CF31" s="1081"/>
      <c r="CG31" s="1083"/>
      <c r="CH31" s="1084"/>
      <c r="CI31" s="30"/>
      <c r="CJ31" s="30"/>
      <c r="CK31" s="30"/>
      <c r="CL31" s="30"/>
      <c r="CM31" s="1085"/>
      <c r="CN31" s="1085"/>
      <c r="CO31" s="1089"/>
      <c r="CP31" s="1086"/>
      <c r="CQ31" s="38"/>
      <c r="CR31" s="172"/>
      <c r="CS31" s="297"/>
      <c r="CT31" s="1"/>
      <c r="CU31" s="217" t="s">
        <v>303</v>
      </c>
      <c r="CV31" s="1"/>
      <c r="CW31" s="296"/>
      <c r="CX31" s="172"/>
      <c r="DA31" s="353"/>
      <c r="DB31" s="90"/>
      <c r="DC31" s="676"/>
      <c r="DD31" s="676"/>
      <c r="DE31" s="168"/>
      <c r="DF31" s="678"/>
      <c r="DG31" s="160"/>
      <c r="DH31" s="268"/>
      <c r="DI31" s="268"/>
      <c r="DJ31" s="88"/>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H31" s="86"/>
      <c r="GI31" s="86"/>
      <c r="GJ31" s="86"/>
      <c r="GK31" s="86"/>
      <c r="GL31" s="86"/>
      <c r="GM31" s="86"/>
      <c r="GP31" s="85"/>
      <c r="GQ31" s="170"/>
    </row>
    <row r="32" spans="1:199" ht="15.75" customHeight="1" x14ac:dyDescent="0.25">
      <c r="A32" s="24"/>
      <c r="B32" s="265">
        <v>26</v>
      </c>
      <c r="C32" s="1075"/>
      <c r="D32" s="1074"/>
      <c r="E32" s="497"/>
      <c r="F32" s="1301"/>
      <c r="G32" s="1079"/>
      <c r="H32" s="226"/>
      <c r="I32" s="184"/>
      <c r="J32" s="184"/>
      <c r="K32" s="1197"/>
      <c r="L32" s="382"/>
      <c r="M32" s="31"/>
      <c r="N32" s="149"/>
      <c r="O32" s="148"/>
      <c r="P32" s="148"/>
      <c r="Q32" s="148"/>
      <c r="R32" s="148"/>
      <c r="S32" s="148"/>
      <c r="T32" s="148"/>
      <c r="U32" s="1092"/>
      <c r="V32" s="1077"/>
      <c r="W32" s="1080"/>
      <c r="X32" s="149"/>
      <c r="Y32" s="149"/>
      <c r="Z32" s="1078"/>
      <c r="AA32" s="148"/>
      <c r="AB32" s="148"/>
      <c r="AC32" s="1081"/>
      <c r="AD32" s="1083"/>
      <c r="AE32" s="1084"/>
      <c r="AF32" s="1092"/>
      <c r="AG32" s="1077"/>
      <c r="AH32" s="1080"/>
      <c r="AI32" s="149"/>
      <c r="AJ32" s="149"/>
      <c r="AK32" s="1078"/>
      <c r="AL32" s="148"/>
      <c r="AM32" s="148"/>
      <c r="AN32" s="1081"/>
      <c r="AO32" s="1083"/>
      <c r="AP32" s="1084"/>
      <c r="AQ32" s="1092"/>
      <c r="AR32" s="1077"/>
      <c r="AS32" s="1080"/>
      <c r="AT32" s="149"/>
      <c r="AU32" s="149"/>
      <c r="AV32" s="1078"/>
      <c r="AW32" s="148"/>
      <c r="AX32" s="148"/>
      <c r="AY32" s="503"/>
      <c r="AZ32" s="504"/>
      <c r="BA32" s="122"/>
      <c r="BB32" s="500"/>
      <c r="BC32" s="147"/>
      <c r="BD32" s="149"/>
      <c r="BE32" s="149"/>
      <c r="BF32" s="149"/>
      <c r="BG32" s="148"/>
      <c r="BH32" s="148"/>
      <c r="BI32" s="148"/>
      <c r="BJ32" s="1081"/>
      <c r="BK32" s="1083"/>
      <c r="BL32" s="1084"/>
      <c r="BM32" s="1092"/>
      <c r="BN32" s="1077"/>
      <c r="BO32" s="1080"/>
      <c r="BP32" s="149"/>
      <c r="BQ32" s="149"/>
      <c r="BR32" s="1078"/>
      <c r="BS32" s="148"/>
      <c r="BT32" s="148"/>
      <c r="BU32" s="1081"/>
      <c r="BV32" s="1083"/>
      <c r="BW32" s="1084"/>
      <c r="BX32" s="1092"/>
      <c r="BY32" s="1077"/>
      <c r="BZ32" s="1080"/>
      <c r="CA32" s="149"/>
      <c r="CB32" s="149"/>
      <c r="CC32" s="1078"/>
      <c r="CD32" s="148"/>
      <c r="CE32" s="148"/>
      <c r="CF32" s="1081"/>
      <c r="CG32" s="1083"/>
      <c r="CH32" s="1084"/>
      <c r="CI32" s="30"/>
      <c r="CJ32" s="30"/>
      <c r="CK32" s="30"/>
      <c r="CL32" s="30"/>
      <c r="CM32" s="1085"/>
      <c r="CN32" s="1085"/>
      <c r="CO32" s="1089"/>
      <c r="CP32" s="1086"/>
      <c r="CQ32" s="38"/>
      <c r="CR32" s="172"/>
      <c r="CS32" s="297"/>
      <c r="CT32" s="1"/>
      <c r="CU32" s="1" t="s">
        <v>353</v>
      </c>
      <c r="CV32" s="1"/>
      <c r="CW32" s="296"/>
      <c r="CX32" s="172"/>
      <c r="DA32" s="353"/>
      <c r="DB32" s="90"/>
      <c r="DC32" s="676"/>
      <c r="DD32" s="676"/>
      <c r="DE32" s="168"/>
      <c r="DF32" s="678"/>
      <c r="DG32" s="160"/>
      <c r="DH32" s="268"/>
      <c r="DI32" s="268"/>
      <c r="DJ32" s="88"/>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H32" s="86"/>
      <c r="GI32" s="86"/>
      <c r="GJ32" s="86"/>
      <c r="GK32" s="86"/>
      <c r="GL32" s="86"/>
      <c r="GM32" s="86"/>
      <c r="GP32" s="85"/>
      <c r="GQ32" s="170"/>
    </row>
    <row r="33" spans="1:199" ht="15.75" customHeight="1" x14ac:dyDescent="0.25">
      <c r="A33" s="24"/>
      <c r="B33" s="265">
        <v>27</v>
      </c>
      <c r="C33" s="1075"/>
      <c r="D33" s="1074"/>
      <c r="E33" s="497"/>
      <c r="F33" s="1301"/>
      <c r="G33" s="1079"/>
      <c r="H33" s="226"/>
      <c r="I33" s="184"/>
      <c r="J33" s="184"/>
      <c r="K33" s="1197"/>
      <c r="L33" s="382"/>
      <c r="M33" s="31"/>
      <c r="N33" s="149"/>
      <c r="O33" s="148"/>
      <c r="P33" s="148"/>
      <c r="Q33" s="148"/>
      <c r="R33" s="148"/>
      <c r="S33" s="148"/>
      <c r="T33" s="148"/>
      <c r="U33" s="1092"/>
      <c r="V33" s="1077"/>
      <c r="W33" s="1080"/>
      <c r="X33" s="149"/>
      <c r="Y33" s="149"/>
      <c r="Z33" s="1078"/>
      <c r="AA33" s="148"/>
      <c r="AB33" s="148"/>
      <c r="AC33" s="1081"/>
      <c r="AD33" s="1083"/>
      <c r="AE33" s="1084"/>
      <c r="AF33" s="1092"/>
      <c r="AG33" s="1077"/>
      <c r="AH33" s="1080"/>
      <c r="AI33" s="149"/>
      <c r="AJ33" s="149"/>
      <c r="AK33" s="1078"/>
      <c r="AL33" s="148"/>
      <c r="AM33" s="148"/>
      <c r="AN33" s="1081"/>
      <c r="AO33" s="1083"/>
      <c r="AP33" s="1084"/>
      <c r="AQ33" s="1092"/>
      <c r="AR33" s="1077"/>
      <c r="AS33" s="1080"/>
      <c r="AT33" s="149"/>
      <c r="AU33" s="149"/>
      <c r="AV33" s="1078"/>
      <c r="AW33" s="148"/>
      <c r="AX33" s="148"/>
      <c r="AY33" s="503"/>
      <c r="AZ33" s="504"/>
      <c r="BA33" s="122"/>
      <c r="BB33" s="500"/>
      <c r="BC33" s="147"/>
      <c r="BD33" s="149"/>
      <c r="BE33" s="149"/>
      <c r="BF33" s="149"/>
      <c r="BG33" s="148"/>
      <c r="BH33" s="148"/>
      <c r="BI33" s="148"/>
      <c r="BJ33" s="1081"/>
      <c r="BK33" s="1083"/>
      <c r="BL33" s="1084"/>
      <c r="BM33" s="1092"/>
      <c r="BN33" s="1077"/>
      <c r="BO33" s="1080"/>
      <c r="BP33" s="149"/>
      <c r="BQ33" s="149"/>
      <c r="BR33" s="1078"/>
      <c r="BS33" s="148"/>
      <c r="BT33" s="148"/>
      <c r="BU33" s="1081"/>
      <c r="BV33" s="1083"/>
      <c r="BW33" s="1084"/>
      <c r="BX33" s="1092"/>
      <c r="BY33" s="1077"/>
      <c r="BZ33" s="1080"/>
      <c r="CA33" s="149"/>
      <c r="CB33" s="149"/>
      <c r="CC33" s="1078"/>
      <c r="CD33" s="148"/>
      <c r="CE33" s="148"/>
      <c r="CF33" s="1081"/>
      <c r="CG33" s="1083"/>
      <c r="CH33" s="1084"/>
      <c r="CI33" s="30"/>
      <c r="CJ33" s="30"/>
      <c r="CK33" s="30"/>
      <c r="CL33" s="30"/>
      <c r="CM33" s="1085"/>
      <c r="CN33" s="1085"/>
      <c r="CO33" s="1089"/>
      <c r="CP33" s="1086"/>
      <c r="CQ33" s="38"/>
      <c r="CR33" s="172"/>
      <c r="CS33" s="299" t="s">
        <v>19</v>
      </c>
      <c r="CT33" s="1"/>
      <c r="CU33" s="1" t="s">
        <v>797</v>
      </c>
      <c r="CV33" s="1"/>
      <c r="CW33" s="296"/>
      <c r="CX33" s="172"/>
      <c r="DA33" s="353"/>
      <c r="DB33" s="90"/>
      <c r="DC33" s="676"/>
      <c r="DD33" s="676"/>
      <c r="DE33" s="168"/>
      <c r="DF33" s="678"/>
      <c r="DG33" s="160"/>
      <c r="DH33" s="268"/>
      <c r="DI33" s="268"/>
      <c r="DJ33" s="88"/>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H33" s="86"/>
      <c r="GI33" s="86"/>
      <c r="GJ33" s="86"/>
      <c r="GK33" s="86"/>
      <c r="GL33" s="86"/>
      <c r="GM33" s="86"/>
      <c r="GP33" s="85"/>
      <c r="GQ33" s="170"/>
    </row>
    <row r="34" spans="1:199" ht="15.75" customHeight="1" x14ac:dyDescent="0.25">
      <c r="A34" s="24"/>
      <c r="B34" s="265">
        <v>28</v>
      </c>
      <c r="C34" s="1075"/>
      <c r="D34" s="1074"/>
      <c r="E34" s="497"/>
      <c r="F34" s="1301"/>
      <c r="G34" s="1079"/>
      <c r="H34" s="226"/>
      <c r="I34" s="184"/>
      <c r="J34" s="184"/>
      <c r="K34" s="1197"/>
      <c r="L34" s="382"/>
      <c r="M34" s="31"/>
      <c r="N34" s="149"/>
      <c r="O34" s="148"/>
      <c r="P34" s="148"/>
      <c r="Q34" s="148"/>
      <c r="R34" s="148"/>
      <c r="S34" s="148"/>
      <c r="T34" s="148"/>
      <c r="U34" s="1092"/>
      <c r="V34" s="1077"/>
      <c r="W34" s="1080"/>
      <c r="X34" s="149"/>
      <c r="Y34" s="149"/>
      <c r="Z34" s="1078"/>
      <c r="AA34" s="148"/>
      <c r="AB34" s="148"/>
      <c r="AC34" s="1081"/>
      <c r="AD34" s="1083"/>
      <c r="AE34" s="1084"/>
      <c r="AF34" s="1092"/>
      <c r="AG34" s="1077"/>
      <c r="AH34" s="1080"/>
      <c r="AI34" s="149"/>
      <c r="AJ34" s="149"/>
      <c r="AK34" s="1078"/>
      <c r="AL34" s="148"/>
      <c r="AM34" s="148"/>
      <c r="AN34" s="1081"/>
      <c r="AO34" s="1083"/>
      <c r="AP34" s="1084"/>
      <c r="AQ34" s="1092"/>
      <c r="AR34" s="1077"/>
      <c r="AS34" s="1080"/>
      <c r="AT34" s="149"/>
      <c r="AU34" s="149"/>
      <c r="AV34" s="1078"/>
      <c r="AW34" s="148"/>
      <c r="AX34" s="148"/>
      <c r="AY34" s="503"/>
      <c r="AZ34" s="504"/>
      <c r="BA34" s="122"/>
      <c r="BB34" s="500"/>
      <c r="BC34" s="147"/>
      <c r="BD34" s="149"/>
      <c r="BE34" s="149"/>
      <c r="BF34" s="149"/>
      <c r="BG34" s="148"/>
      <c r="BH34" s="148"/>
      <c r="BI34" s="148"/>
      <c r="BJ34" s="1081"/>
      <c r="BK34" s="1083"/>
      <c r="BL34" s="1084"/>
      <c r="BM34" s="1092"/>
      <c r="BN34" s="1077"/>
      <c r="BO34" s="1080"/>
      <c r="BP34" s="149"/>
      <c r="BQ34" s="149"/>
      <c r="BR34" s="1078"/>
      <c r="BS34" s="148"/>
      <c r="BT34" s="148"/>
      <c r="BU34" s="1081"/>
      <c r="BV34" s="1083"/>
      <c r="BW34" s="1084"/>
      <c r="BX34" s="1092"/>
      <c r="BY34" s="1077"/>
      <c r="BZ34" s="1080"/>
      <c r="CA34" s="149"/>
      <c r="CB34" s="149"/>
      <c r="CC34" s="1078"/>
      <c r="CD34" s="148"/>
      <c r="CE34" s="148"/>
      <c r="CF34" s="1081"/>
      <c r="CG34" s="1083"/>
      <c r="CH34" s="1084"/>
      <c r="CI34" s="30"/>
      <c r="CJ34" s="30"/>
      <c r="CK34" s="30"/>
      <c r="CL34" s="30"/>
      <c r="CM34" s="1085"/>
      <c r="CN34" s="1085"/>
      <c r="CO34" s="1089"/>
      <c r="CP34" s="1086"/>
      <c r="CQ34" s="38"/>
      <c r="CR34" s="172"/>
      <c r="CS34" s="297" t="s">
        <v>323</v>
      </c>
      <c r="CT34" s="1"/>
      <c r="CU34" s="1" t="s">
        <v>798</v>
      </c>
      <c r="CV34" s="1"/>
      <c r="CW34" s="296"/>
      <c r="CX34" s="172"/>
      <c r="DA34" s="353"/>
      <c r="DB34" s="90"/>
      <c r="DC34" s="676"/>
      <c r="DD34" s="676"/>
      <c r="DE34" s="168"/>
      <c r="DF34" s="678"/>
      <c r="DG34" s="160"/>
      <c r="DH34" s="268"/>
      <c r="DI34" s="268"/>
      <c r="DJ34" s="88"/>
      <c r="DK34" s="90"/>
      <c r="DL34" s="90"/>
      <c r="DM34" s="90"/>
      <c r="DN34" s="90"/>
      <c r="DO34" s="90"/>
      <c r="DP34" s="90"/>
      <c r="DQ34" s="90"/>
      <c r="DR34" s="90"/>
      <c r="DS34" s="90"/>
      <c r="DT34" s="90"/>
      <c r="DU34" s="90"/>
      <c r="DV34" s="90"/>
      <c r="DW34" s="90"/>
      <c r="DX34" s="90"/>
      <c r="DY34" s="90"/>
      <c r="DZ34" s="90"/>
      <c r="EA34" s="90"/>
      <c r="EB34" s="90"/>
      <c r="EC34" s="90"/>
      <c r="ED34" s="90"/>
      <c r="EE34" s="90"/>
      <c r="EF34" s="90"/>
      <c r="EG34" s="90"/>
      <c r="EH34" s="90"/>
      <c r="EI34" s="90"/>
      <c r="EJ34" s="90"/>
      <c r="EK34" s="90"/>
      <c r="EL34" s="90"/>
      <c r="EM34" s="90"/>
      <c r="EN34" s="90"/>
      <c r="EO34" s="90"/>
      <c r="EP34" s="90"/>
      <c r="EQ34" s="90"/>
      <c r="ER34" s="90"/>
      <c r="ES34" s="90"/>
      <c r="ET34" s="90"/>
      <c r="EU34" s="90"/>
      <c r="EV34" s="90"/>
      <c r="EW34" s="90"/>
      <c r="EX34" s="90"/>
      <c r="EY34" s="90"/>
      <c r="EZ34" s="90"/>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H34" s="86"/>
      <c r="GI34" s="86"/>
      <c r="GJ34" s="86"/>
      <c r="GK34" s="86"/>
      <c r="GL34" s="86"/>
      <c r="GM34" s="86"/>
      <c r="GP34" s="85"/>
      <c r="GQ34" s="170"/>
    </row>
    <row r="35" spans="1:199" ht="15.75" customHeight="1" x14ac:dyDescent="0.25">
      <c r="A35" s="24"/>
      <c r="B35" s="265">
        <v>29</v>
      </c>
      <c r="C35" s="1075"/>
      <c r="D35" s="1074"/>
      <c r="E35" s="497"/>
      <c r="F35" s="1301"/>
      <c r="G35" s="1079"/>
      <c r="H35" s="226"/>
      <c r="I35" s="184"/>
      <c r="J35" s="184"/>
      <c r="K35" s="1197"/>
      <c r="L35" s="382"/>
      <c r="M35" s="31"/>
      <c r="N35" s="149"/>
      <c r="O35" s="148"/>
      <c r="P35" s="148"/>
      <c r="Q35" s="148"/>
      <c r="R35" s="148"/>
      <c r="S35" s="148"/>
      <c r="T35" s="148"/>
      <c r="U35" s="1092"/>
      <c r="V35" s="1077"/>
      <c r="W35" s="1080"/>
      <c r="X35" s="149"/>
      <c r="Y35" s="149"/>
      <c r="Z35" s="1078"/>
      <c r="AA35" s="148"/>
      <c r="AB35" s="148"/>
      <c r="AC35" s="1081"/>
      <c r="AD35" s="1083"/>
      <c r="AE35" s="1084"/>
      <c r="AF35" s="1092"/>
      <c r="AG35" s="1077"/>
      <c r="AH35" s="1080"/>
      <c r="AI35" s="149"/>
      <c r="AJ35" s="149"/>
      <c r="AK35" s="1078"/>
      <c r="AL35" s="148"/>
      <c r="AM35" s="148"/>
      <c r="AN35" s="1081"/>
      <c r="AO35" s="1083"/>
      <c r="AP35" s="1084"/>
      <c r="AQ35" s="1092"/>
      <c r="AR35" s="1077"/>
      <c r="AS35" s="1080"/>
      <c r="AT35" s="149"/>
      <c r="AU35" s="149"/>
      <c r="AV35" s="1078"/>
      <c r="AW35" s="148"/>
      <c r="AX35" s="148"/>
      <c r="AY35" s="503"/>
      <c r="AZ35" s="504"/>
      <c r="BA35" s="122"/>
      <c r="BB35" s="500"/>
      <c r="BC35" s="147"/>
      <c r="BD35" s="149"/>
      <c r="BE35" s="149"/>
      <c r="BF35" s="149"/>
      <c r="BG35" s="148"/>
      <c r="BH35" s="148"/>
      <c r="BI35" s="148"/>
      <c r="BJ35" s="1081"/>
      <c r="BK35" s="1083"/>
      <c r="BL35" s="1084"/>
      <c r="BM35" s="1092"/>
      <c r="BN35" s="1077"/>
      <c r="BO35" s="1080"/>
      <c r="BP35" s="149"/>
      <c r="BQ35" s="149"/>
      <c r="BR35" s="1078"/>
      <c r="BS35" s="148"/>
      <c r="BT35" s="148"/>
      <c r="BU35" s="1081"/>
      <c r="BV35" s="1083"/>
      <c r="BW35" s="1084"/>
      <c r="BX35" s="1092"/>
      <c r="BY35" s="1077"/>
      <c r="BZ35" s="1080"/>
      <c r="CA35" s="149"/>
      <c r="CB35" s="149"/>
      <c r="CC35" s="1078"/>
      <c r="CD35" s="148"/>
      <c r="CE35" s="148"/>
      <c r="CF35" s="1081"/>
      <c r="CG35" s="1083"/>
      <c r="CH35" s="1084"/>
      <c r="CI35" s="30"/>
      <c r="CJ35" s="30"/>
      <c r="CK35" s="30"/>
      <c r="CL35" s="30"/>
      <c r="CM35" s="1085"/>
      <c r="CN35" s="1085"/>
      <c r="CO35" s="1089"/>
      <c r="CP35" s="1086"/>
      <c r="CQ35" s="38"/>
      <c r="CR35" s="172"/>
      <c r="CS35" s="297" t="s">
        <v>324</v>
      </c>
      <c r="CT35" s="1"/>
      <c r="CU35" s="1" t="s">
        <v>799</v>
      </c>
      <c r="CV35" s="1"/>
      <c r="CW35" s="296"/>
      <c r="CX35" s="172"/>
      <c r="DA35" s="353"/>
      <c r="DB35" s="90"/>
      <c r="DC35" s="676"/>
      <c r="DD35" s="676"/>
      <c r="DE35" s="168"/>
      <c r="DF35" s="678"/>
      <c r="DG35" s="160"/>
      <c r="DH35" s="268"/>
      <c r="DI35" s="268"/>
      <c r="DJ35" s="88"/>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H35" s="86"/>
      <c r="GI35" s="86"/>
      <c r="GJ35" s="86"/>
      <c r="GK35" s="86"/>
      <c r="GL35" s="86"/>
      <c r="GM35" s="86"/>
      <c r="GP35" s="85"/>
      <c r="GQ35" s="170"/>
    </row>
    <row r="36" spans="1:199" ht="15.75" customHeight="1" x14ac:dyDescent="0.25">
      <c r="A36" s="24"/>
      <c r="B36" s="265">
        <v>30</v>
      </c>
      <c r="C36" s="1075"/>
      <c r="D36" s="1074"/>
      <c r="E36" s="497"/>
      <c r="F36" s="1301"/>
      <c r="G36" s="1079"/>
      <c r="H36" s="226"/>
      <c r="I36" s="184"/>
      <c r="J36" s="184"/>
      <c r="K36" s="1197"/>
      <c r="L36" s="382"/>
      <c r="M36" s="31"/>
      <c r="N36" s="149"/>
      <c r="O36" s="148"/>
      <c r="P36" s="148"/>
      <c r="Q36" s="148"/>
      <c r="R36" s="148"/>
      <c r="S36" s="148"/>
      <c r="T36" s="148"/>
      <c r="U36" s="1092"/>
      <c r="V36" s="1077"/>
      <c r="W36" s="1080"/>
      <c r="X36" s="149"/>
      <c r="Y36" s="149"/>
      <c r="Z36" s="1078"/>
      <c r="AA36" s="148"/>
      <c r="AB36" s="148"/>
      <c r="AC36" s="1081"/>
      <c r="AD36" s="1083"/>
      <c r="AE36" s="1084"/>
      <c r="AF36" s="1092"/>
      <c r="AG36" s="1077"/>
      <c r="AH36" s="1080"/>
      <c r="AI36" s="149"/>
      <c r="AJ36" s="149"/>
      <c r="AK36" s="1078"/>
      <c r="AL36" s="148"/>
      <c r="AM36" s="148"/>
      <c r="AN36" s="1081"/>
      <c r="AO36" s="1083"/>
      <c r="AP36" s="1084"/>
      <c r="AQ36" s="1092"/>
      <c r="AR36" s="1077"/>
      <c r="AS36" s="1080"/>
      <c r="AT36" s="149"/>
      <c r="AU36" s="149"/>
      <c r="AV36" s="1078"/>
      <c r="AW36" s="148"/>
      <c r="AX36" s="148"/>
      <c r="AY36" s="503"/>
      <c r="AZ36" s="504"/>
      <c r="BA36" s="122"/>
      <c r="BB36" s="500"/>
      <c r="BC36" s="147"/>
      <c r="BD36" s="149"/>
      <c r="BE36" s="149"/>
      <c r="BF36" s="149"/>
      <c r="BG36" s="148"/>
      <c r="BH36" s="148"/>
      <c r="BI36" s="148"/>
      <c r="BJ36" s="1081"/>
      <c r="BK36" s="1083"/>
      <c r="BL36" s="1084"/>
      <c r="BM36" s="1092"/>
      <c r="BN36" s="1077"/>
      <c r="BO36" s="1080"/>
      <c r="BP36" s="149"/>
      <c r="BQ36" s="149"/>
      <c r="BR36" s="1078"/>
      <c r="BS36" s="148"/>
      <c r="BT36" s="148"/>
      <c r="BU36" s="1081"/>
      <c r="BV36" s="1083"/>
      <c r="BW36" s="1084"/>
      <c r="BX36" s="1092"/>
      <c r="BY36" s="1077"/>
      <c r="BZ36" s="1080"/>
      <c r="CA36" s="149"/>
      <c r="CB36" s="149"/>
      <c r="CC36" s="1078"/>
      <c r="CD36" s="148"/>
      <c r="CE36" s="148"/>
      <c r="CF36" s="1081"/>
      <c r="CG36" s="1083"/>
      <c r="CH36" s="1084"/>
      <c r="CI36" s="32"/>
      <c r="CJ36" s="32"/>
      <c r="CK36" s="32"/>
      <c r="CL36" s="32"/>
      <c r="CM36" s="1086"/>
      <c r="CN36" s="1086"/>
      <c r="CO36" s="1089"/>
      <c r="CP36" s="1086"/>
      <c r="CQ36" s="38"/>
      <c r="CR36" s="172"/>
      <c r="CS36" s="297" t="s">
        <v>659</v>
      </c>
      <c r="CT36" s="1"/>
      <c r="CU36" s="1" t="s">
        <v>305</v>
      </c>
      <c r="CV36" s="1"/>
      <c r="CW36" s="296"/>
      <c r="CX36" s="172"/>
      <c r="DA36" s="353"/>
      <c r="DB36" s="90"/>
      <c r="DC36" s="676"/>
      <c r="DD36" s="676"/>
      <c r="DE36" s="168"/>
      <c r="DF36" s="678"/>
      <c r="DG36" s="160"/>
      <c r="DH36" s="268"/>
      <c r="DI36" s="268"/>
      <c r="DJ36" s="88"/>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H36" s="86"/>
      <c r="GI36" s="86"/>
      <c r="GJ36" s="86"/>
      <c r="GK36" s="86"/>
      <c r="GL36" s="86"/>
      <c r="GM36" s="86"/>
      <c r="GP36" s="85"/>
      <c r="GQ36" s="170"/>
    </row>
    <row r="37" spans="1:199" ht="15.75" customHeight="1" thickBot="1" x14ac:dyDescent="0.3">
      <c r="A37" s="24"/>
      <c r="B37" s="264">
        <v>31</v>
      </c>
      <c r="C37" s="1075"/>
      <c r="D37" s="1074"/>
      <c r="E37" s="496"/>
      <c r="F37" s="1301"/>
      <c r="G37" s="1090"/>
      <c r="H37" s="226"/>
      <c r="I37" s="184"/>
      <c r="J37" s="184"/>
      <c r="K37" s="1197"/>
      <c r="L37" s="156"/>
      <c r="M37" s="29"/>
      <c r="N37" s="148"/>
      <c r="O37" s="148"/>
      <c r="P37" s="148"/>
      <c r="Q37" s="148"/>
      <c r="R37" s="148"/>
      <c r="S37" s="148"/>
      <c r="T37" s="148"/>
      <c r="U37" s="1092"/>
      <c r="V37" s="1077"/>
      <c r="W37" s="1078"/>
      <c r="X37" s="148"/>
      <c r="Y37" s="148"/>
      <c r="Z37" s="1078"/>
      <c r="AA37" s="148"/>
      <c r="AB37" s="148"/>
      <c r="AC37" s="1081"/>
      <c r="AD37" s="1083"/>
      <c r="AE37" s="1082"/>
      <c r="AF37" s="1092"/>
      <c r="AG37" s="1077"/>
      <c r="AH37" s="1078"/>
      <c r="AI37" s="148"/>
      <c r="AJ37" s="148"/>
      <c r="AK37" s="1078"/>
      <c r="AL37" s="148"/>
      <c r="AM37" s="148"/>
      <c r="AN37" s="1081"/>
      <c r="AO37" s="1083"/>
      <c r="AP37" s="1082"/>
      <c r="AQ37" s="1092"/>
      <c r="AR37" s="1077"/>
      <c r="AS37" s="1078"/>
      <c r="AT37" s="148"/>
      <c r="AU37" s="148"/>
      <c r="AV37" s="1078"/>
      <c r="AW37" s="148"/>
      <c r="AX37" s="148"/>
      <c r="AY37" s="503"/>
      <c r="AZ37" s="504"/>
      <c r="BA37" s="501"/>
      <c r="BB37" s="500"/>
      <c r="BC37" s="147"/>
      <c r="BD37" s="148"/>
      <c r="BE37" s="148"/>
      <c r="BF37" s="148"/>
      <c r="BG37" s="148"/>
      <c r="BH37" s="148"/>
      <c r="BI37" s="148"/>
      <c r="BJ37" s="1081"/>
      <c r="BK37" s="1083"/>
      <c r="BL37" s="1082"/>
      <c r="BM37" s="1092"/>
      <c r="BN37" s="1077"/>
      <c r="BO37" s="1078"/>
      <c r="BP37" s="148"/>
      <c r="BQ37" s="148"/>
      <c r="BR37" s="1078"/>
      <c r="BS37" s="148"/>
      <c r="BT37" s="148"/>
      <c r="BU37" s="1081"/>
      <c r="BV37" s="1083"/>
      <c r="BW37" s="1082"/>
      <c r="BX37" s="1092"/>
      <c r="BY37" s="1077"/>
      <c r="BZ37" s="1078"/>
      <c r="CA37" s="148"/>
      <c r="CB37" s="148"/>
      <c r="CC37" s="1078"/>
      <c r="CD37" s="148"/>
      <c r="CE37" s="148"/>
      <c r="CF37" s="1081"/>
      <c r="CG37" s="1083"/>
      <c r="CH37" s="1082"/>
      <c r="CI37" s="30"/>
      <c r="CJ37" s="30"/>
      <c r="CK37" s="30"/>
      <c r="CL37" s="30"/>
      <c r="CM37" s="1085"/>
      <c r="CN37" s="1085"/>
      <c r="CO37" s="1089"/>
      <c r="CP37" s="1085"/>
      <c r="CQ37" s="38"/>
      <c r="CR37" s="172"/>
      <c r="CS37" s="297" t="s">
        <v>325</v>
      </c>
      <c r="CT37" s="1"/>
      <c r="CU37" s="1" t="s">
        <v>304</v>
      </c>
      <c r="CV37" s="1"/>
      <c r="CW37" s="296"/>
      <c r="CX37" s="172"/>
      <c r="DA37" s="353"/>
      <c r="DB37" s="90"/>
      <c r="DC37" s="676"/>
      <c r="DD37" s="676"/>
      <c r="DE37" s="168"/>
      <c r="DF37" s="678"/>
      <c r="DG37" s="160"/>
      <c r="DH37" s="268"/>
      <c r="DI37" s="268"/>
      <c r="DJ37" s="88"/>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H37" s="86"/>
      <c r="GI37" s="86"/>
      <c r="GJ37" s="86"/>
      <c r="GK37" s="86"/>
      <c r="GL37" s="86"/>
      <c r="GM37" s="86"/>
      <c r="GP37" s="85"/>
      <c r="GQ37" s="170"/>
    </row>
    <row r="38" spans="1:199" ht="15.75" customHeight="1" x14ac:dyDescent="0.25">
      <c r="A38" s="24"/>
      <c r="B38" s="265">
        <v>32</v>
      </c>
      <c r="C38" s="1075"/>
      <c r="D38" s="1074"/>
      <c r="E38" s="497"/>
      <c r="F38" s="1301"/>
      <c r="G38" s="1091"/>
      <c r="H38" s="226"/>
      <c r="I38" s="184"/>
      <c r="J38" s="184"/>
      <c r="K38" s="1197"/>
      <c r="L38" s="382"/>
      <c r="M38" s="31"/>
      <c r="N38" s="149"/>
      <c r="O38" s="148"/>
      <c r="P38" s="148"/>
      <c r="Q38" s="148"/>
      <c r="R38" s="148"/>
      <c r="S38" s="148"/>
      <c r="T38" s="148"/>
      <c r="U38" s="1092"/>
      <c r="V38" s="1077"/>
      <c r="W38" s="1080"/>
      <c r="X38" s="149"/>
      <c r="Y38" s="149"/>
      <c r="Z38" s="1078"/>
      <c r="AA38" s="148"/>
      <c r="AB38" s="148"/>
      <c r="AC38" s="1081"/>
      <c r="AD38" s="1083"/>
      <c r="AE38" s="1084"/>
      <c r="AF38" s="1092"/>
      <c r="AG38" s="1077"/>
      <c r="AH38" s="1080"/>
      <c r="AI38" s="149"/>
      <c r="AJ38" s="149"/>
      <c r="AK38" s="1078"/>
      <c r="AL38" s="148"/>
      <c r="AM38" s="148"/>
      <c r="AN38" s="1081"/>
      <c r="AO38" s="1083"/>
      <c r="AP38" s="1084"/>
      <c r="AQ38" s="1092"/>
      <c r="AR38" s="1077"/>
      <c r="AS38" s="1080"/>
      <c r="AT38" s="149"/>
      <c r="AU38" s="149"/>
      <c r="AV38" s="1078"/>
      <c r="AW38" s="148"/>
      <c r="AX38" s="148"/>
      <c r="AY38" s="503"/>
      <c r="AZ38" s="504"/>
      <c r="BA38" s="122"/>
      <c r="BB38" s="500"/>
      <c r="BC38" s="147"/>
      <c r="BD38" s="149"/>
      <c r="BE38" s="149"/>
      <c r="BF38" s="149"/>
      <c r="BG38" s="148"/>
      <c r="BH38" s="148"/>
      <c r="BI38" s="148"/>
      <c r="BJ38" s="1081"/>
      <c r="BK38" s="1083"/>
      <c r="BL38" s="1084"/>
      <c r="BM38" s="1092"/>
      <c r="BN38" s="1077"/>
      <c r="BO38" s="1080"/>
      <c r="BP38" s="149"/>
      <c r="BQ38" s="149"/>
      <c r="BR38" s="1078"/>
      <c r="BS38" s="148"/>
      <c r="BT38" s="148"/>
      <c r="BU38" s="1081"/>
      <c r="BV38" s="1083"/>
      <c r="BW38" s="1084"/>
      <c r="BX38" s="1092"/>
      <c r="BY38" s="1077"/>
      <c r="BZ38" s="1080"/>
      <c r="CA38" s="149"/>
      <c r="CB38" s="149"/>
      <c r="CC38" s="1078"/>
      <c r="CD38" s="148"/>
      <c r="CE38" s="148"/>
      <c r="CF38" s="1081"/>
      <c r="CG38" s="1083"/>
      <c r="CH38" s="1084"/>
      <c r="CI38" s="30"/>
      <c r="CJ38" s="30"/>
      <c r="CK38" s="30"/>
      <c r="CL38" s="30"/>
      <c r="CM38" s="1085"/>
      <c r="CN38" s="1085"/>
      <c r="CO38" s="1089"/>
      <c r="CP38" s="1086"/>
      <c r="CQ38" s="38"/>
      <c r="CR38" s="172"/>
      <c r="CS38" s="297"/>
      <c r="CT38" s="1"/>
      <c r="CU38" s="1" t="s">
        <v>823</v>
      </c>
      <c r="CV38" s="1"/>
      <c r="CW38" s="296"/>
      <c r="CX38" s="172"/>
      <c r="DA38" s="353"/>
      <c r="DB38" s="90"/>
      <c r="DC38" s="676"/>
      <c r="DD38" s="676"/>
      <c r="DE38" s="168"/>
      <c r="DF38" s="678"/>
      <c r="DG38" s="160"/>
      <c r="DH38" s="268"/>
      <c r="DI38" s="268"/>
      <c r="DJ38" s="88"/>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H38" s="86"/>
      <c r="GI38" s="86"/>
      <c r="GJ38" s="86"/>
      <c r="GK38" s="86"/>
      <c r="GL38" s="86"/>
      <c r="GM38" s="86"/>
      <c r="GP38" s="85"/>
      <c r="GQ38" s="170"/>
    </row>
    <row r="39" spans="1:199" ht="15.75" customHeight="1" x14ac:dyDescent="0.25">
      <c r="A39" s="24"/>
      <c r="B39" s="265">
        <v>33</v>
      </c>
      <c r="C39" s="1075"/>
      <c r="D39" s="1074"/>
      <c r="E39" s="497"/>
      <c r="F39" s="1301"/>
      <c r="G39" s="1079"/>
      <c r="H39" s="226"/>
      <c r="I39" s="184"/>
      <c r="J39" s="184"/>
      <c r="K39" s="1197"/>
      <c r="L39" s="382"/>
      <c r="M39" s="31"/>
      <c r="N39" s="149"/>
      <c r="O39" s="148"/>
      <c r="P39" s="148"/>
      <c r="Q39" s="148"/>
      <c r="R39" s="148"/>
      <c r="S39" s="148"/>
      <c r="T39" s="148"/>
      <c r="U39" s="1092"/>
      <c r="V39" s="1077"/>
      <c r="W39" s="1080"/>
      <c r="X39" s="149"/>
      <c r="Y39" s="149"/>
      <c r="Z39" s="1078"/>
      <c r="AA39" s="148"/>
      <c r="AB39" s="148"/>
      <c r="AC39" s="1081"/>
      <c r="AD39" s="1083"/>
      <c r="AE39" s="1084"/>
      <c r="AF39" s="1092"/>
      <c r="AG39" s="1077"/>
      <c r="AH39" s="1080"/>
      <c r="AI39" s="149"/>
      <c r="AJ39" s="149"/>
      <c r="AK39" s="1078"/>
      <c r="AL39" s="148"/>
      <c r="AM39" s="148"/>
      <c r="AN39" s="1081"/>
      <c r="AO39" s="1083"/>
      <c r="AP39" s="1084"/>
      <c r="AQ39" s="1092"/>
      <c r="AR39" s="1077"/>
      <c r="AS39" s="1080"/>
      <c r="AT39" s="149"/>
      <c r="AU39" s="149"/>
      <c r="AV39" s="1078"/>
      <c r="AW39" s="148"/>
      <c r="AX39" s="148"/>
      <c r="AY39" s="503"/>
      <c r="AZ39" s="504"/>
      <c r="BA39" s="122"/>
      <c r="BB39" s="500"/>
      <c r="BC39" s="147"/>
      <c r="BD39" s="149"/>
      <c r="BE39" s="149"/>
      <c r="BF39" s="149"/>
      <c r="BG39" s="148"/>
      <c r="BH39" s="148"/>
      <c r="BI39" s="148"/>
      <c r="BJ39" s="1081"/>
      <c r="BK39" s="1083"/>
      <c r="BL39" s="1084"/>
      <c r="BM39" s="1092"/>
      <c r="BN39" s="1077"/>
      <c r="BO39" s="1080"/>
      <c r="BP39" s="149"/>
      <c r="BQ39" s="149"/>
      <c r="BR39" s="1078"/>
      <c r="BS39" s="148"/>
      <c r="BT39" s="148"/>
      <c r="BU39" s="1081"/>
      <c r="BV39" s="1083"/>
      <c r="BW39" s="1084"/>
      <c r="BX39" s="1092"/>
      <c r="BY39" s="1077"/>
      <c r="BZ39" s="1080"/>
      <c r="CA39" s="149"/>
      <c r="CB39" s="149"/>
      <c r="CC39" s="1078"/>
      <c r="CD39" s="148"/>
      <c r="CE39" s="148"/>
      <c r="CF39" s="1081"/>
      <c r="CG39" s="1083"/>
      <c r="CH39" s="1084"/>
      <c r="CI39" s="30"/>
      <c r="CJ39" s="30"/>
      <c r="CK39" s="30"/>
      <c r="CL39" s="30"/>
      <c r="CM39" s="1085"/>
      <c r="CN39" s="1085"/>
      <c r="CO39" s="1089"/>
      <c r="CP39" s="1086"/>
      <c r="CQ39" s="38"/>
      <c r="CR39" s="172"/>
      <c r="CS39" s="297"/>
      <c r="CT39" s="1"/>
      <c r="CU39" s="1" t="s">
        <v>824</v>
      </c>
      <c r="CV39" s="1"/>
      <c r="CW39" s="296"/>
      <c r="CX39" s="172"/>
      <c r="DA39" s="353"/>
      <c r="DB39" s="90"/>
      <c r="DC39" s="676"/>
      <c r="DD39" s="676"/>
      <c r="DE39" s="168"/>
      <c r="DF39" s="678"/>
      <c r="DG39" s="160"/>
      <c r="DH39" s="268"/>
      <c r="DI39" s="268"/>
      <c r="DJ39" s="88"/>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H39" s="86"/>
      <c r="GI39" s="86"/>
      <c r="GJ39" s="86"/>
      <c r="GK39" s="86"/>
      <c r="GL39" s="86"/>
      <c r="GM39" s="86"/>
      <c r="GP39" s="85"/>
      <c r="GQ39" s="170"/>
    </row>
    <row r="40" spans="1:199" ht="15.75" customHeight="1" x14ac:dyDescent="0.25">
      <c r="A40" s="24"/>
      <c r="B40" s="265">
        <v>34</v>
      </c>
      <c r="C40" s="1075"/>
      <c r="D40" s="1074"/>
      <c r="E40" s="497"/>
      <c r="F40" s="1301"/>
      <c r="G40" s="1079"/>
      <c r="H40" s="226"/>
      <c r="I40" s="184"/>
      <c r="J40" s="184"/>
      <c r="K40" s="1197"/>
      <c r="L40" s="382"/>
      <c r="M40" s="31"/>
      <c r="N40" s="149"/>
      <c r="O40" s="148"/>
      <c r="P40" s="148"/>
      <c r="Q40" s="148"/>
      <c r="R40" s="148"/>
      <c r="S40" s="148"/>
      <c r="T40" s="148"/>
      <c r="U40" s="1092"/>
      <c r="V40" s="1077"/>
      <c r="W40" s="1080"/>
      <c r="X40" s="149"/>
      <c r="Y40" s="149"/>
      <c r="Z40" s="1078"/>
      <c r="AA40" s="148"/>
      <c r="AB40" s="148"/>
      <c r="AC40" s="1081"/>
      <c r="AD40" s="1083"/>
      <c r="AE40" s="1084"/>
      <c r="AF40" s="1092"/>
      <c r="AG40" s="1077"/>
      <c r="AH40" s="1080"/>
      <c r="AI40" s="149"/>
      <c r="AJ40" s="149"/>
      <c r="AK40" s="1078"/>
      <c r="AL40" s="148"/>
      <c r="AM40" s="148"/>
      <c r="AN40" s="1081"/>
      <c r="AO40" s="1083"/>
      <c r="AP40" s="1084"/>
      <c r="AQ40" s="1092"/>
      <c r="AR40" s="1077"/>
      <c r="AS40" s="1080"/>
      <c r="AT40" s="149"/>
      <c r="AU40" s="149"/>
      <c r="AV40" s="1078"/>
      <c r="AW40" s="148"/>
      <c r="AX40" s="148"/>
      <c r="AY40" s="503"/>
      <c r="AZ40" s="504"/>
      <c r="BA40" s="122"/>
      <c r="BB40" s="500"/>
      <c r="BC40" s="147"/>
      <c r="BD40" s="149"/>
      <c r="BE40" s="149"/>
      <c r="BF40" s="149"/>
      <c r="BG40" s="148"/>
      <c r="BH40" s="148"/>
      <c r="BI40" s="148"/>
      <c r="BJ40" s="1081"/>
      <c r="BK40" s="1083"/>
      <c r="BL40" s="1084"/>
      <c r="BM40" s="1092"/>
      <c r="BN40" s="1077"/>
      <c r="BO40" s="1080"/>
      <c r="BP40" s="149"/>
      <c r="BQ40" s="149"/>
      <c r="BR40" s="1078"/>
      <c r="BS40" s="148"/>
      <c r="BT40" s="148"/>
      <c r="BU40" s="1081"/>
      <c r="BV40" s="1083"/>
      <c r="BW40" s="1084"/>
      <c r="BX40" s="1092"/>
      <c r="BY40" s="1077"/>
      <c r="BZ40" s="1080"/>
      <c r="CA40" s="149"/>
      <c r="CB40" s="149"/>
      <c r="CC40" s="1078"/>
      <c r="CD40" s="148"/>
      <c r="CE40" s="148"/>
      <c r="CF40" s="1081"/>
      <c r="CG40" s="1083"/>
      <c r="CH40" s="1084"/>
      <c r="CI40" s="30"/>
      <c r="CJ40" s="30"/>
      <c r="CK40" s="30"/>
      <c r="CL40" s="30"/>
      <c r="CM40" s="1085"/>
      <c r="CN40" s="1085"/>
      <c r="CO40" s="1089"/>
      <c r="CP40" s="1086"/>
      <c r="CQ40" s="38"/>
      <c r="CR40" s="172"/>
      <c r="CS40" s="297"/>
      <c r="CT40" s="1"/>
      <c r="CU40" s="1" t="s">
        <v>288</v>
      </c>
      <c r="CV40" s="1"/>
      <c r="CW40" s="296"/>
      <c r="CX40" s="172"/>
      <c r="DA40" s="353"/>
      <c r="DB40" s="90"/>
      <c r="DC40" s="676"/>
      <c r="DD40" s="676"/>
      <c r="DE40" s="168"/>
      <c r="DF40" s="678"/>
      <c r="DG40" s="160"/>
      <c r="DH40" s="268"/>
      <c r="DI40" s="268"/>
      <c r="DJ40" s="88"/>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H40" s="86"/>
      <c r="GI40" s="86"/>
      <c r="GJ40" s="86"/>
      <c r="GK40" s="86"/>
      <c r="GL40" s="86"/>
      <c r="GM40" s="86"/>
      <c r="GP40" s="85"/>
      <c r="GQ40" s="170"/>
    </row>
    <row r="41" spans="1:199" ht="15.75" customHeight="1" x14ac:dyDescent="0.25">
      <c r="A41" s="24"/>
      <c r="B41" s="265">
        <v>35</v>
      </c>
      <c r="C41" s="1075"/>
      <c r="D41" s="1074"/>
      <c r="E41" s="497"/>
      <c r="F41" s="1301"/>
      <c r="G41" s="1079"/>
      <c r="H41" s="226"/>
      <c r="I41" s="184"/>
      <c r="J41" s="184"/>
      <c r="K41" s="1197"/>
      <c r="L41" s="382"/>
      <c r="M41" s="31"/>
      <c r="N41" s="149"/>
      <c r="O41" s="148"/>
      <c r="P41" s="148"/>
      <c r="Q41" s="148"/>
      <c r="R41" s="148"/>
      <c r="S41" s="148"/>
      <c r="T41" s="148"/>
      <c r="U41" s="1092"/>
      <c r="V41" s="1077"/>
      <c r="W41" s="1080"/>
      <c r="X41" s="149"/>
      <c r="Y41" s="149"/>
      <c r="Z41" s="1078"/>
      <c r="AA41" s="148"/>
      <c r="AB41" s="148"/>
      <c r="AC41" s="1081"/>
      <c r="AD41" s="1083"/>
      <c r="AE41" s="1084"/>
      <c r="AF41" s="1092"/>
      <c r="AG41" s="1077"/>
      <c r="AH41" s="1080"/>
      <c r="AI41" s="149"/>
      <c r="AJ41" s="149"/>
      <c r="AK41" s="1078"/>
      <c r="AL41" s="148"/>
      <c r="AM41" s="148"/>
      <c r="AN41" s="1081"/>
      <c r="AO41" s="1083"/>
      <c r="AP41" s="1084"/>
      <c r="AQ41" s="1092"/>
      <c r="AR41" s="1077"/>
      <c r="AS41" s="1080"/>
      <c r="AT41" s="149"/>
      <c r="AU41" s="149"/>
      <c r="AV41" s="1078"/>
      <c r="AW41" s="148"/>
      <c r="AX41" s="148"/>
      <c r="AY41" s="503"/>
      <c r="AZ41" s="504"/>
      <c r="BA41" s="122"/>
      <c r="BB41" s="500"/>
      <c r="BC41" s="147"/>
      <c r="BD41" s="149"/>
      <c r="BE41" s="149"/>
      <c r="BF41" s="149"/>
      <c r="BG41" s="148"/>
      <c r="BH41" s="148"/>
      <c r="BI41" s="148"/>
      <c r="BJ41" s="1081"/>
      <c r="BK41" s="1083"/>
      <c r="BL41" s="1084"/>
      <c r="BM41" s="1092"/>
      <c r="BN41" s="1077"/>
      <c r="BO41" s="1080"/>
      <c r="BP41" s="149"/>
      <c r="BQ41" s="149"/>
      <c r="BR41" s="1078"/>
      <c r="BS41" s="148"/>
      <c r="BT41" s="148"/>
      <c r="BU41" s="1081"/>
      <c r="BV41" s="1083"/>
      <c r="BW41" s="1084"/>
      <c r="BX41" s="1092"/>
      <c r="BY41" s="1077"/>
      <c r="BZ41" s="1080"/>
      <c r="CA41" s="149"/>
      <c r="CB41" s="149"/>
      <c r="CC41" s="1078"/>
      <c r="CD41" s="148"/>
      <c r="CE41" s="148"/>
      <c r="CF41" s="1081"/>
      <c r="CG41" s="1083"/>
      <c r="CH41" s="1084"/>
      <c r="CI41" s="30"/>
      <c r="CJ41" s="30"/>
      <c r="CK41" s="30"/>
      <c r="CL41" s="30"/>
      <c r="CM41" s="1085"/>
      <c r="CN41" s="1085"/>
      <c r="CO41" s="1089"/>
      <c r="CP41" s="1086"/>
      <c r="CQ41" s="38"/>
      <c r="CR41" s="172"/>
      <c r="CS41" s="297"/>
      <c r="CT41" s="1"/>
      <c r="CU41" s="1"/>
      <c r="CV41" s="1"/>
      <c r="CW41" s="296"/>
      <c r="CX41" s="172"/>
      <c r="DA41" s="353"/>
      <c r="DB41" s="90"/>
      <c r="DC41" s="676"/>
      <c r="DD41" s="676"/>
      <c r="DE41" s="168"/>
      <c r="DF41" s="678"/>
      <c r="DG41" s="160"/>
      <c r="DH41" s="268"/>
      <c r="DI41" s="268"/>
      <c r="DJ41" s="88"/>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H41" s="86"/>
      <c r="GI41" s="86"/>
      <c r="GJ41" s="86"/>
      <c r="GK41" s="86"/>
      <c r="GL41" s="86"/>
      <c r="GM41" s="86"/>
      <c r="GP41" s="85"/>
      <c r="GQ41" s="170"/>
    </row>
    <row r="42" spans="1:199" ht="15.75" customHeight="1" x14ac:dyDescent="0.25">
      <c r="A42" s="24"/>
      <c r="B42" s="265">
        <v>36</v>
      </c>
      <c r="C42" s="1075"/>
      <c r="D42" s="1074"/>
      <c r="E42" s="497"/>
      <c r="F42" s="1301"/>
      <c r="G42" s="1079"/>
      <c r="H42" s="226"/>
      <c r="I42" s="184"/>
      <c r="J42" s="184"/>
      <c r="K42" s="1197"/>
      <c r="L42" s="382"/>
      <c r="M42" s="31"/>
      <c r="N42" s="149"/>
      <c r="O42" s="148"/>
      <c r="P42" s="148"/>
      <c r="Q42" s="148"/>
      <c r="R42" s="148"/>
      <c r="S42" s="148"/>
      <c r="T42" s="148"/>
      <c r="U42" s="1092"/>
      <c r="V42" s="1077"/>
      <c r="W42" s="1080"/>
      <c r="X42" s="149"/>
      <c r="Y42" s="149"/>
      <c r="Z42" s="1078"/>
      <c r="AA42" s="148"/>
      <c r="AB42" s="148"/>
      <c r="AC42" s="1081"/>
      <c r="AD42" s="1083"/>
      <c r="AE42" s="1084"/>
      <c r="AF42" s="1092"/>
      <c r="AG42" s="1077"/>
      <c r="AH42" s="1080"/>
      <c r="AI42" s="149"/>
      <c r="AJ42" s="149"/>
      <c r="AK42" s="1078"/>
      <c r="AL42" s="148"/>
      <c r="AM42" s="148"/>
      <c r="AN42" s="1081"/>
      <c r="AO42" s="1083"/>
      <c r="AP42" s="1084"/>
      <c r="AQ42" s="1092"/>
      <c r="AR42" s="1077"/>
      <c r="AS42" s="1080"/>
      <c r="AT42" s="149"/>
      <c r="AU42" s="149"/>
      <c r="AV42" s="1078"/>
      <c r="AW42" s="148"/>
      <c r="AX42" s="148"/>
      <c r="AY42" s="503"/>
      <c r="AZ42" s="504"/>
      <c r="BA42" s="122"/>
      <c r="BB42" s="500"/>
      <c r="BC42" s="147"/>
      <c r="BD42" s="149"/>
      <c r="BE42" s="149"/>
      <c r="BF42" s="149"/>
      <c r="BG42" s="148"/>
      <c r="BH42" s="148"/>
      <c r="BI42" s="148"/>
      <c r="BJ42" s="1081"/>
      <c r="BK42" s="1083"/>
      <c r="BL42" s="1084"/>
      <c r="BM42" s="1092"/>
      <c r="BN42" s="1077"/>
      <c r="BO42" s="1080"/>
      <c r="BP42" s="149"/>
      <c r="BQ42" s="149"/>
      <c r="BR42" s="1078"/>
      <c r="BS42" s="148"/>
      <c r="BT42" s="148"/>
      <c r="BU42" s="1081"/>
      <c r="BV42" s="1083"/>
      <c r="BW42" s="1084"/>
      <c r="BX42" s="1092"/>
      <c r="BY42" s="1077"/>
      <c r="BZ42" s="1080"/>
      <c r="CA42" s="149"/>
      <c r="CB42" s="149"/>
      <c r="CC42" s="1078"/>
      <c r="CD42" s="148"/>
      <c r="CE42" s="148"/>
      <c r="CF42" s="1081"/>
      <c r="CG42" s="1083"/>
      <c r="CH42" s="1084"/>
      <c r="CI42" s="30"/>
      <c r="CJ42" s="30"/>
      <c r="CK42" s="30"/>
      <c r="CL42" s="30"/>
      <c r="CM42" s="1085"/>
      <c r="CN42" s="1085"/>
      <c r="CO42" s="1089"/>
      <c r="CP42" s="1086"/>
      <c r="CQ42" s="38"/>
      <c r="CR42" s="172"/>
      <c r="CS42" s="297"/>
      <c r="CT42" s="1"/>
      <c r="CU42" s="1"/>
      <c r="CV42" s="1"/>
      <c r="CW42" s="296"/>
      <c r="CX42" s="172"/>
      <c r="DA42" s="353"/>
      <c r="DB42" s="90"/>
      <c r="DC42" s="676"/>
      <c r="DD42" s="676"/>
      <c r="DE42" s="168"/>
      <c r="DF42" s="678"/>
      <c r="DG42" s="160"/>
      <c r="DH42" s="268"/>
      <c r="DI42" s="268"/>
      <c r="DJ42" s="88"/>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H42" s="86"/>
      <c r="GI42" s="86"/>
      <c r="GJ42" s="86"/>
      <c r="GK42" s="86"/>
      <c r="GL42" s="86"/>
      <c r="GM42" s="86"/>
      <c r="GP42" s="85"/>
      <c r="GQ42" s="170"/>
    </row>
    <row r="43" spans="1:199" ht="15.75" customHeight="1" x14ac:dyDescent="0.25">
      <c r="A43" s="24"/>
      <c r="B43" s="265">
        <v>37</v>
      </c>
      <c r="C43" s="1075"/>
      <c r="D43" s="1074"/>
      <c r="E43" s="497"/>
      <c r="F43" s="1301"/>
      <c r="G43" s="1079"/>
      <c r="H43" s="226"/>
      <c r="I43" s="184"/>
      <c r="J43" s="184"/>
      <c r="K43" s="1197"/>
      <c r="L43" s="382"/>
      <c r="M43" s="31"/>
      <c r="N43" s="149"/>
      <c r="O43" s="148"/>
      <c r="P43" s="148"/>
      <c r="Q43" s="148"/>
      <c r="R43" s="148"/>
      <c r="S43" s="148"/>
      <c r="T43" s="148"/>
      <c r="U43" s="1092"/>
      <c r="V43" s="1077"/>
      <c r="W43" s="1080"/>
      <c r="X43" s="149"/>
      <c r="Y43" s="149"/>
      <c r="Z43" s="1078"/>
      <c r="AA43" s="148"/>
      <c r="AB43" s="148"/>
      <c r="AC43" s="1081"/>
      <c r="AD43" s="1083"/>
      <c r="AE43" s="1084"/>
      <c r="AF43" s="1092"/>
      <c r="AG43" s="1077"/>
      <c r="AH43" s="1080"/>
      <c r="AI43" s="149"/>
      <c r="AJ43" s="149"/>
      <c r="AK43" s="1078"/>
      <c r="AL43" s="148"/>
      <c r="AM43" s="148"/>
      <c r="AN43" s="1081"/>
      <c r="AO43" s="1083"/>
      <c r="AP43" s="1084"/>
      <c r="AQ43" s="1092"/>
      <c r="AR43" s="1077"/>
      <c r="AS43" s="1080"/>
      <c r="AT43" s="149"/>
      <c r="AU43" s="149"/>
      <c r="AV43" s="1078"/>
      <c r="AW43" s="148"/>
      <c r="AX43" s="148"/>
      <c r="AY43" s="503"/>
      <c r="AZ43" s="504"/>
      <c r="BA43" s="122"/>
      <c r="BB43" s="500"/>
      <c r="BC43" s="147"/>
      <c r="BD43" s="149"/>
      <c r="BE43" s="149"/>
      <c r="BF43" s="149"/>
      <c r="BG43" s="148"/>
      <c r="BH43" s="148"/>
      <c r="BI43" s="148"/>
      <c r="BJ43" s="1081"/>
      <c r="BK43" s="1083"/>
      <c r="BL43" s="1084"/>
      <c r="BM43" s="1092"/>
      <c r="BN43" s="1077"/>
      <c r="BO43" s="1080"/>
      <c r="BP43" s="149"/>
      <c r="BQ43" s="149"/>
      <c r="BR43" s="1078"/>
      <c r="BS43" s="148"/>
      <c r="BT43" s="148"/>
      <c r="BU43" s="1081"/>
      <c r="BV43" s="1083"/>
      <c r="BW43" s="1084"/>
      <c r="BX43" s="1092"/>
      <c r="BY43" s="1077"/>
      <c r="BZ43" s="1080"/>
      <c r="CA43" s="149"/>
      <c r="CB43" s="149"/>
      <c r="CC43" s="1078"/>
      <c r="CD43" s="148"/>
      <c r="CE43" s="148"/>
      <c r="CF43" s="1081"/>
      <c r="CG43" s="1083"/>
      <c r="CH43" s="1084"/>
      <c r="CI43" s="30"/>
      <c r="CJ43" s="30"/>
      <c r="CK43" s="30"/>
      <c r="CL43" s="30"/>
      <c r="CM43" s="1085"/>
      <c r="CN43" s="1085"/>
      <c r="CO43" s="1089"/>
      <c r="CP43" s="1086"/>
      <c r="CQ43" s="38"/>
      <c r="CR43" s="172"/>
      <c r="CS43" s="299" t="s">
        <v>352</v>
      </c>
      <c r="CT43" s="1"/>
      <c r="CU43" s="1"/>
      <c r="CV43" s="1"/>
      <c r="CW43" s="296"/>
      <c r="CX43" s="172"/>
      <c r="DA43" s="353"/>
      <c r="DB43" s="90"/>
      <c r="DC43" s="676"/>
      <c r="DD43" s="676"/>
      <c r="DE43" s="168"/>
      <c r="DF43" s="678"/>
      <c r="DG43" s="160"/>
      <c r="DH43" s="268"/>
      <c r="DI43" s="268"/>
      <c r="DJ43" s="88"/>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H43" s="86"/>
      <c r="GI43" s="86"/>
      <c r="GJ43" s="86"/>
      <c r="GK43" s="86"/>
      <c r="GL43" s="86"/>
      <c r="GM43" s="86"/>
      <c r="GP43" s="85"/>
      <c r="GQ43" s="170"/>
    </row>
    <row r="44" spans="1:199" ht="15.75" customHeight="1" x14ac:dyDescent="0.25">
      <c r="A44" s="24"/>
      <c r="B44" s="265">
        <v>38</v>
      </c>
      <c r="C44" s="1075"/>
      <c r="D44" s="1074"/>
      <c r="E44" s="497"/>
      <c r="F44" s="1301"/>
      <c r="G44" s="1079"/>
      <c r="H44" s="226"/>
      <c r="I44" s="184"/>
      <c r="J44" s="184"/>
      <c r="K44" s="1197"/>
      <c r="L44" s="382"/>
      <c r="M44" s="31"/>
      <c r="N44" s="149"/>
      <c r="O44" s="148"/>
      <c r="P44" s="148"/>
      <c r="Q44" s="148"/>
      <c r="R44" s="148"/>
      <c r="S44" s="148"/>
      <c r="T44" s="148"/>
      <c r="U44" s="1092"/>
      <c r="V44" s="1077"/>
      <c r="W44" s="1080"/>
      <c r="X44" s="149"/>
      <c r="Y44" s="149"/>
      <c r="Z44" s="1078"/>
      <c r="AA44" s="148"/>
      <c r="AB44" s="148"/>
      <c r="AC44" s="1081"/>
      <c r="AD44" s="1083"/>
      <c r="AE44" s="1084"/>
      <c r="AF44" s="1092"/>
      <c r="AG44" s="1077"/>
      <c r="AH44" s="1080"/>
      <c r="AI44" s="149"/>
      <c r="AJ44" s="149"/>
      <c r="AK44" s="1078"/>
      <c r="AL44" s="148"/>
      <c r="AM44" s="148"/>
      <c r="AN44" s="1081"/>
      <c r="AO44" s="1083"/>
      <c r="AP44" s="1084"/>
      <c r="AQ44" s="1092"/>
      <c r="AR44" s="1077"/>
      <c r="AS44" s="1080"/>
      <c r="AT44" s="149"/>
      <c r="AU44" s="149"/>
      <c r="AV44" s="1078"/>
      <c r="AW44" s="148"/>
      <c r="AX44" s="148"/>
      <c r="AY44" s="503"/>
      <c r="AZ44" s="504"/>
      <c r="BA44" s="122"/>
      <c r="BB44" s="500"/>
      <c r="BC44" s="147"/>
      <c r="BD44" s="149"/>
      <c r="BE44" s="149"/>
      <c r="BF44" s="149"/>
      <c r="BG44" s="148"/>
      <c r="BH44" s="148"/>
      <c r="BI44" s="148"/>
      <c r="BJ44" s="1081"/>
      <c r="BK44" s="1083"/>
      <c r="BL44" s="1084"/>
      <c r="BM44" s="1092"/>
      <c r="BN44" s="1077"/>
      <c r="BO44" s="1080"/>
      <c r="BP44" s="149"/>
      <c r="BQ44" s="149"/>
      <c r="BR44" s="1078"/>
      <c r="BS44" s="148"/>
      <c r="BT44" s="148"/>
      <c r="BU44" s="1081"/>
      <c r="BV44" s="1083"/>
      <c r="BW44" s="1084"/>
      <c r="BX44" s="1092"/>
      <c r="BY44" s="1077"/>
      <c r="BZ44" s="1080"/>
      <c r="CA44" s="149"/>
      <c r="CB44" s="149"/>
      <c r="CC44" s="1078"/>
      <c r="CD44" s="148"/>
      <c r="CE44" s="148"/>
      <c r="CF44" s="1081"/>
      <c r="CG44" s="1083"/>
      <c r="CH44" s="1084"/>
      <c r="CI44" s="30"/>
      <c r="CJ44" s="30"/>
      <c r="CK44" s="30"/>
      <c r="CL44" s="30"/>
      <c r="CM44" s="1085"/>
      <c r="CN44" s="1085"/>
      <c r="CO44" s="1089"/>
      <c r="CP44" s="1086"/>
      <c r="CQ44" s="38"/>
      <c r="CR44" s="172"/>
      <c r="CS44" s="297" t="s">
        <v>397</v>
      </c>
      <c r="CT44" s="1"/>
      <c r="CU44" s="1"/>
      <c r="CV44" s="1"/>
      <c r="CW44" s="296"/>
      <c r="CX44" s="172"/>
      <c r="DA44" s="353"/>
      <c r="DB44" s="90"/>
      <c r="DC44" s="676"/>
      <c r="DD44" s="676"/>
      <c r="DE44" s="168"/>
      <c r="DF44" s="678"/>
      <c r="DG44" s="160"/>
      <c r="DH44" s="268"/>
      <c r="DI44" s="268"/>
      <c r="DJ44" s="88"/>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H44" s="86"/>
      <c r="GI44" s="86"/>
      <c r="GJ44" s="86"/>
      <c r="GK44" s="86"/>
      <c r="GL44" s="86"/>
      <c r="GM44" s="86"/>
      <c r="GP44" s="85"/>
      <c r="GQ44" s="170"/>
    </row>
    <row r="45" spans="1:199" ht="15.75" customHeight="1" x14ac:dyDescent="0.25">
      <c r="A45" s="24"/>
      <c r="B45" s="265">
        <v>39</v>
      </c>
      <c r="C45" s="1075"/>
      <c r="D45" s="1074"/>
      <c r="E45" s="497"/>
      <c r="F45" s="1301"/>
      <c r="G45" s="1079"/>
      <c r="H45" s="226"/>
      <c r="I45" s="184"/>
      <c r="J45" s="184"/>
      <c r="K45" s="1197"/>
      <c r="L45" s="382"/>
      <c r="M45" s="31"/>
      <c r="N45" s="149"/>
      <c r="O45" s="148"/>
      <c r="P45" s="148"/>
      <c r="Q45" s="148"/>
      <c r="R45" s="148"/>
      <c r="S45" s="148"/>
      <c r="T45" s="148"/>
      <c r="U45" s="1092"/>
      <c r="V45" s="1077"/>
      <c r="W45" s="1080"/>
      <c r="X45" s="149"/>
      <c r="Y45" s="149"/>
      <c r="Z45" s="1078"/>
      <c r="AA45" s="148"/>
      <c r="AB45" s="148"/>
      <c r="AC45" s="1081"/>
      <c r="AD45" s="1083"/>
      <c r="AE45" s="1084"/>
      <c r="AF45" s="1092"/>
      <c r="AG45" s="1077"/>
      <c r="AH45" s="1080"/>
      <c r="AI45" s="149"/>
      <c r="AJ45" s="149"/>
      <c r="AK45" s="1078"/>
      <c r="AL45" s="148"/>
      <c r="AM45" s="148"/>
      <c r="AN45" s="1081"/>
      <c r="AO45" s="1083"/>
      <c r="AP45" s="1084"/>
      <c r="AQ45" s="1092"/>
      <c r="AR45" s="1077"/>
      <c r="AS45" s="1080"/>
      <c r="AT45" s="149"/>
      <c r="AU45" s="149"/>
      <c r="AV45" s="1078"/>
      <c r="AW45" s="148"/>
      <c r="AX45" s="148"/>
      <c r="AY45" s="503"/>
      <c r="AZ45" s="504"/>
      <c r="BA45" s="122"/>
      <c r="BB45" s="500"/>
      <c r="BC45" s="147"/>
      <c r="BD45" s="149"/>
      <c r="BE45" s="149"/>
      <c r="BF45" s="149"/>
      <c r="BG45" s="148"/>
      <c r="BH45" s="148"/>
      <c r="BI45" s="148"/>
      <c r="BJ45" s="1081"/>
      <c r="BK45" s="1083"/>
      <c r="BL45" s="1084"/>
      <c r="BM45" s="1092"/>
      <c r="BN45" s="1077"/>
      <c r="BO45" s="1080"/>
      <c r="BP45" s="149"/>
      <c r="BQ45" s="149"/>
      <c r="BR45" s="1078"/>
      <c r="BS45" s="148"/>
      <c r="BT45" s="148"/>
      <c r="BU45" s="1081"/>
      <c r="BV45" s="1083"/>
      <c r="BW45" s="1084"/>
      <c r="BX45" s="1092"/>
      <c r="BY45" s="1077"/>
      <c r="BZ45" s="1080"/>
      <c r="CA45" s="149"/>
      <c r="CB45" s="149"/>
      <c r="CC45" s="1078"/>
      <c r="CD45" s="148"/>
      <c r="CE45" s="148"/>
      <c r="CF45" s="1081"/>
      <c r="CG45" s="1083"/>
      <c r="CH45" s="1084"/>
      <c r="CI45" s="30"/>
      <c r="CJ45" s="30"/>
      <c r="CK45" s="30"/>
      <c r="CL45" s="30"/>
      <c r="CM45" s="1085"/>
      <c r="CN45" s="1085"/>
      <c r="CO45" s="1089"/>
      <c r="CP45" s="1086"/>
      <c r="CQ45" s="38"/>
      <c r="CR45" s="172"/>
      <c r="CS45" s="297" t="s">
        <v>353</v>
      </c>
      <c r="CT45" s="1"/>
      <c r="CU45" s="217" t="s">
        <v>291</v>
      </c>
      <c r="CV45" s="1"/>
      <c r="CW45" s="296"/>
      <c r="CX45" s="172"/>
      <c r="DA45" s="353"/>
      <c r="DB45" s="90"/>
      <c r="DC45" s="676"/>
      <c r="DD45" s="676"/>
      <c r="DE45" s="168"/>
      <c r="DF45" s="678"/>
      <c r="DG45" s="160"/>
      <c r="DH45" s="268"/>
      <c r="DI45" s="268"/>
      <c r="DJ45" s="88"/>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H45" s="86"/>
      <c r="GI45" s="86"/>
      <c r="GJ45" s="86"/>
      <c r="GK45" s="86"/>
      <c r="GL45" s="86"/>
      <c r="GM45" s="86"/>
      <c r="GP45" s="85"/>
      <c r="GQ45" s="170"/>
    </row>
    <row r="46" spans="1:199" ht="15.75" customHeight="1" x14ac:dyDescent="0.25">
      <c r="A46" s="24"/>
      <c r="B46" s="265">
        <v>40</v>
      </c>
      <c r="C46" s="1075"/>
      <c r="D46" s="1074"/>
      <c r="E46" s="497"/>
      <c r="F46" s="1301"/>
      <c r="G46" s="1079"/>
      <c r="H46" s="226"/>
      <c r="I46" s="184"/>
      <c r="J46" s="184"/>
      <c r="K46" s="1197"/>
      <c r="L46" s="382"/>
      <c r="M46" s="31"/>
      <c r="N46" s="149"/>
      <c r="O46" s="148"/>
      <c r="P46" s="148"/>
      <c r="Q46" s="148"/>
      <c r="R46" s="148"/>
      <c r="S46" s="148"/>
      <c r="T46" s="148"/>
      <c r="U46" s="1092"/>
      <c r="V46" s="1077"/>
      <c r="W46" s="1080"/>
      <c r="X46" s="149"/>
      <c r="Y46" s="149"/>
      <c r="Z46" s="1078"/>
      <c r="AA46" s="148"/>
      <c r="AB46" s="148"/>
      <c r="AC46" s="1081"/>
      <c r="AD46" s="1083"/>
      <c r="AE46" s="1084"/>
      <c r="AF46" s="1092"/>
      <c r="AG46" s="1077"/>
      <c r="AH46" s="1080"/>
      <c r="AI46" s="149"/>
      <c r="AJ46" s="149"/>
      <c r="AK46" s="1078"/>
      <c r="AL46" s="148"/>
      <c r="AM46" s="148"/>
      <c r="AN46" s="1081"/>
      <c r="AO46" s="1083"/>
      <c r="AP46" s="1084"/>
      <c r="AQ46" s="1092"/>
      <c r="AR46" s="1077"/>
      <c r="AS46" s="1080"/>
      <c r="AT46" s="149"/>
      <c r="AU46" s="149"/>
      <c r="AV46" s="1078"/>
      <c r="AW46" s="148"/>
      <c r="AX46" s="148"/>
      <c r="AY46" s="503"/>
      <c r="AZ46" s="504"/>
      <c r="BA46" s="122"/>
      <c r="BB46" s="500"/>
      <c r="BC46" s="147"/>
      <c r="BD46" s="149"/>
      <c r="BE46" s="149"/>
      <c r="BF46" s="149"/>
      <c r="BG46" s="148"/>
      <c r="BH46" s="148"/>
      <c r="BI46" s="148"/>
      <c r="BJ46" s="1081"/>
      <c r="BK46" s="1083"/>
      <c r="BL46" s="1084"/>
      <c r="BM46" s="1092"/>
      <c r="BN46" s="1077"/>
      <c r="BO46" s="1080"/>
      <c r="BP46" s="149"/>
      <c r="BQ46" s="149"/>
      <c r="BR46" s="1078"/>
      <c r="BS46" s="148"/>
      <c r="BT46" s="148"/>
      <c r="BU46" s="1081"/>
      <c r="BV46" s="1083"/>
      <c r="BW46" s="1084"/>
      <c r="BX46" s="1092"/>
      <c r="BY46" s="1077"/>
      <c r="BZ46" s="1080"/>
      <c r="CA46" s="149"/>
      <c r="CB46" s="149"/>
      <c r="CC46" s="1078"/>
      <c r="CD46" s="148"/>
      <c r="CE46" s="148"/>
      <c r="CF46" s="1081"/>
      <c r="CG46" s="1083"/>
      <c r="CH46" s="1084"/>
      <c r="CI46" s="32"/>
      <c r="CJ46" s="32"/>
      <c r="CK46" s="32"/>
      <c r="CL46" s="32"/>
      <c r="CM46" s="1086"/>
      <c r="CN46" s="1086"/>
      <c r="CO46" s="1089"/>
      <c r="CP46" s="1086"/>
      <c r="CQ46" s="38"/>
      <c r="CR46" s="172"/>
      <c r="CS46" s="297" t="s">
        <v>2064</v>
      </c>
      <c r="CT46" s="1"/>
      <c r="CU46" s="1" t="s">
        <v>1</v>
      </c>
      <c r="CV46" s="1"/>
      <c r="CW46" s="296"/>
      <c r="CX46" s="172"/>
      <c r="DA46" s="353"/>
      <c r="DB46" s="90"/>
      <c r="DC46" s="676"/>
      <c r="DD46" s="676"/>
      <c r="DE46" s="168"/>
      <c r="DF46" s="678"/>
      <c r="DG46" s="160"/>
      <c r="DH46" s="268"/>
      <c r="DI46" s="268"/>
      <c r="DJ46" s="88"/>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H46" s="86"/>
      <c r="GI46" s="86"/>
      <c r="GJ46" s="86"/>
      <c r="GK46" s="86"/>
      <c r="GL46" s="86"/>
      <c r="GM46" s="86"/>
      <c r="GP46" s="85"/>
      <c r="GQ46" s="170"/>
    </row>
    <row r="47" spans="1:199" ht="15.75" customHeight="1" x14ac:dyDescent="0.25">
      <c r="A47" s="24"/>
      <c r="B47" s="264">
        <v>41</v>
      </c>
      <c r="C47" s="1075"/>
      <c r="D47" s="1074"/>
      <c r="E47" s="496"/>
      <c r="F47" s="1301"/>
      <c r="G47" s="1076"/>
      <c r="H47" s="226"/>
      <c r="I47" s="184"/>
      <c r="J47" s="184"/>
      <c r="K47" s="1197"/>
      <c r="L47" s="156"/>
      <c r="M47" s="29"/>
      <c r="N47" s="148"/>
      <c r="O47" s="148"/>
      <c r="P47" s="148"/>
      <c r="Q47" s="148"/>
      <c r="R47" s="148"/>
      <c r="S47" s="148"/>
      <c r="T47" s="148"/>
      <c r="U47" s="1092"/>
      <c r="V47" s="1077"/>
      <c r="W47" s="1078"/>
      <c r="X47" s="148"/>
      <c r="Y47" s="148"/>
      <c r="Z47" s="1078"/>
      <c r="AA47" s="148"/>
      <c r="AB47" s="148"/>
      <c r="AC47" s="1081"/>
      <c r="AD47" s="1083"/>
      <c r="AE47" s="1082"/>
      <c r="AF47" s="1092"/>
      <c r="AG47" s="1077"/>
      <c r="AH47" s="1078"/>
      <c r="AI47" s="148"/>
      <c r="AJ47" s="148"/>
      <c r="AK47" s="1078"/>
      <c r="AL47" s="148"/>
      <c r="AM47" s="148"/>
      <c r="AN47" s="1081"/>
      <c r="AO47" s="1083"/>
      <c r="AP47" s="1082"/>
      <c r="AQ47" s="1092"/>
      <c r="AR47" s="1077"/>
      <c r="AS47" s="1078"/>
      <c r="AT47" s="148"/>
      <c r="AU47" s="148"/>
      <c r="AV47" s="1078"/>
      <c r="AW47" s="148"/>
      <c r="AX47" s="148"/>
      <c r="AY47" s="503"/>
      <c r="AZ47" s="504"/>
      <c r="BA47" s="501"/>
      <c r="BB47" s="500"/>
      <c r="BC47" s="147"/>
      <c r="BD47" s="148"/>
      <c r="BE47" s="148"/>
      <c r="BF47" s="148"/>
      <c r="BG47" s="148"/>
      <c r="BH47" s="148"/>
      <c r="BI47" s="148"/>
      <c r="BJ47" s="1081"/>
      <c r="BK47" s="1083"/>
      <c r="BL47" s="1082"/>
      <c r="BM47" s="1092"/>
      <c r="BN47" s="1077"/>
      <c r="BO47" s="1078"/>
      <c r="BP47" s="148"/>
      <c r="BQ47" s="148"/>
      <c r="BR47" s="1078"/>
      <c r="BS47" s="148"/>
      <c r="BT47" s="148"/>
      <c r="BU47" s="1081"/>
      <c r="BV47" s="1083"/>
      <c r="BW47" s="1082"/>
      <c r="BX47" s="1092"/>
      <c r="BY47" s="1077"/>
      <c r="BZ47" s="1078"/>
      <c r="CA47" s="148"/>
      <c r="CB47" s="148"/>
      <c r="CC47" s="1078"/>
      <c r="CD47" s="148"/>
      <c r="CE47" s="148"/>
      <c r="CF47" s="1081"/>
      <c r="CG47" s="1083"/>
      <c r="CH47" s="1082"/>
      <c r="CI47" s="30"/>
      <c r="CJ47" s="30"/>
      <c r="CK47" s="30"/>
      <c r="CL47" s="30"/>
      <c r="CM47" s="1085"/>
      <c r="CN47" s="1085"/>
      <c r="CO47" s="1089"/>
      <c r="CP47" s="1085"/>
      <c r="CQ47" s="38"/>
      <c r="CR47" s="172"/>
      <c r="CS47" s="297" t="s">
        <v>398</v>
      </c>
      <c r="CT47" s="1"/>
      <c r="CU47" s="1" t="s">
        <v>847</v>
      </c>
      <c r="CV47" s="1"/>
      <c r="CW47" s="296"/>
      <c r="CX47" s="172"/>
      <c r="DA47" s="353"/>
      <c r="DB47" s="90"/>
      <c r="DC47" s="676"/>
      <c r="DD47" s="676"/>
      <c r="DE47" s="168"/>
      <c r="DF47" s="678"/>
      <c r="DG47" s="160"/>
      <c r="DH47" s="268"/>
      <c r="DI47" s="268"/>
      <c r="DJ47" s="88"/>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H47" s="86"/>
      <c r="GI47" s="86"/>
      <c r="GJ47" s="86"/>
      <c r="GK47" s="86"/>
      <c r="GL47" s="86"/>
      <c r="GM47" s="86"/>
      <c r="GP47" s="85"/>
      <c r="GQ47" s="170"/>
    </row>
    <row r="48" spans="1:199" ht="15.75" customHeight="1" x14ac:dyDescent="0.25">
      <c r="A48" s="24"/>
      <c r="B48" s="265">
        <v>42</v>
      </c>
      <c r="C48" s="1075"/>
      <c r="D48" s="1074"/>
      <c r="E48" s="497"/>
      <c r="F48" s="1301"/>
      <c r="G48" s="1079"/>
      <c r="H48" s="226"/>
      <c r="I48" s="184"/>
      <c r="J48" s="184"/>
      <c r="K48" s="1197"/>
      <c r="L48" s="382"/>
      <c r="M48" s="31"/>
      <c r="N48" s="149"/>
      <c r="O48" s="148"/>
      <c r="P48" s="148"/>
      <c r="Q48" s="148"/>
      <c r="R48" s="148"/>
      <c r="S48" s="148"/>
      <c r="T48" s="148"/>
      <c r="U48" s="1092"/>
      <c r="V48" s="1077"/>
      <c r="W48" s="1080"/>
      <c r="X48" s="149"/>
      <c r="Y48" s="149"/>
      <c r="Z48" s="1078"/>
      <c r="AA48" s="148"/>
      <c r="AB48" s="148"/>
      <c r="AC48" s="1081"/>
      <c r="AD48" s="1083"/>
      <c r="AE48" s="1084"/>
      <c r="AF48" s="1092"/>
      <c r="AG48" s="1077"/>
      <c r="AH48" s="1080"/>
      <c r="AI48" s="149"/>
      <c r="AJ48" s="149"/>
      <c r="AK48" s="1078"/>
      <c r="AL48" s="148"/>
      <c r="AM48" s="148"/>
      <c r="AN48" s="1081"/>
      <c r="AO48" s="1083"/>
      <c r="AP48" s="1084"/>
      <c r="AQ48" s="1092"/>
      <c r="AR48" s="1077"/>
      <c r="AS48" s="1080"/>
      <c r="AT48" s="149"/>
      <c r="AU48" s="149"/>
      <c r="AV48" s="1078"/>
      <c r="AW48" s="148"/>
      <c r="AX48" s="148"/>
      <c r="AY48" s="503"/>
      <c r="AZ48" s="504"/>
      <c r="BA48" s="122"/>
      <c r="BB48" s="500"/>
      <c r="BC48" s="147"/>
      <c r="BD48" s="149"/>
      <c r="BE48" s="149"/>
      <c r="BF48" s="149"/>
      <c r="BG48" s="148"/>
      <c r="BH48" s="148"/>
      <c r="BI48" s="148"/>
      <c r="BJ48" s="1081"/>
      <c r="BK48" s="1083"/>
      <c r="BL48" s="1084"/>
      <c r="BM48" s="1092"/>
      <c r="BN48" s="1077"/>
      <c r="BO48" s="1080"/>
      <c r="BP48" s="149"/>
      <c r="BQ48" s="149"/>
      <c r="BR48" s="1078"/>
      <c r="BS48" s="148"/>
      <c r="BT48" s="148"/>
      <c r="BU48" s="1081"/>
      <c r="BV48" s="1083"/>
      <c r="BW48" s="1084"/>
      <c r="BX48" s="1092"/>
      <c r="BY48" s="1077"/>
      <c r="BZ48" s="1080"/>
      <c r="CA48" s="149"/>
      <c r="CB48" s="149"/>
      <c r="CC48" s="1078"/>
      <c r="CD48" s="148"/>
      <c r="CE48" s="148"/>
      <c r="CF48" s="1081"/>
      <c r="CG48" s="1083"/>
      <c r="CH48" s="1084"/>
      <c r="CI48" s="30"/>
      <c r="CJ48" s="30"/>
      <c r="CK48" s="30"/>
      <c r="CL48" s="30"/>
      <c r="CM48" s="1085"/>
      <c r="CN48" s="1085"/>
      <c r="CO48" s="1089"/>
      <c r="CP48" s="1086"/>
      <c r="CQ48" s="38"/>
      <c r="CR48" s="172"/>
      <c r="CS48" s="297" t="s">
        <v>2065</v>
      </c>
      <c r="CT48" s="1"/>
      <c r="CU48" s="1" t="s">
        <v>848</v>
      </c>
      <c r="CV48" s="1"/>
      <c r="CW48" s="296"/>
      <c r="CX48" s="172"/>
      <c r="DA48" s="353"/>
      <c r="DB48" s="90"/>
      <c r="DC48" s="676"/>
      <c r="DD48" s="676"/>
      <c r="DE48" s="168"/>
      <c r="DF48" s="678"/>
      <c r="DG48" s="160"/>
      <c r="DH48" s="268"/>
      <c r="DI48" s="268"/>
      <c r="DJ48" s="88"/>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H48" s="86"/>
      <c r="GI48" s="86"/>
      <c r="GJ48" s="86"/>
      <c r="GK48" s="86"/>
      <c r="GL48" s="86"/>
      <c r="GM48" s="86"/>
      <c r="GP48" s="85"/>
      <c r="GQ48" s="170"/>
    </row>
    <row r="49" spans="1:199" ht="15.75" customHeight="1" x14ac:dyDescent="0.25">
      <c r="A49" s="24"/>
      <c r="B49" s="265">
        <v>43</v>
      </c>
      <c r="C49" s="1075"/>
      <c r="D49" s="1074"/>
      <c r="E49" s="497"/>
      <c r="F49" s="1301"/>
      <c r="G49" s="1079"/>
      <c r="H49" s="226"/>
      <c r="I49" s="184"/>
      <c r="J49" s="184"/>
      <c r="K49" s="1197"/>
      <c r="L49" s="382"/>
      <c r="M49" s="31"/>
      <c r="N49" s="149"/>
      <c r="O49" s="148"/>
      <c r="P49" s="148"/>
      <c r="Q49" s="148"/>
      <c r="R49" s="148"/>
      <c r="S49" s="148"/>
      <c r="T49" s="148"/>
      <c r="U49" s="1092"/>
      <c r="V49" s="1077"/>
      <c r="W49" s="1080"/>
      <c r="X49" s="149"/>
      <c r="Y49" s="149"/>
      <c r="Z49" s="1078"/>
      <c r="AA49" s="148"/>
      <c r="AB49" s="148"/>
      <c r="AC49" s="1081"/>
      <c r="AD49" s="1083"/>
      <c r="AE49" s="1084"/>
      <c r="AF49" s="1092"/>
      <c r="AG49" s="1077"/>
      <c r="AH49" s="1080"/>
      <c r="AI49" s="149"/>
      <c r="AJ49" s="149"/>
      <c r="AK49" s="1078"/>
      <c r="AL49" s="148"/>
      <c r="AM49" s="148"/>
      <c r="AN49" s="1081"/>
      <c r="AO49" s="1083"/>
      <c r="AP49" s="1084"/>
      <c r="AQ49" s="1092"/>
      <c r="AR49" s="1077"/>
      <c r="AS49" s="1080"/>
      <c r="AT49" s="149"/>
      <c r="AU49" s="149"/>
      <c r="AV49" s="1078"/>
      <c r="AW49" s="148"/>
      <c r="AX49" s="148"/>
      <c r="AY49" s="503"/>
      <c r="AZ49" s="504"/>
      <c r="BA49" s="122"/>
      <c r="BB49" s="500"/>
      <c r="BC49" s="147"/>
      <c r="BD49" s="149"/>
      <c r="BE49" s="149"/>
      <c r="BF49" s="149"/>
      <c r="BG49" s="148"/>
      <c r="BH49" s="148"/>
      <c r="BI49" s="148"/>
      <c r="BJ49" s="1081"/>
      <c r="BK49" s="1083"/>
      <c r="BL49" s="1084"/>
      <c r="BM49" s="1092"/>
      <c r="BN49" s="1077"/>
      <c r="BO49" s="1080"/>
      <c r="BP49" s="149"/>
      <c r="BQ49" s="149"/>
      <c r="BR49" s="1078"/>
      <c r="BS49" s="148"/>
      <c r="BT49" s="148"/>
      <c r="BU49" s="1081"/>
      <c r="BV49" s="1083"/>
      <c r="BW49" s="1084"/>
      <c r="BX49" s="1092"/>
      <c r="BY49" s="1077"/>
      <c r="BZ49" s="1080"/>
      <c r="CA49" s="149"/>
      <c r="CB49" s="149"/>
      <c r="CC49" s="1078"/>
      <c r="CD49" s="148"/>
      <c r="CE49" s="148"/>
      <c r="CF49" s="1081"/>
      <c r="CG49" s="1083"/>
      <c r="CH49" s="1084"/>
      <c r="CI49" s="30"/>
      <c r="CJ49" s="30"/>
      <c r="CK49" s="30"/>
      <c r="CL49" s="30"/>
      <c r="CM49" s="1085"/>
      <c r="CN49" s="1085"/>
      <c r="CO49" s="1089"/>
      <c r="CP49" s="1086"/>
      <c r="CQ49" s="38"/>
      <c r="CR49" s="172"/>
      <c r="CS49" s="297" t="s">
        <v>400</v>
      </c>
      <c r="CT49" s="1"/>
      <c r="CU49" s="1" t="s">
        <v>2</v>
      </c>
      <c r="CV49" s="1"/>
      <c r="CW49" s="296"/>
      <c r="CX49" s="172"/>
      <c r="DA49" s="353"/>
      <c r="DB49" s="90"/>
      <c r="DC49" s="676"/>
      <c r="DD49" s="676"/>
      <c r="DE49" s="168"/>
      <c r="DF49" s="678"/>
      <c r="DG49" s="160"/>
      <c r="DH49" s="268"/>
      <c r="DI49" s="268"/>
      <c r="DJ49" s="88"/>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H49" s="86"/>
      <c r="GI49" s="86"/>
      <c r="GJ49" s="86"/>
      <c r="GK49" s="86"/>
      <c r="GL49" s="86"/>
      <c r="GM49" s="86"/>
      <c r="GP49" s="85"/>
      <c r="GQ49" s="170"/>
    </row>
    <row r="50" spans="1:199" ht="15.75" customHeight="1" x14ac:dyDescent="0.25">
      <c r="A50" s="24"/>
      <c r="B50" s="265">
        <v>44</v>
      </c>
      <c r="C50" s="1075"/>
      <c r="D50" s="1074"/>
      <c r="E50" s="497"/>
      <c r="F50" s="1301"/>
      <c r="G50" s="1079"/>
      <c r="H50" s="226"/>
      <c r="I50" s="184"/>
      <c r="J50" s="184"/>
      <c r="K50" s="1197"/>
      <c r="L50" s="382"/>
      <c r="M50" s="31"/>
      <c r="N50" s="149"/>
      <c r="O50" s="148"/>
      <c r="P50" s="148"/>
      <c r="Q50" s="148"/>
      <c r="R50" s="148"/>
      <c r="S50" s="148"/>
      <c r="T50" s="148"/>
      <c r="U50" s="1092"/>
      <c r="V50" s="1077"/>
      <c r="W50" s="1080"/>
      <c r="X50" s="149"/>
      <c r="Y50" s="149"/>
      <c r="Z50" s="1078"/>
      <c r="AA50" s="148"/>
      <c r="AB50" s="148"/>
      <c r="AC50" s="1081"/>
      <c r="AD50" s="1083"/>
      <c r="AE50" s="1084"/>
      <c r="AF50" s="1092"/>
      <c r="AG50" s="1077"/>
      <c r="AH50" s="1080"/>
      <c r="AI50" s="149"/>
      <c r="AJ50" s="149"/>
      <c r="AK50" s="1078"/>
      <c r="AL50" s="148"/>
      <c r="AM50" s="148"/>
      <c r="AN50" s="1081"/>
      <c r="AO50" s="1083"/>
      <c r="AP50" s="1084"/>
      <c r="AQ50" s="1092"/>
      <c r="AR50" s="1077"/>
      <c r="AS50" s="1080"/>
      <c r="AT50" s="149"/>
      <c r="AU50" s="149"/>
      <c r="AV50" s="1078"/>
      <c r="AW50" s="148"/>
      <c r="AX50" s="148"/>
      <c r="AY50" s="503"/>
      <c r="AZ50" s="504"/>
      <c r="BA50" s="122"/>
      <c r="BB50" s="500"/>
      <c r="BC50" s="147"/>
      <c r="BD50" s="149"/>
      <c r="BE50" s="149"/>
      <c r="BF50" s="149"/>
      <c r="BG50" s="148"/>
      <c r="BH50" s="148"/>
      <c r="BI50" s="148"/>
      <c r="BJ50" s="1081"/>
      <c r="BK50" s="1083"/>
      <c r="BL50" s="1084"/>
      <c r="BM50" s="1092"/>
      <c r="BN50" s="1077"/>
      <c r="BO50" s="1080"/>
      <c r="BP50" s="149"/>
      <c r="BQ50" s="149"/>
      <c r="BR50" s="1078"/>
      <c r="BS50" s="148"/>
      <c r="BT50" s="148"/>
      <c r="BU50" s="1081"/>
      <c r="BV50" s="1083"/>
      <c r="BW50" s="1084"/>
      <c r="BX50" s="1092"/>
      <c r="BY50" s="1077"/>
      <c r="BZ50" s="1080"/>
      <c r="CA50" s="149"/>
      <c r="CB50" s="149"/>
      <c r="CC50" s="1078"/>
      <c r="CD50" s="148"/>
      <c r="CE50" s="148"/>
      <c r="CF50" s="1081"/>
      <c r="CG50" s="1083"/>
      <c r="CH50" s="1084"/>
      <c r="CI50" s="30"/>
      <c r="CJ50" s="30"/>
      <c r="CK50" s="30"/>
      <c r="CL50" s="30"/>
      <c r="CM50" s="1085"/>
      <c r="CN50" s="1085"/>
      <c r="CO50" s="1089"/>
      <c r="CP50" s="1086"/>
      <c r="CQ50" s="38"/>
      <c r="CR50" s="172"/>
      <c r="CS50" s="297" t="s">
        <v>401</v>
      </c>
      <c r="CT50" s="1"/>
      <c r="CU50" s="1" t="s">
        <v>292</v>
      </c>
      <c r="CV50" s="300"/>
      <c r="CW50" s="296"/>
      <c r="CX50" s="172"/>
      <c r="DA50" s="353"/>
      <c r="DB50" s="90"/>
      <c r="DC50" s="676"/>
      <c r="DD50" s="676"/>
      <c r="DE50" s="168"/>
      <c r="DF50" s="678"/>
      <c r="DG50" s="160"/>
      <c r="DH50" s="268"/>
      <c r="DI50" s="268"/>
      <c r="DJ50" s="88"/>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H50" s="86"/>
      <c r="GI50" s="86"/>
      <c r="GJ50" s="86"/>
      <c r="GK50" s="86"/>
      <c r="GL50" s="86"/>
      <c r="GM50" s="86"/>
      <c r="GP50" s="85"/>
      <c r="GQ50" s="170"/>
    </row>
    <row r="51" spans="1:199" ht="15.75" customHeight="1" thickBot="1" x14ac:dyDescent="0.3">
      <c r="B51" s="265">
        <v>45</v>
      </c>
      <c r="C51" s="1075"/>
      <c r="D51" s="1074"/>
      <c r="E51" s="497"/>
      <c r="F51" s="1301"/>
      <c r="G51" s="1079"/>
      <c r="H51" s="226"/>
      <c r="I51" s="184"/>
      <c r="J51" s="184"/>
      <c r="K51" s="1197"/>
      <c r="L51" s="382"/>
      <c r="M51" s="31"/>
      <c r="N51" s="149"/>
      <c r="O51" s="148"/>
      <c r="P51" s="148"/>
      <c r="Q51" s="148"/>
      <c r="R51" s="148"/>
      <c r="S51" s="148"/>
      <c r="T51" s="148"/>
      <c r="U51" s="1092"/>
      <c r="V51" s="1077"/>
      <c r="W51" s="1080"/>
      <c r="X51" s="149"/>
      <c r="Y51" s="149"/>
      <c r="Z51" s="1078"/>
      <c r="AA51" s="148"/>
      <c r="AB51" s="148"/>
      <c r="AC51" s="1081"/>
      <c r="AD51" s="1083"/>
      <c r="AE51" s="1084"/>
      <c r="AF51" s="1092"/>
      <c r="AG51" s="1077"/>
      <c r="AH51" s="1080"/>
      <c r="AI51" s="149"/>
      <c r="AJ51" s="149"/>
      <c r="AK51" s="1078"/>
      <c r="AL51" s="148"/>
      <c r="AM51" s="148"/>
      <c r="AN51" s="1081"/>
      <c r="AO51" s="1083"/>
      <c r="AP51" s="1084"/>
      <c r="AQ51" s="1092"/>
      <c r="AR51" s="1077"/>
      <c r="AS51" s="1080"/>
      <c r="AT51" s="149"/>
      <c r="AU51" s="149"/>
      <c r="AV51" s="1078"/>
      <c r="AW51" s="148"/>
      <c r="AX51" s="148"/>
      <c r="AY51" s="503"/>
      <c r="AZ51" s="504"/>
      <c r="BA51" s="122"/>
      <c r="BB51" s="500"/>
      <c r="BC51" s="147"/>
      <c r="BD51" s="149"/>
      <c r="BE51" s="149"/>
      <c r="BF51" s="149"/>
      <c r="BG51" s="148"/>
      <c r="BH51" s="148"/>
      <c r="BI51" s="148"/>
      <c r="BJ51" s="1081"/>
      <c r="BK51" s="1083"/>
      <c r="BL51" s="1084"/>
      <c r="BM51" s="1092"/>
      <c r="BN51" s="1077"/>
      <c r="BO51" s="1080"/>
      <c r="BP51" s="149"/>
      <c r="BQ51" s="149"/>
      <c r="BR51" s="1078"/>
      <c r="BS51" s="148"/>
      <c r="BT51" s="148"/>
      <c r="BU51" s="1081"/>
      <c r="BV51" s="1083"/>
      <c r="BW51" s="1084"/>
      <c r="BX51" s="1092"/>
      <c r="BY51" s="1077"/>
      <c r="BZ51" s="1080"/>
      <c r="CA51" s="149"/>
      <c r="CB51" s="149"/>
      <c r="CC51" s="1078"/>
      <c r="CD51" s="148"/>
      <c r="CE51" s="148"/>
      <c r="CF51" s="1081"/>
      <c r="CG51" s="1083"/>
      <c r="CH51" s="1084"/>
      <c r="CI51" s="30"/>
      <c r="CJ51" s="30"/>
      <c r="CK51" s="30"/>
      <c r="CL51" s="30"/>
      <c r="CM51" s="1085"/>
      <c r="CN51" s="1085"/>
      <c r="CO51" s="1089"/>
      <c r="CP51" s="1086"/>
      <c r="CQ51" s="38"/>
      <c r="CR51" s="172"/>
      <c r="CS51" s="301" t="s">
        <v>402</v>
      </c>
      <c r="CT51" s="302"/>
      <c r="CU51" s="302" t="s">
        <v>366</v>
      </c>
      <c r="CV51" s="302"/>
      <c r="CW51" s="336"/>
      <c r="CX51" s="172"/>
      <c r="DA51" s="353"/>
      <c r="DB51" s="90"/>
      <c r="DC51" s="676"/>
      <c r="DD51" s="676"/>
      <c r="DE51" s="168"/>
      <c r="DF51" s="678"/>
      <c r="DG51" s="160"/>
      <c r="DH51" s="268"/>
      <c r="DI51" s="268"/>
      <c r="DJ51" s="88"/>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H51" s="86"/>
      <c r="GI51" s="86"/>
      <c r="GJ51" s="86"/>
      <c r="GK51" s="86"/>
      <c r="GL51" s="86"/>
      <c r="GM51" s="86"/>
      <c r="GP51" s="85"/>
      <c r="GQ51" s="170"/>
    </row>
    <row r="52" spans="1:199" ht="15.75" customHeight="1" x14ac:dyDescent="0.25">
      <c r="B52" s="265">
        <v>46</v>
      </c>
      <c r="C52" s="1075"/>
      <c r="D52" s="1074"/>
      <c r="E52" s="497"/>
      <c r="F52" s="1301"/>
      <c r="G52" s="1079"/>
      <c r="H52" s="226"/>
      <c r="I52" s="184"/>
      <c r="J52" s="184"/>
      <c r="K52" s="1197"/>
      <c r="L52" s="382"/>
      <c r="M52" s="31"/>
      <c r="N52" s="149"/>
      <c r="O52" s="148"/>
      <c r="P52" s="148"/>
      <c r="Q52" s="148"/>
      <c r="R52" s="148"/>
      <c r="S52" s="148"/>
      <c r="T52" s="148"/>
      <c r="U52" s="1092"/>
      <c r="V52" s="1077"/>
      <c r="W52" s="1080"/>
      <c r="X52" s="149"/>
      <c r="Y52" s="149"/>
      <c r="Z52" s="1078"/>
      <c r="AA52" s="148"/>
      <c r="AB52" s="148"/>
      <c r="AC52" s="1081"/>
      <c r="AD52" s="1083"/>
      <c r="AE52" s="1084"/>
      <c r="AF52" s="1092"/>
      <c r="AG52" s="1077"/>
      <c r="AH52" s="1080"/>
      <c r="AI52" s="149"/>
      <c r="AJ52" s="149"/>
      <c r="AK52" s="1078"/>
      <c r="AL52" s="148"/>
      <c r="AM52" s="148"/>
      <c r="AN52" s="1081"/>
      <c r="AO52" s="1083"/>
      <c r="AP52" s="1084"/>
      <c r="AQ52" s="1092"/>
      <c r="AR52" s="1077"/>
      <c r="AS52" s="1080"/>
      <c r="AT52" s="149"/>
      <c r="AU52" s="149"/>
      <c r="AV52" s="1078"/>
      <c r="AW52" s="148"/>
      <c r="AX52" s="148"/>
      <c r="AY52" s="503"/>
      <c r="AZ52" s="504"/>
      <c r="BA52" s="122"/>
      <c r="BB52" s="500"/>
      <c r="BC52" s="147"/>
      <c r="BD52" s="149"/>
      <c r="BE52" s="149"/>
      <c r="BF52" s="149"/>
      <c r="BG52" s="148"/>
      <c r="BH52" s="148"/>
      <c r="BI52" s="148"/>
      <c r="BJ52" s="1081"/>
      <c r="BK52" s="1083"/>
      <c r="BL52" s="1084"/>
      <c r="BM52" s="1092"/>
      <c r="BN52" s="1077"/>
      <c r="BO52" s="1080"/>
      <c r="BP52" s="149"/>
      <c r="BQ52" s="149"/>
      <c r="BR52" s="1078"/>
      <c r="BS52" s="148"/>
      <c r="BT52" s="148"/>
      <c r="BU52" s="1081"/>
      <c r="BV52" s="1083"/>
      <c r="BW52" s="1084"/>
      <c r="BX52" s="1092"/>
      <c r="BY52" s="1077"/>
      <c r="BZ52" s="1080"/>
      <c r="CA52" s="149"/>
      <c r="CB52" s="149"/>
      <c r="CC52" s="1078"/>
      <c r="CD52" s="148"/>
      <c r="CE52" s="148"/>
      <c r="CF52" s="1081"/>
      <c r="CG52" s="1083"/>
      <c r="CH52" s="1084"/>
      <c r="CI52" s="30"/>
      <c r="CJ52" s="30"/>
      <c r="CK52" s="30"/>
      <c r="CL52" s="30"/>
      <c r="CM52" s="1085"/>
      <c r="CN52" s="1085"/>
      <c r="CO52" s="1089"/>
      <c r="CP52" s="1086"/>
      <c r="CQ52" s="38"/>
      <c r="CR52" s="172"/>
      <c r="CS52" s="172"/>
      <c r="CT52" s="172"/>
      <c r="CU52" s="172"/>
      <c r="CV52" s="172"/>
      <c r="CW52" s="172"/>
      <c r="CX52" s="172"/>
      <c r="DA52" s="353"/>
      <c r="DB52" s="90"/>
      <c r="DC52" s="676"/>
      <c r="DD52" s="676"/>
      <c r="DE52" s="168"/>
      <c r="DF52" s="678"/>
      <c r="DG52" s="160"/>
      <c r="DH52" s="268"/>
      <c r="DI52" s="268"/>
      <c r="DJ52" s="88"/>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H52" s="86"/>
      <c r="GI52" s="86"/>
      <c r="GJ52" s="86"/>
      <c r="GK52" s="86"/>
      <c r="GL52" s="86"/>
      <c r="GM52" s="86"/>
      <c r="GP52" s="85"/>
      <c r="GQ52" s="170"/>
    </row>
    <row r="53" spans="1:199" ht="15.75" customHeight="1" x14ac:dyDescent="0.25">
      <c r="B53" s="265">
        <v>47</v>
      </c>
      <c r="C53" s="1075"/>
      <c r="D53" s="1074"/>
      <c r="E53" s="497"/>
      <c r="F53" s="1301"/>
      <c r="G53" s="1079"/>
      <c r="H53" s="226"/>
      <c r="I53" s="184"/>
      <c r="J53" s="184"/>
      <c r="K53" s="1197"/>
      <c r="L53" s="382"/>
      <c r="M53" s="31"/>
      <c r="N53" s="149"/>
      <c r="O53" s="148"/>
      <c r="P53" s="148"/>
      <c r="Q53" s="148"/>
      <c r="R53" s="148"/>
      <c r="S53" s="148"/>
      <c r="T53" s="148"/>
      <c r="U53" s="1092"/>
      <c r="V53" s="1077"/>
      <c r="W53" s="1080"/>
      <c r="X53" s="149"/>
      <c r="Y53" s="149"/>
      <c r="Z53" s="1078"/>
      <c r="AA53" s="148"/>
      <c r="AB53" s="148"/>
      <c r="AC53" s="1081"/>
      <c r="AD53" s="1083"/>
      <c r="AE53" s="1084"/>
      <c r="AF53" s="1092"/>
      <c r="AG53" s="1077"/>
      <c r="AH53" s="1080"/>
      <c r="AI53" s="149"/>
      <c r="AJ53" s="149"/>
      <c r="AK53" s="1078"/>
      <c r="AL53" s="148"/>
      <c r="AM53" s="148"/>
      <c r="AN53" s="1081"/>
      <c r="AO53" s="1083"/>
      <c r="AP53" s="1084"/>
      <c r="AQ53" s="1092"/>
      <c r="AR53" s="1077"/>
      <c r="AS53" s="1080"/>
      <c r="AT53" s="149"/>
      <c r="AU53" s="149"/>
      <c r="AV53" s="1078"/>
      <c r="AW53" s="148"/>
      <c r="AX53" s="148"/>
      <c r="AY53" s="503"/>
      <c r="AZ53" s="504"/>
      <c r="BA53" s="122"/>
      <c r="BB53" s="500"/>
      <c r="BC53" s="147"/>
      <c r="BD53" s="149"/>
      <c r="BE53" s="149"/>
      <c r="BF53" s="149"/>
      <c r="BG53" s="148"/>
      <c r="BH53" s="148"/>
      <c r="BI53" s="148"/>
      <c r="BJ53" s="1081"/>
      <c r="BK53" s="1083"/>
      <c r="BL53" s="1084"/>
      <c r="BM53" s="1092"/>
      <c r="BN53" s="1077"/>
      <c r="BO53" s="1080"/>
      <c r="BP53" s="149"/>
      <c r="BQ53" s="149"/>
      <c r="BR53" s="1078"/>
      <c r="BS53" s="148"/>
      <c r="BT53" s="148"/>
      <c r="BU53" s="1081"/>
      <c r="BV53" s="1083"/>
      <c r="BW53" s="1084"/>
      <c r="BX53" s="1092"/>
      <c r="BY53" s="1077"/>
      <c r="BZ53" s="1080"/>
      <c r="CA53" s="149"/>
      <c r="CB53" s="149"/>
      <c r="CC53" s="1078"/>
      <c r="CD53" s="148"/>
      <c r="CE53" s="148"/>
      <c r="CF53" s="1081"/>
      <c r="CG53" s="1083"/>
      <c r="CH53" s="1084"/>
      <c r="CI53" s="30"/>
      <c r="CJ53" s="30"/>
      <c r="CK53" s="30"/>
      <c r="CL53" s="30"/>
      <c r="CM53" s="1085"/>
      <c r="CN53" s="1085"/>
      <c r="CO53" s="1089"/>
      <c r="CP53" s="1086"/>
      <c r="CQ53" s="38"/>
      <c r="CR53" s="172"/>
      <c r="CS53" s="172"/>
      <c r="CT53" s="172"/>
      <c r="CU53" s="172"/>
      <c r="CV53" s="172"/>
      <c r="CW53" s="172"/>
      <c r="CX53" s="172"/>
      <c r="DA53" s="353"/>
      <c r="DB53" s="90"/>
      <c r="DC53" s="676"/>
      <c r="DD53" s="676"/>
      <c r="DE53" s="168"/>
      <c r="DF53" s="678"/>
      <c r="DG53" s="160"/>
      <c r="DH53" s="268"/>
      <c r="DI53" s="268"/>
      <c r="DJ53" s="88"/>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H53" s="86"/>
      <c r="GI53" s="86"/>
      <c r="GJ53" s="86"/>
      <c r="GK53" s="86"/>
      <c r="GL53" s="86"/>
      <c r="GM53" s="86"/>
      <c r="GP53" s="85"/>
      <c r="GQ53" s="170"/>
    </row>
    <row r="54" spans="1:199" ht="15.75" customHeight="1" x14ac:dyDescent="0.25">
      <c r="B54" s="265">
        <v>48</v>
      </c>
      <c r="C54" s="1075"/>
      <c r="D54" s="1074"/>
      <c r="E54" s="497"/>
      <c r="F54" s="1301"/>
      <c r="G54" s="1079"/>
      <c r="H54" s="226"/>
      <c r="I54" s="184"/>
      <c r="J54" s="184"/>
      <c r="K54" s="1197"/>
      <c r="L54" s="382"/>
      <c r="M54" s="31"/>
      <c r="N54" s="149"/>
      <c r="O54" s="148"/>
      <c r="P54" s="148"/>
      <c r="Q54" s="148"/>
      <c r="R54" s="148"/>
      <c r="S54" s="148"/>
      <c r="T54" s="148"/>
      <c r="U54" s="1092"/>
      <c r="V54" s="1077"/>
      <c r="W54" s="1080"/>
      <c r="X54" s="149"/>
      <c r="Y54" s="149"/>
      <c r="Z54" s="1078"/>
      <c r="AA54" s="148"/>
      <c r="AB54" s="148"/>
      <c r="AC54" s="1081"/>
      <c r="AD54" s="1083"/>
      <c r="AE54" s="1084"/>
      <c r="AF54" s="1092"/>
      <c r="AG54" s="1077"/>
      <c r="AH54" s="1080"/>
      <c r="AI54" s="149"/>
      <c r="AJ54" s="149"/>
      <c r="AK54" s="1078"/>
      <c r="AL54" s="148"/>
      <c r="AM54" s="148"/>
      <c r="AN54" s="1081"/>
      <c r="AO54" s="1083"/>
      <c r="AP54" s="1084"/>
      <c r="AQ54" s="1092"/>
      <c r="AR54" s="1077"/>
      <c r="AS54" s="1080"/>
      <c r="AT54" s="149"/>
      <c r="AU54" s="149"/>
      <c r="AV54" s="1078"/>
      <c r="AW54" s="148"/>
      <c r="AX54" s="148"/>
      <c r="AY54" s="503"/>
      <c r="AZ54" s="504"/>
      <c r="BA54" s="122"/>
      <c r="BB54" s="500"/>
      <c r="BC54" s="147"/>
      <c r="BD54" s="149"/>
      <c r="BE54" s="149"/>
      <c r="BF54" s="149"/>
      <c r="BG54" s="148"/>
      <c r="BH54" s="148"/>
      <c r="BI54" s="148"/>
      <c r="BJ54" s="1081"/>
      <c r="BK54" s="1083"/>
      <c r="BL54" s="1084"/>
      <c r="BM54" s="1092"/>
      <c r="BN54" s="1077"/>
      <c r="BO54" s="1080"/>
      <c r="BP54" s="149"/>
      <c r="BQ54" s="149"/>
      <c r="BR54" s="1078"/>
      <c r="BS54" s="148"/>
      <c r="BT54" s="148"/>
      <c r="BU54" s="1081"/>
      <c r="BV54" s="1083"/>
      <c r="BW54" s="1084"/>
      <c r="BX54" s="1092"/>
      <c r="BY54" s="1077"/>
      <c r="BZ54" s="1080"/>
      <c r="CA54" s="149"/>
      <c r="CB54" s="149"/>
      <c r="CC54" s="1078"/>
      <c r="CD54" s="148"/>
      <c r="CE54" s="148"/>
      <c r="CF54" s="1081"/>
      <c r="CG54" s="1083"/>
      <c r="CH54" s="1084"/>
      <c r="CI54" s="30"/>
      <c r="CJ54" s="30"/>
      <c r="CK54" s="30"/>
      <c r="CL54" s="30"/>
      <c r="CM54" s="1085"/>
      <c r="CN54" s="1085"/>
      <c r="CO54" s="1089"/>
      <c r="CP54" s="1086"/>
      <c r="CQ54" s="38"/>
      <c r="CR54" s="172"/>
      <c r="CS54" s="172"/>
      <c r="CT54" s="172"/>
      <c r="CU54" s="172"/>
      <c r="CV54" s="172"/>
      <c r="CW54" s="172"/>
      <c r="CX54" s="172"/>
      <c r="DA54" s="353"/>
      <c r="DB54" s="90"/>
      <c r="DC54" s="676"/>
      <c r="DD54" s="676"/>
      <c r="DE54" s="168"/>
      <c r="DF54" s="678"/>
      <c r="DG54" s="160"/>
      <c r="DH54" s="268"/>
      <c r="DI54" s="268"/>
      <c r="DJ54" s="88"/>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H54" s="86"/>
      <c r="GI54" s="86"/>
      <c r="GJ54" s="86"/>
      <c r="GK54" s="86"/>
      <c r="GL54" s="86"/>
      <c r="GM54" s="86"/>
      <c r="GP54" s="85"/>
      <c r="GQ54" s="170"/>
    </row>
    <row r="55" spans="1:199" ht="15.75" customHeight="1" thickBot="1" x14ac:dyDescent="0.3">
      <c r="B55" s="265">
        <v>49</v>
      </c>
      <c r="C55" s="1075"/>
      <c r="D55" s="1074"/>
      <c r="E55" s="497"/>
      <c r="F55" s="1301"/>
      <c r="G55" s="1079"/>
      <c r="H55" s="226"/>
      <c r="I55" s="184"/>
      <c r="J55" s="184"/>
      <c r="K55" s="1197"/>
      <c r="L55" s="382"/>
      <c r="M55" s="31"/>
      <c r="N55" s="149"/>
      <c r="O55" s="148"/>
      <c r="P55" s="148"/>
      <c r="Q55" s="148"/>
      <c r="R55" s="148"/>
      <c r="S55" s="148"/>
      <c r="T55" s="148"/>
      <c r="U55" s="1092"/>
      <c r="V55" s="1077"/>
      <c r="W55" s="1080"/>
      <c r="X55" s="149"/>
      <c r="Y55" s="149"/>
      <c r="Z55" s="1078"/>
      <c r="AA55" s="148"/>
      <c r="AB55" s="148"/>
      <c r="AC55" s="1081"/>
      <c r="AD55" s="1083"/>
      <c r="AE55" s="1084"/>
      <c r="AF55" s="1092"/>
      <c r="AG55" s="1077"/>
      <c r="AH55" s="1080"/>
      <c r="AI55" s="149"/>
      <c r="AJ55" s="149"/>
      <c r="AK55" s="1078"/>
      <c r="AL55" s="148"/>
      <c r="AM55" s="148"/>
      <c r="AN55" s="1081"/>
      <c r="AO55" s="1083"/>
      <c r="AP55" s="1084"/>
      <c r="AQ55" s="1092"/>
      <c r="AR55" s="1077"/>
      <c r="AS55" s="1080"/>
      <c r="AT55" s="149"/>
      <c r="AU55" s="149"/>
      <c r="AV55" s="1078"/>
      <c r="AW55" s="148"/>
      <c r="AX55" s="148"/>
      <c r="AY55" s="503"/>
      <c r="AZ55" s="504"/>
      <c r="BA55" s="122"/>
      <c r="BB55" s="500"/>
      <c r="BC55" s="147"/>
      <c r="BD55" s="149"/>
      <c r="BE55" s="149"/>
      <c r="BF55" s="149"/>
      <c r="BG55" s="148"/>
      <c r="BH55" s="148"/>
      <c r="BI55" s="148"/>
      <c r="BJ55" s="1081"/>
      <c r="BK55" s="1083"/>
      <c r="BL55" s="1084"/>
      <c r="BM55" s="1092"/>
      <c r="BN55" s="1077"/>
      <c r="BO55" s="1080"/>
      <c r="BP55" s="149"/>
      <c r="BQ55" s="149"/>
      <c r="BR55" s="1078"/>
      <c r="BS55" s="148"/>
      <c r="BT55" s="148"/>
      <c r="BU55" s="1081"/>
      <c r="BV55" s="1083"/>
      <c r="BW55" s="1084"/>
      <c r="BX55" s="1092"/>
      <c r="BY55" s="1077"/>
      <c r="BZ55" s="1080"/>
      <c r="CA55" s="149"/>
      <c r="CB55" s="149"/>
      <c r="CC55" s="1078"/>
      <c r="CD55" s="148"/>
      <c r="CE55" s="148"/>
      <c r="CF55" s="1081"/>
      <c r="CG55" s="1083"/>
      <c r="CH55" s="1084"/>
      <c r="CI55" s="30"/>
      <c r="CJ55" s="30"/>
      <c r="CK55" s="30"/>
      <c r="CL55" s="30"/>
      <c r="CM55" s="1085"/>
      <c r="CN55" s="1085"/>
      <c r="CO55" s="1089"/>
      <c r="CP55" s="1086"/>
      <c r="CQ55" s="38"/>
      <c r="CR55" s="172"/>
      <c r="CS55" s="172"/>
      <c r="CT55" s="172"/>
      <c r="CU55" s="172"/>
      <c r="CV55" s="172"/>
      <c r="CW55" s="172"/>
      <c r="CX55" s="172"/>
      <c r="DA55" s="285"/>
      <c r="DB55" s="283"/>
      <c r="DC55" s="676"/>
      <c r="DD55" s="676"/>
      <c r="DE55" s="168"/>
      <c r="DF55" s="678"/>
      <c r="DG55" s="160"/>
      <c r="DH55" s="268"/>
      <c r="DI55" s="268"/>
      <c r="DJ55" s="88"/>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H55" s="86"/>
      <c r="GI55" s="86"/>
      <c r="GJ55" s="86"/>
      <c r="GK55" s="86"/>
      <c r="GL55" s="86"/>
      <c r="GM55" s="86"/>
      <c r="GP55" s="85"/>
      <c r="GQ55" s="170"/>
    </row>
    <row r="56" spans="1:199" ht="15.75" customHeight="1" thickBot="1" x14ac:dyDescent="0.3">
      <c r="B56" s="265">
        <v>50</v>
      </c>
      <c r="C56" s="1075"/>
      <c r="D56" s="1074"/>
      <c r="E56" s="497"/>
      <c r="F56" s="1301"/>
      <c r="G56" s="1079"/>
      <c r="H56" s="226"/>
      <c r="I56" s="184"/>
      <c r="J56" s="184"/>
      <c r="K56" s="1197"/>
      <c r="L56" s="382"/>
      <c r="M56" s="31"/>
      <c r="N56" s="149"/>
      <c r="O56" s="148"/>
      <c r="P56" s="148"/>
      <c r="Q56" s="148"/>
      <c r="R56" s="148"/>
      <c r="S56" s="148"/>
      <c r="T56" s="148"/>
      <c r="U56" s="1092"/>
      <c r="V56" s="1077"/>
      <c r="W56" s="1080"/>
      <c r="X56" s="149"/>
      <c r="Y56" s="149"/>
      <c r="Z56" s="1078"/>
      <c r="AA56" s="148"/>
      <c r="AB56" s="148"/>
      <c r="AC56" s="1081"/>
      <c r="AD56" s="1083"/>
      <c r="AE56" s="1084"/>
      <c r="AF56" s="1092"/>
      <c r="AG56" s="1077"/>
      <c r="AH56" s="1080"/>
      <c r="AI56" s="149"/>
      <c r="AJ56" s="149"/>
      <c r="AK56" s="1078"/>
      <c r="AL56" s="148"/>
      <c r="AM56" s="148"/>
      <c r="AN56" s="1081"/>
      <c r="AO56" s="1083"/>
      <c r="AP56" s="1084"/>
      <c r="AQ56" s="1092"/>
      <c r="AR56" s="1077"/>
      <c r="AS56" s="1080"/>
      <c r="AT56" s="149"/>
      <c r="AU56" s="149"/>
      <c r="AV56" s="1078"/>
      <c r="AW56" s="148"/>
      <c r="AX56" s="148"/>
      <c r="AY56" s="503"/>
      <c r="AZ56" s="504"/>
      <c r="BA56" s="122"/>
      <c r="BB56" s="500"/>
      <c r="BC56" s="147"/>
      <c r="BD56" s="149"/>
      <c r="BE56" s="149"/>
      <c r="BF56" s="149"/>
      <c r="BG56" s="148"/>
      <c r="BH56" s="148"/>
      <c r="BI56" s="148"/>
      <c r="BJ56" s="1081"/>
      <c r="BK56" s="1083"/>
      <c r="BL56" s="1084"/>
      <c r="BM56" s="1092"/>
      <c r="BN56" s="1077"/>
      <c r="BO56" s="1080"/>
      <c r="BP56" s="149"/>
      <c r="BQ56" s="149"/>
      <c r="BR56" s="1078"/>
      <c r="BS56" s="148"/>
      <c r="BT56" s="148"/>
      <c r="BU56" s="1081"/>
      <c r="BV56" s="1083"/>
      <c r="BW56" s="1084"/>
      <c r="BX56" s="1092"/>
      <c r="BY56" s="1077"/>
      <c r="BZ56" s="1080"/>
      <c r="CA56" s="149"/>
      <c r="CB56" s="149"/>
      <c r="CC56" s="1078"/>
      <c r="CD56" s="148"/>
      <c r="CE56" s="148"/>
      <c r="CF56" s="1081"/>
      <c r="CG56" s="1083"/>
      <c r="CH56" s="1084"/>
      <c r="CI56" s="30"/>
      <c r="CJ56" s="30"/>
      <c r="CK56" s="30"/>
      <c r="CL56" s="30"/>
      <c r="CM56" s="1085"/>
      <c r="CN56" s="1085"/>
      <c r="CO56" s="1089"/>
      <c r="CP56" s="1086"/>
      <c r="CQ56" s="38"/>
      <c r="CR56" s="172"/>
      <c r="CS56" s="172"/>
      <c r="CT56" s="172"/>
      <c r="CU56" s="172"/>
      <c r="CV56" s="172"/>
      <c r="CW56" s="172"/>
      <c r="CX56" s="172"/>
      <c r="DC56" s="676"/>
      <c r="DD56" s="676"/>
      <c r="DE56" s="349"/>
      <c r="DF56" s="679"/>
      <c r="DG56" s="350"/>
      <c r="DH56" s="351"/>
      <c r="DI56" s="351"/>
      <c r="DJ56" s="284"/>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c r="FH56" s="283"/>
      <c r="FI56" s="283"/>
      <c r="FJ56" s="283"/>
      <c r="FK56" s="283"/>
      <c r="FL56" s="283"/>
      <c r="FM56" s="283"/>
      <c r="FN56" s="283"/>
      <c r="FO56" s="283"/>
      <c r="FP56" s="283"/>
      <c r="FQ56" s="283"/>
      <c r="FR56" s="283"/>
      <c r="FS56" s="283"/>
      <c r="FT56" s="283"/>
      <c r="FU56" s="283"/>
      <c r="FV56" s="283"/>
      <c r="FW56" s="283"/>
      <c r="FX56" s="283"/>
      <c r="FY56" s="283"/>
      <c r="FZ56" s="283"/>
      <c r="GA56" s="283"/>
      <c r="GB56" s="283"/>
      <c r="GC56" s="283"/>
      <c r="GD56" s="283"/>
      <c r="GE56" s="283"/>
      <c r="GF56" s="283"/>
      <c r="GG56" s="281"/>
      <c r="GH56" s="290"/>
      <c r="GI56" s="290"/>
      <c r="GJ56" s="290"/>
      <c r="GK56" s="290"/>
      <c r="GL56" s="290"/>
      <c r="GM56" s="290"/>
      <c r="GN56" s="281"/>
      <c r="GO56" s="281"/>
      <c r="GP56" s="291"/>
      <c r="GQ56" s="352"/>
    </row>
    <row r="57" spans="1:199" ht="15.75" customHeight="1" x14ac:dyDescent="0.25">
      <c r="B57" s="265">
        <v>51</v>
      </c>
      <c r="C57" s="1075"/>
      <c r="D57" s="1074"/>
      <c r="E57" s="497"/>
      <c r="F57" s="1301"/>
      <c r="G57" s="1079"/>
      <c r="H57" s="226"/>
      <c r="I57" s="184"/>
      <c r="J57" s="184"/>
      <c r="K57" s="1197"/>
      <c r="L57" s="382"/>
      <c r="M57" s="31"/>
      <c r="N57" s="149"/>
      <c r="O57" s="148"/>
      <c r="P57" s="148"/>
      <c r="Q57" s="148"/>
      <c r="R57" s="148"/>
      <c r="S57" s="148"/>
      <c r="T57" s="148"/>
      <c r="U57" s="1092"/>
      <c r="V57" s="1077"/>
      <c r="W57" s="1080"/>
      <c r="X57" s="149"/>
      <c r="Y57" s="149"/>
      <c r="Z57" s="1078"/>
      <c r="AA57" s="148"/>
      <c r="AB57" s="148"/>
      <c r="AC57" s="1081"/>
      <c r="AD57" s="1083"/>
      <c r="AE57" s="1084"/>
      <c r="AF57" s="1092"/>
      <c r="AG57" s="1077"/>
      <c r="AH57" s="1080"/>
      <c r="AI57" s="149"/>
      <c r="AJ57" s="149"/>
      <c r="AK57" s="1078"/>
      <c r="AL57" s="148"/>
      <c r="AM57" s="148"/>
      <c r="AN57" s="1081"/>
      <c r="AO57" s="1083"/>
      <c r="AP57" s="1084"/>
      <c r="AQ57" s="1092"/>
      <c r="AR57" s="1077"/>
      <c r="AS57" s="1080"/>
      <c r="AT57" s="149"/>
      <c r="AU57" s="149"/>
      <c r="AV57" s="1078"/>
      <c r="AW57" s="148"/>
      <c r="AX57" s="148"/>
      <c r="AY57" s="503"/>
      <c r="AZ57" s="504"/>
      <c r="BA57" s="122"/>
      <c r="BB57" s="500"/>
      <c r="BC57" s="147"/>
      <c r="BD57" s="149"/>
      <c r="BE57" s="149"/>
      <c r="BF57" s="149"/>
      <c r="BG57" s="148"/>
      <c r="BH57" s="148"/>
      <c r="BI57" s="148"/>
      <c r="BJ57" s="1081"/>
      <c r="BK57" s="1083"/>
      <c r="BL57" s="1084"/>
      <c r="BM57" s="1092"/>
      <c r="BN57" s="1077"/>
      <c r="BO57" s="1080"/>
      <c r="BP57" s="149"/>
      <c r="BQ57" s="149"/>
      <c r="BR57" s="1078"/>
      <c r="BS57" s="148"/>
      <c r="BT57" s="148"/>
      <c r="BU57" s="1081"/>
      <c r="BV57" s="1083"/>
      <c r="BW57" s="1084"/>
      <c r="BX57" s="1092"/>
      <c r="BY57" s="1077"/>
      <c r="BZ57" s="1080"/>
      <c r="CA57" s="149"/>
      <c r="CB57" s="149"/>
      <c r="CC57" s="1078"/>
      <c r="CD57" s="148"/>
      <c r="CE57" s="148"/>
      <c r="CF57" s="1081"/>
      <c r="CG57" s="1083"/>
      <c r="CH57" s="1084"/>
      <c r="CI57" s="30"/>
      <c r="CJ57" s="30"/>
      <c r="CK57" s="30"/>
      <c r="CL57" s="30"/>
      <c r="CM57" s="1085"/>
      <c r="CN57" s="1085"/>
      <c r="CO57" s="1089"/>
      <c r="CP57" s="1086"/>
      <c r="CQ57" s="38"/>
      <c r="CR57" s="172"/>
      <c r="CS57" s="172"/>
      <c r="CT57" s="172"/>
      <c r="CU57" s="172"/>
      <c r="CV57" s="172"/>
      <c r="CW57" s="172"/>
      <c r="CX57" s="172"/>
    </row>
    <row r="58" spans="1:199" ht="15.75" customHeight="1" x14ac:dyDescent="0.25">
      <c r="B58" s="265">
        <v>52</v>
      </c>
      <c r="C58" s="1075"/>
      <c r="D58" s="1074"/>
      <c r="E58" s="497"/>
      <c r="F58" s="1301"/>
      <c r="G58" s="1079"/>
      <c r="H58" s="226"/>
      <c r="I58" s="184"/>
      <c r="J58" s="184"/>
      <c r="K58" s="1197"/>
      <c r="L58" s="382"/>
      <c r="M58" s="31"/>
      <c r="N58" s="149"/>
      <c r="O58" s="148"/>
      <c r="P58" s="148"/>
      <c r="Q58" s="148"/>
      <c r="R58" s="148"/>
      <c r="S58" s="148"/>
      <c r="T58" s="148"/>
      <c r="U58" s="1092"/>
      <c r="V58" s="1077"/>
      <c r="W58" s="1080"/>
      <c r="X58" s="149"/>
      <c r="Y58" s="149"/>
      <c r="Z58" s="1078"/>
      <c r="AA58" s="148"/>
      <c r="AB58" s="148"/>
      <c r="AC58" s="1081"/>
      <c r="AD58" s="1083"/>
      <c r="AE58" s="1084"/>
      <c r="AF58" s="1092"/>
      <c r="AG58" s="1077"/>
      <c r="AH58" s="1080"/>
      <c r="AI58" s="149"/>
      <c r="AJ58" s="149"/>
      <c r="AK58" s="1078"/>
      <c r="AL58" s="148"/>
      <c r="AM58" s="148"/>
      <c r="AN58" s="1081"/>
      <c r="AO58" s="1083"/>
      <c r="AP58" s="1084"/>
      <c r="AQ58" s="1092"/>
      <c r="AR58" s="1077"/>
      <c r="AS58" s="1080"/>
      <c r="AT58" s="149"/>
      <c r="AU58" s="149"/>
      <c r="AV58" s="1078"/>
      <c r="AW58" s="148"/>
      <c r="AX58" s="148"/>
      <c r="AY58" s="503"/>
      <c r="AZ58" s="504"/>
      <c r="BA58" s="122"/>
      <c r="BB58" s="500"/>
      <c r="BC58" s="147"/>
      <c r="BD58" s="149"/>
      <c r="BE58" s="149"/>
      <c r="BF58" s="149"/>
      <c r="BG58" s="148"/>
      <c r="BH58" s="148"/>
      <c r="BI58" s="148"/>
      <c r="BJ58" s="1081"/>
      <c r="BK58" s="1083"/>
      <c r="BL58" s="1084"/>
      <c r="BM58" s="1092"/>
      <c r="BN58" s="1077"/>
      <c r="BO58" s="1080"/>
      <c r="BP58" s="149"/>
      <c r="BQ58" s="149"/>
      <c r="BR58" s="1078"/>
      <c r="BS58" s="148"/>
      <c r="BT58" s="148"/>
      <c r="BU58" s="1081"/>
      <c r="BV58" s="1083"/>
      <c r="BW58" s="1084"/>
      <c r="BX58" s="1092"/>
      <c r="BY58" s="1077"/>
      <c r="BZ58" s="1080"/>
      <c r="CA58" s="149"/>
      <c r="CB58" s="149"/>
      <c r="CC58" s="1078"/>
      <c r="CD58" s="148"/>
      <c r="CE58" s="148"/>
      <c r="CF58" s="1081"/>
      <c r="CG58" s="1083"/>
      <c r="CH58" s="1084"/>
      <c r="CI58" s="30"/>
      <c r="CJ58" s="30"/>
      <c r="CK58" s="30"/>
      <c r="CL58" s="30"/>
      <c r="CM58" s="1085"/>
      <c r="CN58" s="1085"/>
      <c r="CO58" s="1089"/>
      <c r="CP58" s="1086"/>
      <c r="CQ58" s="38"/>
      <c r="CR58" s="172"/>
      <c r="CS58" s="172"/>
      <c r="CT58" s="172"/>
      <c r="CU58" s="172"/>
      <c r="CV58" s="172"/>
      <c r="CW58" s="172"/>
      <c r="CX58" s="172"/>
    </row>
    <row r="59" spans="1:199" ht="15.75" customHeight="1" x14ac:dyDescent="0.25">
      <c r="B59" s="265">
        <v>53</v>
      </c>
      <c r="C59" s="1075"/>
      <c r="D59" s="1074"/>
      <c r="E59" s="497"/>
      <c r="F59" s="1301"/>
      <c r="G59" s="1079"/>
      <c r="H59" s="226"/>
      <c r="I59" s="184"/>
      <c r="J59" s="184"/>
      <c r="K59" s="1197"/>
      <c r="L59" s="382"/>
      <c r="M59" s="31"/>
      <c r="N59" s="149"/>
      <c r="O59" s="148"/>
      <c r="P59" s="148"/>
      <c r="Q59" s="148"/>
      <c r="R59" s="148"/>
      <c r="S59" s="148"/>
      <c r="T59" s="148"/>
      <c r="U59" s="1092"/>
      <c r="V59" s="1077"/>
      <c r="W59" s="1080"/>
      <c r="X59" s="149"/>
      <c r="Y59" s="149"/>
      <c r="Z59" s="1078"/>
      <c r="AA59" s="148"/>
      <c r="AB59" s="148"/>
      <c r="AC59" s="1081"/>
      <c r="AD59" s="1083"/>
      <c r="AE59" s="1084"/>
      <c r="AF59" s="1092"/>
      <c r="AG59" s="1077"/>
      <c r="AH59" s="1080"/>
      <c r="AI59" s="149"/>
      <c r="AJ59" s="149"/>
      <c r="AK59" s="1078"/>
      <c r="AL59" s="148"/>
      <c r="AM59" s="148"/>
      <c r="AN59" s="1081"/>
      <c r="AO59" s="1083"/>
      <c r="AP59" s="1084"/>
      <c r="AQ59" s="1092"/>
      <c r="AR59" s="1077"/>
      <c r="AS59" s="1080"/>
      <c r="AT59" s="149"/>
      <c r="AU59" s="149"/>
      <c r="AV59" s="1078"/>
      <c r="AW59" s="148"/>
      <c r="AX59" s="148"/>
      <c r="AY59" s="503"/>
      <c r="AZ59" s="504"/>
      <c r="BA59" s="122"/>
      <c r="BB59" s="500"/>
      <c r="BC59" s="147"/>
      <c r="BD59" s="149"/>
      <c r="BE59" s="149"/>
      <c r="BF59" s="149"/>
      <c r="BG59" s="148"/>
      <c r="BH59" s="148"/>
      <c r="BI59" s="148"/>
      <c r="BJ59" s="1081"/>
      <c r="BK59" s="1083"/>
      <c r="BL59" s="1084"/>
      <c r="BM59" s="1092"/>
      <c r="BN59" s="1077"/>
      <c r="BO59" s="1080"/>
      <c r="BP59" s="149"/>
      <c r="BQ59" s="149"/>
      <c r="BR59" s="1078"/>
      <c r="BS59" s="148"/>
      <c r="BT59" s="148"/>
      <c r="BU59" s="1081"/>
      <c r="BV59" s="1083"/>
      <c r="BW59" s="1084"/>
      <c r="BX59" s="1092"/>
      <c r="BY59" s="1077"/>
      <c r="BZ59" s="1080"/>
      <c r="CA59" s="149"/>
      <c r="CB59" s="149"/>
      <c r="CC59" s="1078"/>
      <c r="CD59" s="148"/>
      <c r="CE59" s="148"/>
      <c r="CF59" s="1081"/>
      <c r="CG59" s="1083"/>
      <c r="CH59" s="1084"/>
      <c r="CI59" s="30"/>
      <c r="CJ59" s="30"/>
      <c r="CK59" s="30"/>
      <c r="CL59" s="30"/>
      <c r="CM59" s="1085"/>
      <c r="CN59" s="1085"/>
      <c r="CO59" s="1089"/>
      <c r="CP59" s="1086"/>
      <c r="CQ59" s="38"/>
      <c r="CR59" s="172"/>
      <c r="CS59" s="172"/>
      <c r="CT59" s="172"/>
      <c r="CU59" s="172"/>
      <c r="CV59" s="172"/>
      <c r="CW59" s="172"/>
      <c r="CX59" s="172"/>
    </row>
    <row r="60" spans="1:199" ht="15.75" customHeight="1" x14ac:dyDescent="0.25">
      <c r="B60" s="265">
        <v>54</v>
      </c>
      <c r="C60" s="1075"/>
      <c r="D60" s="1074"/>
      <c r="E60" s="497"/>
      <c r="F60" s="1301"/>
      <c r="G60" s="1079"/>
      <c r="H60" s="226"/>
      <c r="I60" s="184"/>
      <c r="J60" s="184"/>
      <c r="K60" s="1197"/>
      <c r="L60" s="382"/>
      <c r="M60" s="31"/>
      <c r="N60" s="149"/>
      <c r="O60" s="148"/>
      <c r="P60" s="148"/>
      <c r="Q60" s="148"/>
      <c r="R60" s="148"/>
      <c r="S60" s="148"/>
      <c r="T60" s="148"/>
      <c r="U60" s="1092"/>
      <c r="V60" s="1077"/>
      <c r="W60" s="1080"/>
      <c r="X60" s="149"/>
      <c r="Y60" s="149"/>
      <c r="Z60" s="1078"/>
      <c r="AA60" s="148"/>
      <c r="AB60" s="148"/>
      <c r="AC60" s="1081"/>
      <c r="AD60" s="1083"/>
      <c r="AE60" s="1084"/>
      <c r="AF60" s="1092"/>
      <c r="AG60" s="1077"/>
      <c r="AH60" s="1080"/>
      <c r="AI60" s="149"/>
      <c r="AJ60" s="149"/>
      <c r="AK60" s="1078"/>
      <c r="AL60" s="148"/>
      <c r="AM60" s="148"/>
      <c r="AN60" s="1081"/>
      <c r="AO60" s="1083"/>
      <c r="AP60" s="1084"/>
      <c r="AQ60" s="1092"/>
      <c r="AR60" s="1077"/>
      <c r="AS60" s="1080"/>
      <c r="AT60" s="149"/>
      <c r="AU60" s="149"/>
      <c r="AV60" s="1078"/>
      <c r="AW60" s="148"/>
      <c r="AX60" s="148"/>
      <c r="AY60" s="503"/>
      <c r="AZ60" s="504"/>
      <c r="BA60" s="122"/>
      <c r="BB60" s="500"/>
      <c r="BC60" s="147"/>
      <c r="BD60" s="149"/>
      <c r="BE60" s="149"/>
      <c r="BF60" s="149"/>
      <c r="BG60" s="148"/>
      <c r="BH60" s="148"/>
      <c r="BI60" s="148"/>
      <c r="BJ60" s="1081"/>
      <c r="BK60" s="1083"/>
      <c r="BL60" s="1084"/>
      <c r="BM60" s="1092"/>
      <c r="BN60" s="1077"/>
      <c r="BO60" s="1080"/>
      <c r="BP60" s="149"/>
      <c r="BQ60" s="149"/>
      <c r="BR60" s="1078"/>
      <c r="BS60" s="148"/>
      <c r="BT60" s="148"/>
      <c r="BU60" s="1081"/>
      <c r="BV60" s="1083"/>
      <c r="BW60" s="1084"/>
      <c r="BX60" s="1092"/>
      <c r="BY60" s="1077"/>
      <c r="BZ60" s="1080"/>
      <c r="CA60" s="149"/>
      <c r="CB60" s="149"/>
      <c r="CC60" s="1078"/>
      <c r="CD60" s="148"/>
      <c r="CE60" s="148"/>
      <c r="CF60" s="1081"/>
      <c r="CG60" s="1083"/>
      <c r="CH60" s="1084"/>
      <c r="CI60" s="30"/>
      <c r="CJ60" s="30"/>
      <c r="CK60" s="30"/>
      <c r="CL60" s="30"/>
      <c r="CM60" s="1085"/>
      <c r="CN60" s="1085"/>
      <c r="CO60" s="1089"/>
      <c r="CP60" s="1086"/>
      <c r="CQ60" s="38"/>
      <c r="CR60" s="172"/>
      <c r="CS60" s="172"/>
      <c r="CT60" s="172"/>
      <c r="CU60" s="172"/>
      <c r="CV60" s="172"/>
      <c r="CW60" s="172"/>
      <c r="CX60" s="172"/>
    </row>
    <row r="61" spans="1:199" ht="15.75" customHeight="1" x14ac:dyDescent="0.25">
      <c r="B61" s="265">
        <v>55</v>
      </c>
      <c r="C61" s="1075"/>
      <c r="D61" s="1074"/>
      <c r="E61" s="497"/>
      <c r="F61" s="1301"/>
      <c r="G61" s="1079"/>
      <c r="H61" s="226"/>
      <c r="I61" s="184"/>
      <c r="J61" s="184"/>
      <c r="K61" s="1197"/>
      <c r="L61" s="382"/>
      <c r="M61" s="31"/>
      <c r="N61" s="149"/>
      <c r="O61" s="148"/>
      <c r="P61" s="148"/>
      <c r="Q61" s="148"/>
      <c r="R61" s="148"/>
      <c r="S61" s="148"/>
      <c r="T61" s="148"/>
      <c r="U61" s="1092"/>
      <c r="V61" s="1077"/>
      <c r="W61" s="1080"/>
      <c r="X61" s="149"/>
      <c r="Y61" s="149"/>
      <c r="Z61" s="1078"/>
      <c r="AA61" s="148"/>
      <c r="AB61" s="148"/>
      <c r="AC61" s="1081"/>
      <c r="AD61" s="1083"/>
      <c r="AE61" s="1084"/>
      <c r="AF61" s="1092"/>
      <c r="AG61" s="1077"/>
      <c r="AH61" s="1080"/>
      <c r="AI61" s="149"/>
      <c r="AJ61" s="149"/>
      <c r="AK61" s="1078"/>
      <c r="AL61" s="148"/>
      <c r="AM61" s="148"/>
      <c r="AN61" s="1081"/>
      <c r="AO61" s="1083"/>
      <c r="AP61" s="1084"/>
      <c r="AQ61" s="1092"/>
      <c r="AR61" s="1077"/>
      <c r="AS61" s="1080"/>
      <c r="AT61" s="149"/>
      <c r="AU61" s="149"/>
      <c r="AV61" s="1078"/>
      <c r="AW61" s="148"/>
      <c r="AX61" s="148"/>
      <c r="AY61" s="503"/>
      <c r="AZ61" s="504"/>
      <c r="BA61" s="122"/>
      <c r="BB61" s="500"/>
      <c r="BC61" s="147"/>
      <c r="BD61" s="149"/>
      <c r="BE61" s="149"/>
      <c r="BF61" s="149"/>
      <c r="BG61" s="148"/>
      <c r="BH61" s="148"/>
      <c r="BI61" s="148"/>
      <c r="BJ61" s="1081"/>
      <c r="BK61" s="1083"/>
      <c r="BL61" s="1084"/>
      <c r="BM61" s="1092"/>
      <c r="BN61" s="1077"/>
      <c r="BO61" s="1080"/>
      <c r="BP61" s="149"/>
      <c r="BQ61" s="149"/>
      <c r="BR61" s="1078"/>
      <c r="BS61" s="148"/>
      <c r="BT61" s="148"/>
      <c r="BU61" s="1081"/>
      <c r="BV61" s="1083"/>
      <c r="BW61" s="1084"/>
      <c r="BX61" s="1092"/>
      <c r="BY61" s="1077"/>
      <c r="BZ61" s="1080"/>
      <c r="CA61" s="149"/>
      <c r="CB61" s="149"/>
      <c r="CC61" s="1078"/>
      <c r="CD61" s="148"/>
      <c r="CE61" s="148"/>
      <c r="CF61" s="1081"/>
      <c r="CG61" s="1083"/>
      <c r="CH61" s="1084"/>
      <c r="CI61" s="30"/>
      <c r="CJ61" s="30"/>
      <c r="CK61" s="30"/>
      <c r="CL61" s="30"/>
      <c r="CM61" s="1085"/>
      <c r="CN61" s="1085"/>
      <c r="CO61" s="1089"/>
      <c r="CP61" s="1086"/>
      <c r="CQ61" s="38"/>
      <c r="CR61" s="172"/>
      <c r="CS61" s="172"/>
      <c r="CT61" s="172"/>
      <c r="CU61" s="172"/>
      <c r="CV61" s="172"/>
      <c r="CW61" s="172"/>
      <c r="CX61" s="172"/>
    </row>
    <row r="62" spans="1:199" ht="15.75" customHeight="1" x14ac:dyDescent="0.25">
      <c r="B62" s="265">
        <v>56</v>
      </c>
      <c r="C62" s="1075"/>
      <c r="D62" s="1074"/>
      <c r="E62" s="497"/>
      <c r="F62" s="1301"/>
      <c r="G62" s="1079"/>
      <c r="H62" s="226"/>
      <c r="I62" s="184"/>
      <c r="J62" s="184"/>
      <c r="K62" s="1197"/>
      <c r="L62" s="382"/>
      <c r="M62" s="31"/>
      <c r="N62" s="149"/>
      <c r="O62" s="148"/>
      <c r="P62" s="148"/>
      <c r="Q62" s="148"/>
      <c r="R62" s="148"/>
      <c r="S62" s="148"/>
      <c r="T62" s="148"/>
      <c r="U62" s="1092"/>
      <c r="V62" s="1077"/>
      <c r="W62" s="1080"/>
      <c r="X62" s="149"/>
      <c r="Y62" s="149"/>
      <c r="Z62" s="1078"/>
      <c r="AA62" s="148"/>
      <c r="AB62" s="148"/>
      <c r="AC62" s="1081"/>
      <c r="AD62" s="1083"/>
      <c r="AE62" s="1084"/>
      <c r="AF62" s="1092"/>
      <c r="AG62" s="1077"/>
      <c r="AH62" s="1080"/>
      <c r="AI62" s="149"/>
      <c r="AJ62" s="149"/>
      <c r="AK62" s="1078"/>
      <c r="AL62" s="148"/>
      <c r="AM62" s="148"/>
      <c r="AN62" s="1081"/>
      <c r="AO62" s="1083"/>
      <c r="AP62" s="1084"/>
      <c r="AQ62" s="1092"/>
      <c r="AR62" s="1077"/>
      <c r="AS62" s="1080"/>
      <c r="AT62" s="149"/>
      <c r="AU62" s="149"/>
      <c r="AV62" s="1078"/>
      <c r="AW62" s="148"/>
      <c r="AX62" s="148"/>
      <c r="AY62" s="503"/>
      <c r="AZ62" s="504"/>
      <c r="BA62" s="122"/>
      <c r="BB62" s="500"/>
      <c r="BC62" s="147"/>
      <c r="BD62" s="149"/>
      <c r="BE62" s="149"/>
      <c r="BF62" s="149"/>
      <c r="BG62" s="148"/>
      <c r="BH62" s="148"/>
      <c r="BI62" s="148"/>
      <c r="BJ62" s="1081"/>
      <c r="BK62" s="1083"/>
      <c r="BL62" s="1084"/>
      <c r="BM62" s="1092"/>
      <c r="BN62" s="1077"/>
      <c r="BO62" s="1080"/>
      <c r="BP62" s="149"/>
      <c r="BQ62" s="149"/>
      <c r="BR62" s="1078"/>
      <c r="BS62" s="148"/>
      <c r="BT62" s="148"/>
      <c r="BU62" s="1081"/>
      <c r="BV62" s="1083"/>
      <c r="BW62" s="1084"/>
      <c r="BX62" s="1092"/>
      <c r="BY62" s="1077"/>
      <c r="BZ62" s="1080"/>
      <c r="CA62" s="149"/>
      <c r="CB62" s="149"/>
      <c r="CC62" s="1078"/>
      <c r="CD62" s="148"/>
      <c r="CE62" s="148"/>
      <c r="CF62" s="1081"/>
      <c r="CG62" s="1083"/>
      <c r="CH62" s="1084"/>
      <c r="CI62" s="30"/>
      <c r="CJ62" s="30"/>
      <c r="CK62" s="30"/>
      <c r="CL62" s="30"/>
      <c r="CM62" s="1085"/>
      <c r="CN62" s="1085"/>
      <c r="CO62" s="1089"/>
      <c r="CP62" s="1086"/>
      <c r="CQ62" s="38"/>
      <c r="CR62" s="172"/>
      <c r="CS62" s="172"/>
      <c r="CT62" s="172"/>
      <c r="CU62" s="172"/>
      <c r="CV62" s="172"/>
      <c r="CW62" s="172"/>
      <c r="CX62" s="172"/>
    </row>
    <row r="63" spans="1:199" ht="15.75" customHeight="1" x14ac:dyDescent="0.25">
      <c r="B63" s="265">
        <v>57</v>
      </c>
      <c r="C63" s="1075"/>
      <c r="D63" s="1074"/>
      <c r="E63" s="497"/>
      <c r="F63" s="1301"/>
      <c r="G63" s="1079"/>
      <c r="H63" s="226"/>
      <c r="I63" s="184"/>
      <c r="J63" s="184"/>
      <c r="K63" s="1197"/>
      <c r="L63" s="382"/>
      <c r="M63" s="31"/>
      <c r="N63" s="149"/>
      <c r="O63" s="148"/>
      <c r="P63" s="148"/>
      <c r="Q63" s="148"/>
      <c r="R63" s="148"/>
      <c r="S63" s="148"/>
      <c r="T63" s="148"/>
      <c r="U63" s="1092"/>
      <c r="V63" s="1077"/>
      <c r="W63" s="1080"/>
      <c r="X63" s="149"/>
      <c r="Y63" s="149"/>
      <c r="Z63" s="1078"/>
      <c r="AA63" s="148"/>
      <c r="AB63" s="148"/>
      <c r="AC63" s="1081"/>
      <c r="AD63" s="1083"/>
      <c r="AE63" s="1084"/>
      <c r="AF63" s="1092"/>
      <c r="AG63" s="1077"/>
      <c r="AH63" s="1080"/>
      <c r="AI63" s="149"/>
      <c r="AJ63" s="149"/>
      <c r="AK63" s="1078"/>
      <c r="AL63" s="148"/>
      <c r="AM63" s="148"/>
      <c r="AN63" s="1081"/>
      <c r="AO63" s="1083"/>
      <c r="AP63" s="1084"/>
      <c r="AQ63" s="1092"/>
      <c r="AR63" s="1077"/>
      <c r="AS63" s="1080"/>
      <c r="AT63" s="149"/>
      <c r="AU63" s="149"/>
      <c r="AV63" s="1078"/>
      <c r="AW63" s="148"/>
      <c r="AX63" s="148"/>
      <c r="AY63" s="503"/>
      <c r="AZ63" s="504"/>
      <c r="BA63" s="122"/>
      <c r="BB63" s="500"/>
      <c r="BC63" s="147"/>
      <c r="BD63" s="149"/>
      <c r="BE63" s="149"/>
      <c r="BF63" s="149"/>
      <c r="BG63" s="148"/>
      <c r="BH63" s="148"/>
      <c r="BI63" s="148"/>
      <c r="BJ63" s="1081"/>
      <c r="BK63" s="1083"/>
      <c r="BL63" s="1084"/>
      <c r="BM63" s="1092"/>
      <c r="BN63" s="1077"/>
      <c r="BO63" s="1080"/>
      <c r="BP63" s="149"/>
      <c r="BQ63" s="149"/>
      <c r="BR63" s="1078"/>
      <c r="BS63" s="148"/>
      <c r="BT63" s="148"/>
      <c r="BU63" s="1081"/>
      <c r="BV63" s="1083"/>
      <c r="BW63" s="1084"/>
      <c r="BX63" s="1092"/>
      <c r="BY63" s="1077"/>
      <c r="BZ63" s="1080"/>
      <c r="CA63" s="149"/>
      <c r="CB63" s="149"/>
      <c r="CC63" s="1078"/>
      <c r="CD63" s="148"/>
      <c r="CE63" s="148"/>
      <c r="CF63" s="1081"/>
      <c r="CG63" s="1083"/>
      <c r="CH63" s="1084"/>
      <c r="CI63" s="30"/>
      <c r="CJ63" s="30"/>
      <c r="CK63" s="30"/>
      <c r="CL63" s="30"/>
      <c r="CM63" s="1085"/>
      <c r="CN63" s="1085"/>
      <c r="CO63" s="1089"/>
      <c r="CP63" s="1086"/>
      <c r="CQ63" s="38"/>
      <c r="CR63" s="172"/>
      <c r="CS63" s="172"/>
      <c r="CT63" s="172"/>
      <c r="CU63" s="172"/>
      <c r="CV63" s="172"/>
      <c r="CW63" s="172"/>
      <c r="CX63" s="172"/>
    </row>
    <row r="64" spans="1:199" ht="15.75" customHeight="1" x14ac:dyDescent="0.25">
      <c r="B64" s="265">
        <v>58</v>
      </c>
      <c r="C64" s="1075"/>
      <c r="D64" s="1074"/>
      <c r="E64" s="497"/>
      <c r="F64" s="1301"/>
      <c r="G64" s="1079"/>
      <c r="H64" s="226"/>
      <c r="I64" s="184"/>
      <c r="J64" s="184"/>
      <c r="K64" s="1197"/>
      <c r="L64" s="382"/>
      <c r="M64" s="31"/>
      <c r="N64" s="149"/>
      <c r="O64" s="148"/>
      <c r="P64" s="148"/>
      <c r="Q64" s="148"/>
      <c r="R64" s="148"/>
      <c r="S64" s="148"/>
      <c r="T64" s="148"/>
      <c r="U64" s="1092"/>
      <c r="V64" s="1077"/>
      <c r="W64" s="1080"/>
      <c r="X64" s="149"/>
      <c r="Y64" s="149"/>
      <c r="Z64" s="1078"/>
      <c r="AA64" s="148"/>
      <c r="AB64" s="148"/>
      <c r="AC64" s="1081"/>
      <c r="AD64" s="1083"/>
      <c r="AE64" s="1084"/>
      <c r="AF64" s="1092"/>
      <c r="AG64" s="1077"/>
      <c r="AH64" s="1080"/>
      <c r="AI64" s="149"/>
      <c r="AJ64" s="149"/>
      <c r="AK64" s="1078"/>
      <c r="AL64" s="148"/>
      <c r="AM64" s="148"/>
      <c r="AN64" s="1081"/>
      <c r="AO64" s="1083"/>
      <c r="AP64" s="1084"/>
      <c r="AQ64" s="1092"/>
      <c r="AR64" s="1077"/>
      <c r="AS64" s="1080"/>
      <c r="AT64" s="149"/>
      <c r="AU64" s="149"/>
      <c r="AV64" s="1078"/>
      <c r="AW64" s="148"/>
      <c r="AX64" s="148"/>
      <c r="AY64" s="503"/>
      <c r="AZ64" s="504"/>
      <c r="BA64" s="122"/>
      <c r="BB64" s="500"/>
      <c r="BC64" s="147"/>
      <c r="BD64" s="149"/>
      <c r="BE64" s="149"/>
      <c r="BF64" s="149"/>
      <c r="BG64" s="148"/>
      <c r="BH64" s="148"/>
      <c r="BI64" s="148"/>
      <c r="BJ64" s="1081"/>
      <c r="BK64" s="1083"/>
      <c r="BL64" s="1084"/>
      <c r="BM64" s="1092"/>
      <c r="BN64" s="1077"/>
      <c r="BO64" s="1080"/>
      <c r="BP64" s="149"/>
      <c r="BQ64" s="149"/>
      <c r="BR64" s="1078"/>
      <c r="BS64" s="148"/>
      <c r="BT64" s="148"/>
      <c r="BU64" s="1081"/>
      <c r="BV64" s="1083"/>
      <c r="BW64" s="1084"/>
      <c r="BX64" s="1092"/>
      <c r="BY64" s="1077"/>
      <c r="BZ64" s="1080"/>
      <c r="CA64" s="149"/>
      <c r="CB64" s="149"/>
      <c r="CC64" s="1078"/>
      <c r="CD64" s="148"/>
      <c r="CE64" s="148"/>
      <c r="CF64" s="1081"/>
      <c r="CG64" s="1083"/>
      <c r="CH64" s="1084"/>
      <c r="CI64" s="30"/>
      <c r="CJ64" s="30"/>
      <c r="CK64" s="30"/>
      <c r="CL64" s="30"/>
      <c r="CM64" s="1085"/>
      <c r="CN64" s="1085"/>
      <c r="CO64" s="1089"/>
      <c r="CP64" s="1086"/>
      <c r="CR64" s="172"/>
      <c r="CS64" s="172"/>
      <c r="CT64" s="172"/>
      <c r="CU64" s="172"/>
      <c r="CV64" s="172"/>
      <c r="CW64" s="172"/>
      <c r="CX64" s="172"/>
    </row>
    <row r="65" spans="1:199" ht="15.75" customHeight="1" x14ac:dyDescent="0.25">
      <c r="B65" s="265">
        <v>59</v>
      </c>
      <c r="C65" s="1075"/>
      <c r="D65" s="1074"/>
      <c r="E65" s="497"/>
      <c r="F65" s="1301"/>
      <c r="G65" s="1079"/>
      <c r="H65" s="226"/>
      <c r="I65" s="184"/>
      <c r="J65" s="184"/>
      <c r="K65" s="1197"/>
      <c r="L65" s="382"/>
      <c r="M65" s="31"/>
      <c r="N65" s="149"/>
      <c r="O65" s="148"/>
      <c r="P65" s="148"/>
      <c r="Q65" s="148"/>
      <c r="R65" s="148"/>
      <c r="S65" s="148"/>
      <c r="T65" s="148"/>
      <c r="U65" s="1092"/>
      <c r="V65" s="1077"/>
      <c r="W65" s="1080"/>
      <c r="X65" s="149"/>
      <c r="Y65" s="149"/>
      <c r="Z65" s="1078"/>
      <c r="AA65" s="148"/>
      <c r="AB65" s="148"/>
      <c r="AC65" s="1081"/>
      <c r="AD65" s="1083"/>
      <c r="AE65" s="1084"/>
      <c r="AF65" s="1092"/>
      <c r="AG65" s="1077"/>
      <c r="AH65" s="1080"/>
      <c r="AI65" s="149"/>
      <c r="AJ65" s="149"/>
      <c r="AK65" s="1078"/>
      <c r="AL65" s="148"/>
      <c r="AM65" s="148"/>
      <c r="AN65" s="1081"/>
      <c r="AO65" s="1083"/>
      <c r="AP65" s="1084"/>
      <c r="AQ65" s="1092"/>
      <c r="AR65" s="1077"/>
      <c r="AS65" s="1080"/>
      <c r="AT65" s="149"/>
      <c r="AU65" s="149"/>
      <c r="AV65" s="1078"/>
      <c r="AW65" s="148"/>
      <c r="AX65" s="148"/>
      <c r="AY65" s="503"/>
      <c r="AZ65" s="504"/>
      <c r="BA65" s="122"/>
      <c r="BB65" s="500"/>
      <c r="BC65" s="147"/>
      <c r="BD65" s="149"/>
      <c r="BE65" s="149"/>
      <c r="BF65" s="149"/>
      <c r="BG65" s="148"/>
      <c r="BH65" s="148"/>
      <c r="BI65" s="148"/>
      <c r="BJ65" s="1081"/>
      <c r="BK65" s="1083"/>
      <c r="BL65" s="1084"/>
      <c r="BM65" s="1092"/>
      <c r="BN65" s="1077"/>
      <c r="BO65" s="1080"/>
      <c r="BP65" s="149"/>
      <c r="BQ65" s="149"/>
      <c r="BR65" s="1078"/>
      <c r="BS65" s="148"/>
      <c r="BT65" s="148"/>
      <c r="BU65" s="1081"/>
      <c r="BV65" s="1083"/>
      <c r="BW65" s="1084"/>
      <c r="BX65" s="1092"/>
      <c r="BY65" s="1077"/>
      <c r="BZ65" s="1080"/>
      <c r="CA65" s="149"/>
      <c r="CB65" s="149"/>
      <c r="CC65" s="1078"/>
      <c r="CD65" s="148"/>
      <c r="CE65" s="148"/>
      <c r="CF65" s="1081"/>
      <c r="CG65" s="1083"/>
      <c r="CH65" s="1084"/>
      <c r="CI65" s="30"/>
      <c r="CJ65" s="30"/>
      <c r="CK65" s="30"/>
      <c r="CL65" s="30"/>
      <c r="CM65" s="1085"/>
      <c r="CN65" s="1085"/>
      <c r="CO65" s="1089"/>
      <c r="CP65" s="1086"/>
      <c r="CR65" s="172"/>
      <c r="CS65" s="172"/>
      <c r="CT65" s="172"/>
      <c r="CU65" s="172"/>
      <c r="CV65" s="172"/>
      <c r="CW65" s="172"/>
      <c r="CX65" s="172"/>
    </row>
    <row r="66" spans="1:199" ht="15.75" customHeight="1" x14ac:dyDescent="0.25">
      <c r="B66" s="265">
        <v>60</v>
      </c>
      <c r="C66" s="1075"/>
      <c r="D66" s="1074"/>
      <c r="E66" s="497"/>
      <c r="F66" s="1301"/>
      <c r="G66" s="1079"/>
      <c r="H66" s="226"/>
      <c r="I66" s="184"/>
      <c r="J66" s="184"/>
      <c r="K66" s="1197"/>
      <c r="L66" s="382"/>
      <c r="M66" s="31"/>
      <c r="N66" s="149"/>
      <c r="O66" s="148"/>
      <c r="P66" s="148"/>
      <c r="Q66" s="148"/>
      <c r="R66" s="148"/>
      <c r="S66" s="148"/>
      <c r="T66" s="148"/>
      <c r="U66" s="1092"/>
      <c r="V66" s="1077"/>
      <c r="W66" s="1080"/>
      <c r="X66" s="149"/>
      <c r="Y66" s="149"/>
      <c r="Z66" s="1078"/>
      <c r="AA66" s="148"/>
      <c r="AB66" s="148"/>
      <c r="AC66" s="1081"/>
      <c r="AD66" s="1083"/>
      <c r="AE66" s="1084"/>
      <c r="AF66" s="1092"/>
      <c r="AG66" s="1077"/>
      <c r="AH66" s="1080"/>
      <c r="AI66" s="149"/>
      <c r="AJ66" s="149"/>
      <c r="AK66" s="1078"/>
      <c r="AL66" s="148"/>
      <c r="AM66" s="148"/>
      <c r="AN66" s="1081"/>
      <c r="AO66" s="1083"/>
      <c r="AP66" s="1084"/>
      <c r="AQ66" s="1092"/>
      <c r="AR66" s="1077"/>
      <c r="AS66" s="1080"/>
      <c r="AT66" s="149"/>
      <c r="AU66" s="149"/>
      <c r="AV66" s="1078"/>
      <c r="AW66" s="148"/>
      <c r="AX66" s="148"/>
      <c r="AY66" s="503"/>
      <c r="AZ66" s="504"/>
      <c r="BA66" s="122"/>
      <c r="BB66" s="500"/>
      <c r="BC66" s="147"/>
      <c r="BD66" s="149"/>
      <c r="BE66" s="149"/>
      <c r="BF66" s="149"/>
      <c r="BG66" s="148"/>
      <c r="BH66" s="148"/>
      <c r="BI66" s="148"/>
      <c r="BJ66" s="1081"/>
      <c r="BK66" s="1083"/>
      <c r="BL66" s="1084"/>
      <c r="BM66" s="1092"/>
      <c r="BN66" s="1077"/>
      <c r="BO66" s="1080"/>
      <c r="BP66" s="149"/>
      <c r="BQ66" s="149"/>
      <c r="BR66" s="1078"/>
      <c r="BS66" s="148"/>
      <c r="BT66" s="148"/>
      <c r="BU66" s="1081"/>
      <c r="BV66" s="1083"/>
      <c r="BW66" s="1084"/>
      <c r="BX66" s="1092"/>
      <c r="BY66" s="1077"/>
      <c r="BZ66" s="1080"/>
      <c r="CA66" s="149"/>
      <c r="CB66" s="149"/>
      <c r="CC66" s="1078"/>
      <c r="CD66" s="148"/>
      <c r="CE66" s="148"/>
      <c r="CF66" s="1081"/>
      <c r="CG66" s="1083"/>
      <c r="CH66" s="1084"/>
      <c r="CI66" s="30"/>
      <c r="CJ66" s="30"/>
      <c r="CK66" s="30"/>
      <c r="CL66" s="30"/>
      <c r="CM66" s="1085"/>
      <c r="CN66" s="1085"/>
      <c r="CO66" s="1089"/>
      <c r="CP66" s="1086"/>
      <c r="CR66" s="172"/>
      <c r="CS66" s="172"/>
      <c r="CT66" s="172"/>
      <c r="CU66" s="172"/>
      <c r="CV66" s="172"/>
      <c r="CW66" s="172"/>
      <c r="CX66" s="172"/>
    </row>
    <row r="67" spans="1:199" ht="15.75" customHeight="1" x14ac:dyDescent="0.25">
      <c r="B67" s="265">
        <v>61</v>
      </c>
      <c r="C67" s="1075"/>
      <c r="D67" s="1074"/>
      <c r="E67" s="497"/>
      <c r="F67" s="1301"/>
      <c r="G67" s="1079"/>
      <c r="H67" s="226"/>
      <c r="I67" s="184"/>
      <c r="J67" s="184"/>
      <c r="K67" s="1197"/>
      <c r="L67" s="382"/>
      <c r="M67" s="31"/>
      <c r="N67" s="149"/>
      <c r="O67" s="148"/>
      <c r="P67" s="148"/>
      <c r="Q67" s="148"/>
      <c r="R67" s="148"/>
      <c r="S67" s="148"/>
      <c r="T67" s="148"/>
      <c r="U67" s="1092"/>
      <c r="V67" s="1077"/>
      <c r="W67" s="1080"/>
      <c r="X67" s="149"/>
      <c r="Y67" s="149"/>
      <c r="Z67" s="1078"/>
      <c r="AA67" s="148"/>
      <c r="AB67" s="148"/>
      <c r="AC67" s="1081"/>
      <c r="AD67" s="1083"/>
      <c r="AE67" s="1084"/>
      <c r="AF67" s="1092"/>
      <c r="AG67" s="1077"/>
      <c r="AH67" s="1080"/>
      <c r="AI67" s="149"/>
      <c r="AJ67" s="149"/>
      <c r="AK67" s="1078"/>
      <c r="AL67" s="148"/>
      <c r="AM67" s="148"/>
      <c r="AN67" s="1081"/>
      <c r="AO67" s="1083"/>
      <c r="AP67" s="1084"/>
      <c r="AQ67" s="1092"/>
      <c r="AR67" s="1077"/>
      <c r="AS67" s="1080"/>
      <c r="AT67" s="149"/>
      <c r="AU67" s="149"/>
      <c r="AV67" s="1078"/>
      <c r="AW67" s="148"/>
      <c r="AX67" s="148"/>
      <c r="AY67" s="503"/>
      <c r="AZ67" s="504"/>
      <c r="BA67" s="122"/>
      <c r="BB67" s="500"/>
      <c r="BC67" s="147"/>
      <c r="BD67" s="149"/>
      <c r="BE67" s="149"/>
      <c r="BF67" s="149"/>
      <c r="BG67" s="148"/>
      <c r="BH67" s="148"/>
      <c r="BI67" s="148"/>
      <c r="BJ67" s="1081"/>
      <c r="BK67" s="1083"/>
      <c r="BL67" s="1084"/>
      <c r="BM67" s="1092"/>
      <c r="BN67" s="1077"/>
      <c r="BO67" s="1080"/>
      <c r="BP67" s="149"/>
      <c r="BQ67" s="149"/>
      <c r="BR67" s="1078"/>
      <c r="BS67" s="148"/>
      <c r="BT67" s="148"/>
      <c r="BU67" s="1081"/>
      <c r="BV67" s="1083"/>
      <c r="BW67" s="1084"/>
      <c r="BX67" s="1092"/>
      <c r="BY67" s="1077"/>
      <c r="BZ67" s="1080"/>
      <c r="CA67" s="149"/>
      <c r="CB67" s="149"/>
      <c r="CC67" s="1078"/>
      <c r="CD67" s="148"/>
      <c r="CE67" s="148"/>
      <c r="CF67" s="1081"/>
      <c r="CG67" s="1083"/>
      <c r="CH67" s="1084"/>
      <c r="CI67" s="30"/>
      <c r="CJ67" s="30"/>
      <c r="CK67" s="30"/>
      <c r="CL67" s="30"/>
      <c r="CM67" s="1085"/>
      <c r="CN67" s="1085"/>
      <c r="CO67" s="1089"/>
      <c r="CP67" s="1086"/>
      <c r="CR67" s="172"/>
      <c r="CS67" s="172"/>
      <c r="CT67" s="172"/>
      <c r="CU67" s="172"/>
      <c r="CV67" s="172"/>
      <c r="CW67" s="172"/>
      <c r="CX67" s="172"/>
    </row>
    <row r="68" spans="1:199" ht="15.75" customHeight="1" x14ac:dyDescent="0.25">
      <c r="B68" s="265">
        <v>62</v>
      </c>
      <c r="C68" s="1075"/>
      <c r="D68" s="1074"/>
      <c r="E68" s="497"/>
      <c r="F68" s="1301"/>
      <c r="G68" s="1079"/>
      <c r="H68" s="226"/>
      <c r="I68" s="184"/>
      <c r="J68" s="184"/>
      <c r="K68" s="1197"/>
      <c r="L68" s="382"/>
      <c r="M68" s="31"/>
      <c r="N68" s="149"/>
      <c r="O68" s="148"/>
      <c r="P68" s="148"/>
      <c r="Q68" s="148"/>
      <c r="R68" s="148"/>
      <c r="S68" s="148"/>
      <c r="T68" s="148"/>
      <c r="U68" s="1092"/>
      <c r="V68" s="1077"/>
      <c r="W68" s="1080"/>
      <c r="X68" s="149"/>
      <c r="Y68" s="149"/>
      <c r="Z68" s="1078"/>
      <c r="AA68" s="148"/>
      <c r="AB68" s="148"/>
      <c r="AC68" s="1081"/>
      <c r="AD68" s="1083"/>
      <c r="AE68" s="1084"/>
      <c r="AF68" s="1092"/>
      <c r="AG68" s="1077"/>
      <c r="AH68" s="1080"/>
      <c r="AI68" s="149"/>
      <c r="AJ68" s="149"/>
      <c r="AK68" s="1078"/>
      <c r="AL68" s="148"/>
      <c r="AM68" s="148"/>
      <c r="AN68" s="1081"/>
      <c r="AO68" s="1083"/>
      <c r="AP68" s="1084"/>
      <c r="AQ68" s="1092"/>
      <c r="AR68" s="1077"/>
      <c r="AS68" s="1080"/>
      <c r="AT68" s="149"/>
      <c r="AU68" s="149"/>
      <c r="AV68" s="1078"/>
      <c r="AW68" s="148"/>
      <c r="AX68" s="148"/>
      <c r="AY68" s="503"/>
      <c r="AZ68" s="504"/>
      <c r="BA68" s="122"/>
      <c r="BB68" s="500"/>
      <c r="BC68" s="147"/>
      <c r="BD68" s="149"/>
      <c r="BE68" s="149"/>
      <c r="BF68" s="149"/>
      <c r="BG68" s="148"/>
      <c r="BH68" s="148"/>
      <c r="BI68" s="148"/>
      <c r="BJ68" s="1081"/>
      <c r="BK68" s="1083"/>
      <c r="BL68" s="1084"/>
      <c r="BM68" s="1092"/>
      <c r="BN68" s="1077"/>
      <c r="BO68" s="1080"/>
      <c r="BP68" s="149"/>
      <c r="BQ68" s="149"/>
      <c r="BR68" s="1078"/>
      <c r="BS68" s="148"/>
      <c r="BT68" s="148"/>
      <c r="BU68" s="1081"/>
      <c r="BV68" s="1083"/>
      <c r="BW68" s="1084"/>
      <c r="BX68" s="1092"/>
      <c r="BY68" s="1077"/>
      <c r="BZ68" s="1080"/>
      <c r="CA68" s="149"/>
      <c r="CB68" s="149"/>
      <c r="CC68" s="1078"/>
      <c r="CD68" s="148"/>
      <c r="CE68" s="148"/>
      <c r="CF68" s="1081"/>
      <c r="CG68" s="1083"/>
      <c r="CH68" s="1084"/>
      <c r="CI68" s="30"/>
      <c r="CJ68" s="30"/>
      <c r="CK68" s="30"/>
      <c r="CL68" s="30"/>
      <c r="CM68" s="1085"/>
      <c r="CN68" s="1085"/>
      <c r="CO68" s="1089"/>
      <c r="CP68" s="1086"/>
      <c r="CR68" s="172"/>
      <c r="CS68" s="172"/>
      <c r="CT68" s="172"/>
      <c r="CU68" s="172"/>
      <c r="CV68" s="172"/>
      <c r="CW68" s="172"/>
      <c r="CX68" s="172"/>
    </row>
    <row r="69" spans="1:199" ht="15.75" customHeight="1" x14ac:dyDescent="0.25">
      <c r="B69" s="265">
        <v>63</v>
      </c>
      <c r="C69" s="1075"/>
      <c r="D69" s="1074"/>
      <c r="E69" s="497"/>
      <c r="F69" s="1301"/>
      <c r="G69" s="1079"/>
      <c r="H69" s="226"/>
      <c r="I69" s="184"/>
      <c r="J69" s="184"/>
      <c r="K69" s="1197"/>
      <c r="L69" s="382"/>
      <c r="M69" s="31"/>
      <c r="N69" s="149"/>
      <c r="O69" s="148"/>
      <c r="P69" s="148"/>
      <c r="Q69" s="148"/>
      <c r="R69" s="148"/>
      <c r="S69" s="148"/>
      <c r="T69" s="148"/>
      <c r="U69" s="1092"/>
      <c r="V69" s="1077"/>
      <c r="W69" s="1080"/>
      <c r="X69" s="149"/>
      <c r="Y69" s="149"/>
      <c r="Z69" s="1078"/>
      <c r="AA69" s="148"/>
      <c r="AB69" s="148"/>
      <c r="AC69" s="1081"/>
      <c r="AD69" s="1083"/>
      <c r="AE69" s="1084"/>
      <c r="AF69" s="1092"/>
      <c r="AG69" s="1077"/>
      <c r="AH69" s="1080"/>
      <c r="AI69" s="149"/>
      <c r="AJ69" s="149"/>
      <c r="AK69" s="1078"/>
      <c r="AL69" s="148"/>
      <c r="AM69" s="148"/>
      <c r="AN69" s="1081"/>
      <c r="AO69" s="1083"/>
      <c r="AP69" s="1084"/>
      <c r="AQ69" s="1092"/>
      <c r="AR69" s="1077"/>
      <c r="AS69" s="1080"/>
      <c r="AT69" s="149"/>
      <c r="AU69" s="149"/>
      <c r="AV69" s="1078"/>
      <c r="AW69" s="148"/>
      <c r="AX69" s="148"/>
      <c r="AY69" s="503"/>
      <c r="AZ69" s="504"/>
      <c r="BA69" s="122"/>
      <c r="BB69" s="500"/>
      <c r="BC69" s="147"/>
      <c r="BD69" s="149"/>
      <c r="BE69" s="149"/>
      <c r="BF69" s="149"/>
      <c r="BG69" s="148"/>
      <c r="BH69" s="148"/>
      <c r="BI69" s="148"/>
      <c r="BJ69" s="1081"/>
      <c r="BK69" s="1083"/>
      <c r="BL69" s="1084"/>
      <c r="BM69" s="1092"/>
      <c r="BN69" s="1077"/>
      <c r="BO69" s="1080"/>
      <c r="BP69" s="149"/>
      <c r="BQ69" s="149"/>
      <c r="BR69" s="1078"/>
      <c r="BS69" s="148"/>
      <c r="BT69" s="148"/>
      <c r="BU69" s="1081"/>
      <c r="BV69" s="1083"/>
      <c r="BW69" s="1084"/>
      <c r="BX69" s="1092"/>
      <c r="BY69" s="1077"/>
      <c r="BZ69" s="1080"/>
      <c r="CA69" s="149"/>
      <c r="CB69" s="149"/>
      <c r="CC69" s="1078"/>
      <c r="CD69" s="148"/>
      <c r="CE69" s="148"/>
      <c r="CF69" s="1081"/>
      <c r="CG69" s="1083"/>
      <c r="CH69" s="1084"/>
      <c r="CI69" s="30"/>
      <c r="CJ69" s="30"/>
      <c r="CK69" s="30"/>
      <c r="CL69" s="30"/>
      <c r="CM69" s="1085"/>
      <c r="CN69" s="1085"/>
      <c r="CO69" s="1089"/>
      <c r="CP69" s="1086"/>
      <c r="CR69" s="172"/>
      <c r="CS69" s="172"/>
      <c r="CT69" s="172"/>
      <c r="CU69" s="172"/>
      <c r="CV69" s="172"/>
      <c r="CW69" s="172"/>
      <c r="CX69" s="172"/>
    </row>
    <row r="70" spans="1:199" ht="15.75" customHeight="1" x14ac:dyDescent="0.25">
      <c r="B70" s="265">
        <v>64</v>
      </c>
      <c r="C70" s="1075"/>
      <c r="D70" s="1074"/>
      <c r="E70" s="497"/>
      <c r="F70" s="1301"/>
      <c r="G70" s="1079"/>
      <c r="H70" s="226"/>
      <c r="I70" s="184"/>
      <c r="J70" s="184"/>
      <c r="K70" s="1197"/>
      <c r="L70" s="382"/>
      <c r="M70" s="31"/>
      <c r="N70" s="149"/>
      <c r="O70" s="148"/>
      <c r="P70" s="148"/>
      <c r="Q70" s="148"/>
      <c r="R70" s="148"/>
      <c r="S70" s="148"/>
      <c r="T70" s="148"/>
      <c r="U70" s="1092"/>
      <c r="V70" s="1077"/>
      <c r="W70" s="1080"/>
      <c r="X70" s="149"/>
      <c r="Y70" s="149"/>
      <c r="Z70" s="1078"/>
      <c r="AA70" s="148"/>
      <c r="AB70" s="148"/>
      <c r="AC70" s="1081"/>
      <c r="AD70" s="1083"/>
      <c r="AE70" s="1084"/>
      <c r="AF70" s="1092"/>
      <c r="AG70" s="1077"/>
      <c r="AH70" s="1080"/>
      <c r="AI70" s="149"/>
      <c r="AJ70" s="149"/>
      <c r="AK70" s="1078"/>
      <c r="AL70" s="148"/>
      <c r="AM70" s="148"/>
      <c r="AN70" s="1081"/>
      <c r="AO70" s="1083"/>
      <c r="AP70" s="1084"/>
      <c r="AQ70" s="1092"/>
      <c r="AR70" s="1077"/>
      <c r="AS70" s="1080"/>
      <c r="AT70" s="149"/>
      <c r="AU70" s="149"/>
      <c r="AV70" s="1078"/>
      <c r="AW70" s="148"/>
      <c r="AX70" s="148"/>
      <c r="AY70" s="503"/>
      <c r="AZ70" s="504"/>
      <c r="BA70" s="122"/>
      <c r="BB70" s="500"/>
      <c r="BC70" s="147"/>
      <c r="BD70" s="149"/>
      <c r="BE70" s="149"/>
      <c r="BF70" s="149"/>
      <c r="BG70" s="148"/>
      <c r="BH70" s="148"/>
      <c r="BI70" s="148"/>
      <c r="BJ70" s="1081"/>
      <c r="BK70" s="1083"/>
      <c r="BL70" s="1084"/>
      <c r="BM70" s="1092"/>
      <c r="BN70" s="1077"/>
      <c r="BO70" s="1080"/>
      <c r="BP70" s="149"/>
      <c r="BQ70" s="149"/>
      <c r="BR70" s="1078"/>
      <c r="BS70" s="148"/>
      <c r="BT70" s="148"/>
      <c r="BU70" s="1081"/>
      <c r="BV70" s="1083"/>
      <c r="BW70" s="1084"/>
      <c r="BX70" s="1092"/>
      <c r="BY70" s="1077"/>
      <c r="BZ70" s="1080"/>
      <c r="CA70" s="149"/>
      <c r="CB70" s="149"/>
      <c r="CC70" s="1078"/>
      <c r="CD70" s="148"/>
      <c r="CE70" s="148"/>
      <c r="CF70" s="1081"/>
      <c r="CG70" s="1083"/>
      <c r="CH70" s="1084"/>
      <c r="CI70" s="30"/>
      <c r="CJ70" s="30"/>
      <c r="CK70" s="30"/>
      <c r="CL70" s="30"/>
      <c r="CM70" s="1085"/>
      <c r="CN70" s="1085"/>
      <c r="CO70" s="1089"/>
      <c r="CP70" s="1086"/>
      <c r="CR70" s="172"/>
      <c r="CS70" s="172"/>
      <c r="CT70" s="172"/>
      <c r="CU70" s="172"/>
      <c r="CV70" s="172"/>
      <c r="CW70" s="172"/>
      <c r="CX70" s="172"/>
    </row>
    <row r="71" spans="1:199" ht="15.75" customHeight="1" x14ac:dyDescent="0.25">
      <c r="B71" s="265">
        <v>65</v>
      </c>
      <c r="C71" s="1075"/>
      <c r="D71" s="1074"/>
      <c r="E71" s="497"/>
      <c r="F71" s="1301"/>
      <c r="G71" s="1079"/>
      <c r="H71" s="226"/>
      <c r="I71" s="184"/>
      <c r="J71" s="184"/>
      <c r="K71" s="1197"/>
      <c r="L71" s="382"/>
      <c r="M71" s="31"/>
      <c r="N71" s="149"/>
      <c r="O71" s="148"/>
      <c r="P71" s="148"/>
      <c r="Q71" s="148"/>
      <c r="R71" s="148"/>
      <c r="S71" s="148"/>
      <c r="T71" s="148"/>
      <c r="U71" s="1092"/>
      <c r="V71" s="1077"/>
      <c r="W71" s="1080"/>
      <c r="X71" s="149"/>
      <c r="Y71" s="149"/>
      <c r="Z71" s="1078"/>
      <c r="AA71" s="148"/>
      <c r="AB71" s="148"/>
      <c r="AC71" s="1081"/>
      <c r="AD71" s="1083"/>
      <c r="AE71" s="1084"/>
      <c r="AF71" s="1092"/>
      <c r="AG71" s="1077"/>
      <c r="AH71" s="1080"/>
      <c r="AI71" s="149"/>
      <c r="AJ71" s="149"/>
      <c r="AK71" s="1078"/>
      <c r="AL71" s="148"/>
      <c r="AM71" s="148"/>
      <c r="AN71" s="1081"/>
      <c r="AO71" s="1083"/>
      <c r="AP71" s="1084"/>
      <c r="AQ71" s="1092"/>
      <c r="AR71" s="1077"/>
      <c r="AS71" s="1080"/>
      <c r="AT71" s="149"/>
      <c r="AU71" s="149"/>
      <c r="AV71" s="1078"/>
      <c r="AW71" s="148"/>
      <c r="AX71" s="148"/>
      <c r="AY71" s="503"/>
      <c r="AZ71" s="504"/>
      <c r="BA71" s="122"/>
      <c r="BB71" s="500"/>
      <c r="BC71" s="147"/>
      <c r="BD71" s="149"/>
      <c r="BE71" s="149"/>
      <c r="BF71" s="149"/>
      <c r="BG71" s="148"/>
      <c r="BH71" s="148"/>
      <c r="BI71" s="148"/>
      <c r="BJ71" s="1081"/>
      <c r="BK71" s="1083"/>
      <c r="BL71" s="1084"/>
      <c r="BM71" s="1092"/>
      <c r="BN71" s="1077"/>
      <c r="BO71" s="1080"/>
      <c r="BP71" s="149"/>
      <c r="BQ71" s="149"/>
      <c r="BR71" s="1078"/>
      <c r="BS71" s="148"/>
      <c r="BT71" s="148"/>
      <c r="BU71" s="1081"/>
      <c r="BV71" s="1083"/>
      <c r="BW71" s="1084"/>
      <c r="BX71" s="1092"/>
      <c r="BY71" s="1077"/>
      <c r="BZ71" s="1080"/>
      <c r="CA71" s="149"/>
      <c r="CB71" s="149"/>
      <c r="CC71" s="1078"/>
      <c r="CD71" s="148"/>
      <c r="CE71" s="148"/>
      <c r="CF71" s="1081"/>
      <c r="CG71" s="1083"/>
      <c r="CH71" s="1084"/>
      <c r="CI71" s="30"/>
      <c r="CJ71" s="30"/>
      <c r="CK71" s="30"/>
      <c r="CL71" s="30"/>
      <c r="CM71" s="1085"/>
      <c r="CN71" s="1085"/>
      <c r="CO71" s="1089"/>
      <c r="CP71" s="1086"/>
      <c r="CR71" s="172"/>
      <c r="CS71" s="172"/>
      <c r="CT71" s="172"/>
      <c r="CU71" s="172"/>
      <c r="CV71" s="172"/>
      <c r="CW71" s="172"/>
      <c r="CX71" s="172"/>
    </row>
    <row r="72" spans="1:199" ht="15.75" customHeight="1" x14ac:dyDescent="0.25">
      <c r="B72" s="265">
        <v>66</v>
      </c>
      <c r="C72" s="1075"/>
      <c r="D72" s="1074"/>
      <c r="E72" s="497"/>
      <c r="F72" s="1301"/>
      <c r="G72" s="1079"/>
      <c r="H72" s="226"/>
      <c r="I72" s="184"/>
      <c r="J72" s="184"/>
      <c r="K72" s="1197"/>
      <c r="L72" s="382"/>
      <c r="M72" s="31"/>
      <c r="N72" s="149"/>
      <c r="O72" s="148"/>
      <c r="P72" s="148"/>
      <c r="Q72" s="148"/>
      <c r="R72" s="148"/>
      <c r="S72" s="148"/>
      <c r="T72" s="148"/>
      <c r="U72" s="1092"/>
      <c r="V72" s="1077"/>
      <c r="W72" s="1080"/>
      <c r="X72" s="149"/>
      <c r="Y72" s="149"/>
      <c r="Z72" s="1078"/>
      <c r="AA72" s="148"/>
      <c r="AB72" s="148"/>
      <c r="AC72" s="1081"/>
      <c r="AD72" s="1083"/>
      <c r="AE72" s="1084"/>
      <c r="AF72" s="1092"/>
      <c r="AG72" s="1077"/>
      <c r="AH72" s="1080"/>
      <c r="AI72" s="149"/>
      <c r="AJ72" s="149"/>
      <c r="AK72" s="1078"/>
      <c r="AL72" s="148"/>
      <c r="AM72" s="148"/>
      <c r="AN72" s="1081"/>
      <c r="AO72" s="1083"/>
      <c r="AP72" s="1084"/>
      <c r="AQ72" s="1092"/>
      <c r="AR72" s="1077"/>
      <c r="AS72" s="1080"/>
      <c r="AT72" s="149"/>
      <c r="AU72" s="149"/>
      <c r="AV72" s="1078"/>
      <c r="AW72" s="148"/>
      <c r="AX72" s="148"/>
      <c r="AY72" s="503"/>
      <c r="AZ72" s="504"/>
      <c r="BA72" s="122"/>
      <c r="BB72" s="500"/>
      <c r="BC72" s="147"/>
      <c r="BD72" s="149"/>
      <c r="BE72" s="149"/>
      <c r="BF72" s="149"/>
      <c r="BG72" s="148"/>
      <c r="BH72" s="148"/>
      <c r="BI72" s="148"/>
      <c r="BJ72" s="1081"/>
      <c r="BK72" s="1083"/>
      <c r="BL72" s="1084"/>
      <c r="BM72" s="1092"/>
      <c r="BN72" s="1077"/>
      <c r="BO72" s="1080"/>
      <c r="BP72" s="149"/>
      <c r="BQ72" s="149"/>
      <c r="BR72" s="1078"/>
      <c r="BS72" s="148"/>
      <c r="BT72" s="148"/>
      <c r="BU72" s="1081"/>
      <c r="BV72" s="1083"/>
      <c r="BW72" s="1084"/>
      <c r="BX72" s="1092"/>
      <c r="BY72" s="1077"/>
      <c r="BZ72" s="1080"/>
      <c r="CA72" s="149"/>
      <c r="CB72" s="149"/>
      <c r="CC72" s="1078"/>
      <c r="CD72" s="148"/>
      <c r="CE72" s="148"/>
      <c r="CF72" s="1081"/>
      <c r="CG72" s="1083"/>
      <c r="CH72" s="1084"/>
      <c r="CI72" s="30"/>
      <c r="CJ72" s="30"/>
      <c r="CK72" s="30"/>
      <c r="CL72" s="30"/>
      <c r="CM72" s="1085"/>
      <c r="CN72" s="1085"/>
      <c r="CO72" s="1089"/>
      <c r="CP72" s="1086"/>
      <c r="CR72" s="172"/>
      <c r="CS72" s="172"/>
      <c r="CT72" s="172"/>
      <c r="CU72" s="172"/>
      <c r="CV72" s="172"/>
      <c r="CW72" s="172"/>
      <c r="CX72" s="172"/>
    </row>
    <row r="73" spans="1:199" ht="15.75" customHeight="1" x14ac:dyDescent="0.25">
      <c r="B73" s="265">
        <v>67</v>
      </c>
      <c r="C73" s="1075"/>
      <c r="D73" s="1074"/>
      <c r="E73" s="497"/>
      <c r="F73" s="1301"/>
      <c r="G73" s="1079"/>
      <c r="H73" s="226"/>
      <c r="I73" s="184"/>
      <c r="J73" s="184"/>
      <c r="K73" s="1197"/>
      <c r="L73" s="382"/>
      <c r="M73" s="31"/>
      <c r="N73" s="149"/>
      <c r="O73" s="148"/>
      <c r="P73" s="148"/>
      <c r="Q73" s="148"/>
      <c r="R73" s="148"/>
      <c r="S73" s="148"/>
      <c r="T73" s="148"/>
      <c r="U73" s="1092"/>
      <c r="V73" s="1077"/>
      <c r="W73" s="1080"/>
      <c r="X73" s="149"/>
      <c r="Y73" s="149"/>
      <c r="Z73" s="1078"/>
      <c r="AA73" s="148"/>
      <c r="AB73" s="148"/>
      <c r="AC73" s="1081"/>
      <c r="AD73" s="1083"/>
      <c r="AE73" s="1084"/>
      <c r="AF73" s="1092"/>
      <c r="AG73" s="1077"/>
      <c r="AH73" s="1080"/>
      <c r="AI73" s="149"/>
      <c r="AJ73" s="149"/>
      <c r="AK73" s="1078"/>
      <c r="AL73" s="148"/>
      <c r="AM73" s="148"/>
      <c r="AN73" s="1081"/>
      <c r="AO73" s="1083"/>
      <c r="AP73" s="1084"/>
      <c r="AQ73" s="1092"/>
      <c r="AR73" s="1077"/>
      <c r="AS73" s="1080"/>
      <c r="AT73" s="149"/>
      <c r="AU73" s="149"/>
      <c r="AV73" s="1078"/>
      <c r="AW73" s="148"/>
      <c r="AX73" s="148"/>
      <c r="AY73" s="503"/>
      <c r="AZ73" s="504"/>
      <c r="BA73" s="122"/>
      <c r="BB73" s="500"/>
      <c r="BC73" s="147"/>
      <c r="BD73" s="149"/>
      <c r="BE73" s="149"/>
      <c r="BF73" s="149"/>
      <c r="BG73" s="148"/>
      <c r="BH73" s="148"/>
      <c r="BI73" s="148"/>
      <c r="BJ73" s="1081"/>
      <c r="BK73" s="1083"/>
      <c r="BL73" s="1084"/>
      <c r="BM73" s="1092"/>
      <c r="BN73" s="1077"/>
      <c r="BO73" s="1080"/>
      <c r="BP73" s="149"/>
      <c r="BQ73" s="149"/>
      <c r="BR73" s="1078"/>
      <c r="BS73" s="148"/>
      <c r="BT73" s="148"/>
      <c r="BU73" s="1081"/>
      <c r="BV73" s="1083"/>
      <c r="BW73" s="1084"/>
      <c r="BX73" s="1092"/>
      <c r="BY73" s="1077"/>
      <c r="BZ73" s="1080"/>
      <c r="CA73" s="149"/>
      <c r="CB73" s="149"/>
      <c r="CC73" s="1078"/>
      <c r="CD73" s="148"/>
      <c r="CE73" s="148"/>
      <c r="CF73" s="1081"/>
      <c r="CG73" s="1083"/>
      <c r="CH73" s="1084"/>
      <c r="CI73" s="30"/>
      <c r="CJ73" s="30"/>
      <c r="CK73" s="30"/>
      <c r="CL73" s="30"/>
      <c r="CM73" s="1085"/>
      <c r="CN73" s="1085"/>
      <c r="CO73" s="1089"/>
      <c r="CP73" s="1086"/>
      <c r="CR73" s="172"/>
      <c r="CS73" s="172"/>
      <c r="CT73" s="172"/>
      <c r="CU73" s="172"/>
      <c r="CV73" s="172"/>
      <c r="CW73" s="172"/>
      <c r="CX73" s="172"/>
      <c r="GQ73" s="93"/>
    </row>
    <row r="74" spans="1:199" ht="15.75" customHeight="1" x14ac:dyDescent="0.25">
      <c r="A74" s="44"/>
      <c r="B74" s="265">
        <v>68</v>
      </c>
      <c r="C74" s="1075"/>
      <c r="D74" s="1074"/>
      <c r="E74" s="497"/>
      <c r="F74" s="1301"/>
      <c r="G74" s="1079"/>
      <c r="H74" s="226"/>
      <c r="I74" s="184"/>
      <c r="J74" s="184"/>
      <c r="K74" s="1197"/>
      <c r="L74" s="382"/>
      <c r="M74" s="31"/>
      <c r="N74" s="149"/>
      <c r="O74" s="148"/>
      <c r="P74" s="148"/>
      <c r="Q74" s="148"/>
      <c r="R74" s="148"/>
      <c r="S74" s="148"/>
      <c r="T74" s="148"/>
      <c r="U74" s="1092"/>
      <c r="V74" s="1077"/>
      <c r="W74" s="1080"/>
      <c r="X74" s="149"/>
      <c r="Y74" s="149"/>
      <c r="Z74" s="1078"/>
      <c r="AA74" s="148"/>
      <c r="AB74" s="148"/>
      <c r="AC74" s="1081"/>
      <c r="AD74" s="1083"/>
      <c r="AE74" s="1084"/>
      <c r="AF74" s="1092"/>
      <c r="AG74" s="1077"/>
      <c r="AH74" s="1080"/>
      <c r="AI74" s="149"/>
      <c r="AJ74" s="149"/>
      <c r="AK74" s="1078"/>
      <c r="AL74" s="148"/>
      <c r="AM74" s="148"/>
      <c r="AN74" s="1081"/>
      <c r="AO74" s="1083"/>
      <c r="AP74" s="1084"/>
      <c r="AQ74" s="1092"/>
      <c r="AR74" s="1077"/>
      <c r="AS74" s="1080"/>
      <c r="AT74" s="149"/>
      <c r="AU74" s="149"/>
      <c r="AV74" s="1078"/>
      <c r="AW74" s="148"/>
      <c r="AX74" s="148"/>
      <c r="AY74" s="503"/>
      <c r="AZ74" s="504"/>
      <c r="BA74" s="122"/>
      <c r="BB74" s="500"/>
      <c r="BC74" s="147"/>
      <c r="BD74" s="149"/>
      <c r="BE74" s="149"/>
      <c r="BF74" s="149"/>
      <c r="BG74" s="148"/>
      <c r="BH74" s="148"/>
      <c r="BI74" s="148"/>
      <c r="BJ74" s="1081"/>
      <c r="BK74" s="1083"/>
      <c r="BL74" s="1084"/>
      <c r="BM74" s="1092"/>
      <c r="BN74" s="1077"/>
      <c r="BO74" s="1080"/>
      <c r="BP74" s="149"/>
      <c r="BQ74" s="149"/>
      <c r="BR74" s="1078"/>
      <c r="BS74" s="148"/>
      <c r="BT74" s="148"/>
      <c r="BU74" s="1081"/>
      <c r="BV74" s="1083"/>
      <c r="BW74" s="1084"/>
      <c r="BX74" s="1092"/>
      <c r="BY74" s="1077"/>
      <c r="BZ74" s="1080"/>
      <c r="CA74" s="149"/>
      <c r="CB74" s="149"/>
      <c r="CC74" s="1078"/>
      <c r="CD74" s="148"/>
      <c r="CE74" s="148"/>
      <c r="CF74" s="1081"/>
      <c r="CG74" s="1083"/>
      <c r="CH74" s="1084"/>
      <c r="CI74" s="30"/>
      <c r="CJ74" s="30"/>
      <c r="CK74" s="30"/>
      <c r="CL74" s="30"/>
      <c r="CM74" s="1085"/>
      <c r="CN74" s="1085"/>
      <c r="CO74" s="1089"/>
      <c r="CP74" s="1086"/>
      <c r="CR74" s="172"/>
      <c r="CS74" s="172"/>
      <c r="CT74" s="172"/>
      <c r="CU74" s="172"/>
      <c r="CV74" s="172"/>
      <c r="CW74" s="172"/>
      <c r="CX74" s="172"/>
      <c r="DE74" s="166"/>
      <c r="DG74" s="93"/>
      <c r="DJ74" s="93"/>
      <c r="DK74" s="93"/>
      <c r="DL74" s="93"/>
      <c r="DM74" s="93"/>
      <c r="DN74" s="93"/>
      <c r="DO74" s="93"/>
      <c r="DP74" s="93"/>
      <c r="DQ74" s="93"/>
      <c r="DR74" s="93"/>
      <c r="DS74" s="93"/>
      <c r="GG74" s="93"/>
      <c r="GH74" s="93"/>
      <c r="GI74" s="93"/>
      <c r="GJ74" s="93"/>
      <c r="GK74" s="93"/>
      <c r="GL74" s="93"/>
      <c r="GM74" s="93"/>
      <c r="GN74" s="93"/>
      <c r="GO74" s="93"/>
      <c r="GP74" s="93"/>
    </row>
    <row r="75" spans="1:199" ht="15.75" customHeight="1" x14ac:dyDescent="0.25">
      <c r="B75" s="265">
        <v>69</v>
      </c>
      <c r="C75" s="1075"/>
      <c r="D75" s="1074"/>
      <c r="E75" s="497"/>
      <c r="F75" s="1301"/>
      <c r="G75" s="1079"/>
      <c r="H75" s="226"/>
      <c r="I75" s="184"/>
      <c r="J75" s="184"/>
      <c r="K75" s="1197"/>
      <c r="L75" s="382"/>
      <c r="M75" s="31"/>
      <c r="N75" s="149"/>
      <c r="O75" s="148"/>
      <c r="P75" s="148"/>
      <c r="Q75" s="148"/>
      <c r="R75" s="148"/>
      <c r="S75" s="148"/>
      <c r="T75" s="148"/>
      <c r="U75" s="1092"/>
      <c r="V75" s="1077"/>
      <c r="W75" s="1080"/>
      <c r="X75" s="149"/>
      <c r="Y75" s="149"/>
      <c r="Z75" s="1078"/>
      <c r="AA75" s="148"/>
      <c r="AB75" s="148"/>
      <c r="AC75" s="1081"/>
      <c r="AD75" s="1083"/>
      <c r="AE75" s="1084"/>
      <c r="AF75" s="1092"/>
      <c r="AG75" s="1077"/>
      <c r="AH75" s="1080"/>
      <c r="AI75" s="149"/>
      <c r="AJ75" s="149"/>
      <c r="AK75" s="1078"/>
      <c r="AL75" s="148"/>
      <c r="AM75" s="148"/>
      <c r="AN75" s="1081"/>
      <c r="AO75" s="1083"/>
      <c r="AP75" s="1084"/>
      <c r="AQ75" s="1092"/>
      <c r="AR75" s="1077"/>
      <c r="AS75" s="1080"/>
      <c r="AT75" s="149"/>
      <c r="AU75" s="149"/>
      <c r="AV75" s="1078"/>
      <c r="AW75" s="148"/>
      <c r="AX75" s="148"/>
      <c r="AY75" s="503"/>
      <c r="AZ75" s="504"/>
      <c r="BA75" s="122"/>
      <c r="BB75" s="500"/>
      <c r="BC75" s="147"/>
      <c r="BD75" s="149"/>
      <c r="BE75" s="149"/>
      <c r="BF75" s="149"/>
      <c r="BG75" s="148"/>
      <c r="BH75" s="148"/>
      <c r="BI75" s="148"/>
      <c r="BJ75" s="1081"/>
      <c r="BK75" s="1083"/>
      <c r="BL75" s="1084"/>
      <c r="BM75" s="1092"/>
      <c r="BN75" s="1077"/>
      <c r="BO75" s="1080"/>
      <c r="BP75" s="149"/>
      <c r="BQ75" s="149"/>
      <c r="BR75" s="1078"/>
      <c r="BS75" s="148"/>
      <c r="BT75" s="148"/>
      <c r="BU75" s="1081"/>
      <c r="BV75" s="1083"/>
      <c r="BW75" s="1084"/>
      <c r="BX75" s="1092"/>
      <c r="BY75" s="1077"/>
      <c r="BZ75" s="1080"/>
      <c r="CA75" s="149"/>
      <c r="CB75" s="149"/>
      <c r="CC75" s="1078"/>
      <c r="CD75" s="148"/>
      <c r="CE75" s="148"/>
      <c r="CF75" s="1081"/>
      <c r="CG75" s="1083"/>
      <c r="CH75" s="1084"/>
      <c r="CI75" s="30"/>
      <c r="CJ75" s="30"/>
      <c r="CK75" s="30"/>
      <c r="CL75" s="30"/>
      <c r="CM75" s="1085"/>
      <c r="CN75" s="1085"/>
      <c r="CO75" s="1089"/>
      <c r="CP75" s="1086"/>
      <c r="CR75" s="172"/>
      <c r="CS75" s="172"/>
      <c r="CT75" s="172"/>
      <c r="CU75" s="172"/>
      <c r="CV75" s="172"/>
      <c r="CW75" s="172"/>
      <c r="CX75" s="172"/>
    </row>
    <row r="76" spans="1:199" ht="15.75" customHeight="1" x14ac:dyDescent="0.25">
      <c r="B76" s="265">
        <v>70</v>
      </c>
      <c r="C76" s="1075"/>
      <c r="D76" s="1074"/>
      <c r="E76" s="497"/>
      <c r="F76" s="1301"/>
      <c r="G76" s="1079"/>
      <c r="H76" s="226"/>
      <c r="I76" s="184"/>
      <c r="J76" s="184"/>
      <c r="K76" s="1197"/>
      <c r="L76" s="382"/>
      <c r="M76" s="31"/>
      <c r="N76" s="149"/>
      <c r="O76" s="148"/>
      <c r="P76" s="148"/>
      <c r="Q76" s="148"/>
      <c r="R76" s="148"/>
      <c r="S76" s="148"/>
      <c r="T76" s="148"/>
      <c r="U76" s="1092"/>
      <c r="V76" s="1077"/>
      <c r="W76" s="1080"/>
      <c r="X76" s="149"/>
      <c r="Y76" s="149"/>
      <c r="Z76" s="1078"/>
      <c r="AA76" s="148"/>
      <c r="AB76" s="148"/>
      <c r="AC76" s="1081"/>
      <c r="AD76" s="1083"/>
      <c r="AE76" s="1084"/>
      <c r="AF76" s="1092"/>
      <c r="AG76" s="1077"/>
      <c r="AH76" s="1080"/>
      <c r="AI76" s="149"/>
      <c r="AJ76" s="149"/>
      <c r="AK76" s="1078"/>
      <c r="AL76" s="148"/>
      <c r="AM76" s="148"/>
      <c r="AN76" s="1081"/>
      <c r="AO76" s="1083"/>
      <c r="AP76" s="1084"/>
      <c r="AQ76" s="1092"/>
      <c r="AR76" s="1077"/>
      <c r="AS76" s="1080"/>
      <c r="AT76" s="149"/>
      <c r="AU76" s="149"/>
      <c r="AV76" s="1078"/>
      <c r="AW76" s="148"/>
      <c r="AX76" s="148"/>
      <c r="AY76" s="503"/>
      <c r="AZ76" s="504"/>
      <c r="BA76" s="122"/>
      <c r="BB76" s="500"/>
      <c r="BC76" s="147"/>
      <c r="BD76" s="149"/>
      <c r="BE76" s="149"/>
      <c r="BF76" s="149"/>
      <c r="BG76" s="148"/>
      <c r="BH76" s="148"/>
      <c r="BI76" s="148"/>
      <c r="BJ76" s="1081"/>
      <c r="BK76" s="1083"/>
      <c r="BL76" s="1084"/>
      <c r="BM76" s="1092"/>
      <c r="BN76" s="1077"/>
      <c r="BO76" s="1080"/>
      <c r="BP76" s="149"/>
      <c r="BQ76" s="149"/>
      <c r="BR76" s="1078"/>
      <c r="BS76" s="148"/>
      <c r="BT76" s="148"/>
      <c r="BU76" s="1081"/>
      <c r="BV76" s="1083"/>
      <c r="BW76" s="1084"/>
      <c r="BX76" s="1092"/>
      <c r="BY76" s="1077"/>
      <c r="BZ76" s="1080"/>
      <c r="CA76" s="149"/>
      <c r="CB76" s="149"/>
      <c r="CC76" s="1078"/>
      <c r="CD76" s="148"/>
      <c r="CE76" s="148"/>
      <c r="CF76" s="1081"/>
      <c r="CG76" s="1083"/>
      <c r="CH76" s="1084"/>
      <c r="CI76" s="30"/>
      <c r="CJ76" s="30"/>
      <c r="CK76" s="30"/>
      <c r="CL76" s="30"/>
      <c r="CM76" s="1085"/>
      <c r="CN76" s="1085"/>
      <c r="CO76" s="1089"/>
      <c r="CP76" s="1086"/>
      <c r="CR76" s="172"/>
      <c r="CS76" s="172"/>
      <c r="CT76" s="172"/>
      <c r="CU76" s="172"/>
      <c r="CV76" s="172"/>
      <c r="CW76" s="172"/>
      <c r="CX76" s="172"/>
    </row>
    <row r="77" spans="1:199" ht="15.75" customHeight="1" x14ac:dyDescent="0.25">
      <c r="B77" s="265">
        <v>71</v>
      </c>
      <c r="C77" s="1075"/>
      <c r="D77" s="1074"/>
      <c r="E77" s="497"/>
      <c r="F77" s="1301"/>
      <c r="G77" s="1079"/>
      <c r="H77" s="226"/>
      <c r="I77" s="184"/>
      <c r="J77" s="184"/>
      <c r="K77" s="1197"/>
      <c r="L77" s="382"/>
      <c r="M77" s="31"/>
      <c r="N77" s="149"/>
      <c r="O77" s="148"/>
      <c r="P77" s="148"/>
      <c r="Q77" s="148"/>
      <c r="R77" s="148"/>
      <c r="S77" s="148"/>
      <c r="T77" s="148"/>
      <c r="U77" s="1092"/>
      <c r="V77" s="1077"/>
      <c r="W77" s="1080"/>
      <c r="X77" s="149"/>
      <c r="Y77" s="149"/>
      <c r="Z77" s="1078"/>
      <c r="AA77" s="148"/>
      <c r="AB77" s="148"/>
      <c r="AC77" s="1081"/>
      <c r="AD77" s="1083"/>
      <c r="AE77" s="1084"/>
      <c r="AF77" s="1092"/>
      <c r="AG77" s="1077"/>
      <c r="AH77" s="1080"/>
      <c r="AI77" s="149"/>
      <c r="AJ77" s="149"/>
      <c r="AK77" s="1078"/>
      <c r="AL77" s="148"/>
      <c r="AM77" s="148"/>
      <c r="AN77" s="1081"/>
      <c r="AO77" s="1083"/>
      <c r="AP77" s="1084"/>
      <c r="AQ77" s="1092"/>
      <c r="AR77" s="1077"/>
      <c r="AS77" s="1080"/>
      <c r="AT77" s="149"/>
      <c r="AU77" s="149"/>
      <c r="AV77" s="1078"/>
      <c r="AW77" s="148"/>
      <c r="AX77" s="148"/>
      <c r="AY77" s="503"/>
      <c r="AZ77" s="504"/>
      <c r="BA77" s="122"/>
      <c r="BB77" s="500"/>
      <c r="BC77" s="147"/>
      <c r="BD77" s="149"/>
      <c r="BE77" s="149"/>
      <c r="BF77" s="149"/>
      <c r="BG77" s="148"/>
      <c r="BH77" s="148"/>
      <c r="BI77" s="148"/>
      <c r="BJ77" s="1081"/>
      <c r="BK77" s="1083"/>
      <c r="BL77" s="1084"/>
      <c r="BM77" s="1092"/>
      <c r="BN77" s="1077"/>
      <c r="BO77" s="1080"/>
      <c r="BP77" s="149"/>
      <c r="BQ77" s="149"/>
      <c r="BR77" s="1078"/>
      <c r="BS77" s="148"/>
      <c r="BT77" s="148"/>
      <c r="BU77" s="1081"/>
      <c r="BV77" s="1083"/>
      <c r="BW77" s="1084"/>
      <c r="BX77" s="1092"/>
      <c r="BY77" s="1077"/>
      <c r="BZ77" s="1080"/>
      <c r="CA77" s="149"/>
      <c r="CB77" s="149"/>
      <c r="CC77" s="1078"/>
      <c r="CD77" s="148"/>
      <c r="CE77" s="148"/>
      <c r="CF77" s="1081"/>
      <c r="CG77" s="1083"/>
      <c r="CH77" s="1084"/>
      <c r="CI77" s="30"/>
      <c r="CJ77" s="30"/>
      <c r="CK77" s="30"/>
      <c r="CL77" s="30"/>
      <c r="CM77" s="1085"/>
      <c r="CN77" s="1085"/>
      <c r="CO77" s="1089"/>
      <c r="CP77" s="1086"/>
      <c r="CR77" s="172"/>
      <c r="CS77" s="172"/>
      <c r="CT77" s="172"/>
      <c r="CU77" s="172"/>
      <c r="CV77" s="172"/>
      <c r="CW77" s="172"/>
      <c r="CX77" s="172"/>
    </row>
    <row r="78" spans="1:199" ht="15.75" customHeight="1" x14ac:dyDescent="0.25">
      <c r="B78" s="265">
        <v>72</v>
      </c>
      <c r="C78" s="1075"/>
      <c r="D78" s="1074"/>
      <c r="E78" s="497"/>
      <c r="F78" s="1301"/>
      <c r="G78" s="1079"/>
      <c r="H78" s="226"/>
      <c r="I78" s="184"/>
      <c r="J78" s="184"/>
      <c r="K78" s="1197"/>
      <c r="L78" s="382"/>
      <c r="M78" s="31"/>
      <c r="N78" s="149"/>
      <c r="O78" s="148"/>
      <c r="P78" s="148"/>
      <c r="Q78" s="148"/>
      <c r="R78" s="148"/>
      <c r="S78" s="148"/>
      <c r="T78" s="148"/>
      <c r="U78" s="1092"/>
      <c r="V78" s="1077"/>
      <c r="W78" s="1080"/>
      <c r="X78" s="149"/>
      <c r="Y78" s="149"/>
      <c r="Z78" s="1078"/>
      <c r="AA78" s="148"/>
      <c r="AB78" s="148"/>
      <c r="AC78" s="1081"/>
      <c r="AD78" s="1083"/>
      <c r="AE78" s="1084"/>
      <c r="AF78" s="1092"/>
      <c r="AG78" s="1077"/>
      <c r="AH78" s="1080"/>
      <c r="AI78" s="149"/>
      <c r="AJ78" s="149"/>
      <c r="AK78" s="1078"/>
      <c r="AL78" s="148"/>
      <c r="AM78" s="148"/>
      <c r="AN78" s="1081"/>
      <c r="AO78" s="1083"/>
      <c r="AP78" s="1084"/>
      <c r="AQ78" s="1092"/>
      <c r="AR78" s="1077"/>
      <c r="AS78" s="1080"/>
      <c r="AT78" s="149"/>
      <c r="AU78" s="149"/>
      <c r="AV78" s="1078"/>
      <c r="AW78" s="148"/>
      <c r="AX78" s="148"/>
      <c r="AY78" s="503"/>
      <c r="AZ78" s="504"/>
      <c r="BA78" s="122"/>
      <c r="BB78" s="500"/>
      <c r="BC78" s="147"/>
      <c r="BD78" s="149"/>
      <c r="BE78" s="149"/>
      <c r="BF78" s="149"/>
      <c r="BG78" s="148"/>
      <c r="BH78" s="148"/>
      <c r="BI78" s="148"/>
      <c r="BJ78" s="1081"/>
      <c r="BK78" s="1083"/>
      <c r="BL78" s="1084"/>
      <c r="BM78" s="1092"/>
      <c r="BN78" s="1077"/>
      <c r="BO78" s="1080"/>
      <c r="BP78" s="149"/>
      <c r="BQ78" s="149"/>
      <c r="BR78" s="1078"/>
      <c r="BS78" s="148"/>
      <c r="BT78" s="148"/>
      <c r="BU78" s="1081"/>
      <c r="BV78" s="1083"/>
      <c r="BW78" s="1084"/>
      <c r="BX78" s="1092"/>
      <c r="BY78" s="1077"/>
      <c r="BZ78" s="1080"/>
      <c r="CA78" s="149"/>
      <c r="CB78" s="149"/>
      <c r="CC78" s="1078"/>
      <c r="CD78" s="148"/>
      <c r="CE78" s="148"/>
      <c r="CF78" s="1081"/>
      <c r="CG78" s="1083"/>
      <c r="CH78" s="1084"/>
      <c r="CI78" s="30"/>
      <c r="CJ78" s="30"/>
      <c r="CK78" s="30"/>
      <c r="CL78" s="30"/>
      <c r="CM78" s="1085"/>
      <c r="CN78" s="1085"/>
      <c r="CO78" s="1089"/>
      <c r="CP78" s="1086"/>
      <c r="CR78" s="172"/>
      <c r="CS78" s="172"/>
      <c r="CT78" s="172"/>
      <c r="CU78" s="172"/>
      <c r="CV78" s="172"/>
      <c r="CW78" s="172"/>
    </row>
    <row r="79" spans="1:199" ht="15.75" customHeight="1" x14ac:dyDescent="0.25">
      <c r="B79" s="265">
        <v>73</v>
      </c>
      <c r="C79" s="1075"/>
      <c r="D79" s="1074"/>
      <c r="E79" s="497"/>
      <c r="F79" s="1301"/>
      <c r="G79" s="1079"/>
      <c r="H79" s="226"/>
      <c r="I79" s="184"/>
      <c r="J79" s="184"/>
      <c r="K79" s="1197"/>
      <c r="L79" s="382"/>
      <c r="M79" s="31"/>
      <c r="N79" s="149"/>
      <c r="O79" s="148"/>
      <c r="P79" s="148"/>
      <c r="Q79" s="148"/>
      <c r="R79" s="148"/>
      <c r="S79" s="148"/>
      <c r="T79" s="148"/>
      <c r="U79" s="1092"/>
      <c r="V79" s="1077"/>
      <c r="W79" s="1080"/>
      <c r="X79" s="149"/>
      <c r="Y79" s="149"/>
      <c r="Z79" s="1078"/>
      <c r="AA79" s="148"/>
      <c r="AB79" s="148"/>
      <c r="AC79" s="1081"/>
      <c r="AD79" s="1083"/>
      <c r="AE79" s="1084"/>
      <c r="AF79" s="1092"/>
      <c r="AG79" s="1077"/>
      <c r="AH79" s="1080"/>
      <c r="AI79" s="149"/>
      <c r="AJ79" s="149"/>
      <c r="AK79" s="1078"/>
      <c r="AL79" s="148"/>
      <c r="AM79" s="148"/>
      <c r="AN79" s="1081"/>
      <c r="AO79" s="1083"/>
      <c r="AP79" s="1084"/>
      <c r="AQ79" s="1092"/>
      <c r="AR79" s="1077"/>
      <c r="AS79" s="1080"/>
      <c r="AT79" s="149"/>
      <c r="AU79" s="149"/>
      <c r="AV79" s="1078"/>
      <c r="AW79" s="148"/>
      <c r="AX79" s="148"/>
      <c r="AY79" s="503"/>
      <c r="AZ79" s="504"/>
      <c r="BA79" s="122"/>
      <c r="BB79" s="500"/>
      <c r="BC79" s="147"/>
      <c r="BD79" s="149"/>
      <c r="BE79" s="149"/>
      <c r="BF79" s="149"/>
      <c r="BG79" s="148"/>
      <c r="BH79" s="148"/>
      <c r="BI79" s="148"/>
      <c r="BJ79" s="1081"/>
      <c r="BK79" s="1083"/>
      <c r="BL79" s="1084"/>
      <c r="BM79" s="1092"/>
      <c r="BN79" s="1077"/>
      <c r="BO79" s="1080"/>
      <c r="BP79" s="149"/>
      <c r="BQ79" s="149"/>
      <c r="BR79" s="1078"/>
      <c r="BS79" s="148"/>
      <c r="BT79" s="148"/>
      <c r="BU79" s="1081"/>
      <c r="BV79" s="1083"/>
      <c r="BW79" s="1084"/>
      <c r="BX79" s="1092"/>
      <c r="BY79" s="1077"/>
      <c r="BZ79" s="1080"/>
      <c r="CA79" s="149"/>
      <c r="CB79" s="149"/>
      <c r="CC79" s="1078"/>
      <c r="CD79" s="148"/>
      <c r="CE79" s="148"/>
      <c r="CF79" s="1081"/>
      <c r="CG79" s="1083"/>
      <c r="CH79" s="1084"/>
      <c r="CI79" s="30"/>
      <c r="CJ79" s="30"/>
      <c r="CK79" s="30"/>
      <c r="CL79" s="30"/>
      <c r="CM79" s="1085"/>
      <c r="CN79" s="1085"/>
      <c r="CO79" s="1089"/>
      <c r="CP79" s="1086"/>
      <c r="CR79" s="172"/>
      <c r="CS79" s="172"/>
      <c r="CT79" s="172"/>
      <c r="CU79" s="172"/>
      <c r="CV79" s="172"/>
      <c r="CW79" s="172"/>
    </row>
    <row r="80" spans="1:199" ht="15.75" customHeight="1" x14ac:dyDescent="0.25">
      <c r="B80" s="265">
        <v>74</v>
      </c>
      <c r="C80" s="1075"/>
      <c r="D80" s="1074"/>
      <c r="E80" s="497"/>
      <c r="F80" s="1301"/>
      <c r="G80" s="1079"/>
      <c r="H80" s="226"/>
      <c r="I80" s="184"/>
      <c r="J80" s="184"/>
      <c r="K80" s="1197"/>
      <c r="L80" s="382"/>
      <c r="M80" s="31"/>
      <c r="N80" s="149"/>
      <c r="O80" s="148"/>
      <c r="P80" s="148"/>
      <c r="Q80" s="148"/>
      <c r="R80" s="148"/>
      <c r="S80" s="148"/>
      <c r="T80" s="148"/>
      <c r="U80" s="1092"/>
      <c r="V80" s="1077"/>
      <c r="W80" s="1080"/>
      <c r="X80" s="149"/>
      <c r="Y80" s="149"/>
      <c r="Z80" s="1078"/>
      <c r="AA80" s="148"/>
      <c r="AB80" s="148"/>
      <c r="AC80" s="1081"/>
      <c r="AD80" s="1083"/>
      <c r="AE80" s="1084"/>
      <c r="AF80" s="1092"/>
      <c r="AG80" s="1077"/>
      <c r="AH80" s="1080"/>
      <c r="AI80" s="149"/>
      <c r="AJ80" s="149"/>
      <c r="AK80" s="1078"/>
      <c r="AL80" s="148"/>
      <c r="AM80" s="148"/>
      <c r="AN80" s="1081"/>
      <c r="AO80" s="1083"/>
      <c r="AP80" s="1084"/>
      <c r="AQ80" s="1092"/>
      <c r="AR80" s="1077"/>
      <c r="AS80" s="1080"/>
      <c r="AT80" s="149"/>
      <c r="AU80" s="149"/>
      <c r="AV80" s="1078"/>
      <c r="AW80" s="148"/>
      <c r="AX80" s="148"/>
      <c r="AY80" s="503"/>
      <c r="AZ80" s="504"/>
      <c r="BA80" s="122"/>
      <c r="BB80" s="500"/>
      <c r="BC80" s="147"/>
      <c r="BD80" s="149"/>
      <c r="BE80" s="149"/>
      <c r="BF80" s="149"/>
      <c r="BG80" s="148"/>
      <c r="BH80" s="148"/>
      <c r="BI80" s="148"/>
      <c r="BJ80" s="1081"/>
      <c r="BK80" s="1083"/>
      <c r="BL80" s="1084"/>
      <c r="BM80" s="1092"/>
      <c r="BN80" s="1077"/>
      <c r="BO80" s="1080"/>
      <c r="BP80" s="149"/>
      <c r="BQ80" s="149"/>
      <c r="BR80" s="1078"/>
      <c r="BS80" s="148"/>
      <c r="BT80" s="148"/>
      <c r="BU80" s="1081"/>
      <c r="BV80" s="1083"/>
      <c r="BW80" s="1084"/>
      <c r="BX80" s="1092"/>
      <c r="BY80" s="1077"/>
      <c r="BZ80" s="1080"/>
      <c r="CA80" s="149"/>
      <c r="CB80" s="149"/>
      <c r="CC80" s="1078"/>
      <c r="CD80" s="148"/>
      <c r="CE80" s="148"/>
      <c r="CF80" s="1081"/>
      <c r="CG80" s="1083"/>
      <c r="CH80" s="1084"/>
      <c r="CI80" s="30"/>
      <c r="CJ80" s="30"/>
      <c r="CK80" s="30"/>
      <c r="CL80" s="30"/>
      <c r="CM80" s="1085"/>
      <c r="CN80" s="1085"/>
      <c r="CO80" s="1089"/>
      <c r="CP80" s="1086"/>
      <c r="CR80" s="172"/>
      <c r="CS80" s="172"/>
      <c r="CT80" s="172"/>
      <c r="CU80" s="172"/>
      <c r="CV80" s="172"/>
      <c r="CW80" s="172"/>
    </row>
    <row r="81" spans="1:201" s="44" customFormat="1" ht="15.75" customHeight="1" x14ac:dyDescent="0.25">
      <c r="A81" s="6"/>
      <c r="B81" s="265">
        <v>75</v>
      </c>
      <c r="C81" s="1075"/>
      <c r="D81" s="1074"/>
      <c r="E81" s="497"/>
      <c r="F81" s="1301"/>
      <c r="G81" s="1079"/>
      <c r="H81" s="226"/>
      <c r="I81" s="184"/>
      <c r="J81" s="184"/>
      <c r="K81" s="1197"/>
      <c r="L81" s="382"/>
      <c r="M81" s="31"/>
      <c r="N81" s="149"/>
      <c r="O81" s="148"/>
      <c r="P81" s="148"/>
      <c r="Q81" s="148"/>
      <c r="R81" s="148"/>
      <c r="S81" s="148"/>
      <c r="T81" s="148"/>
      <c r="U81" s="1092"/>
      <c r="V81" s="1077"/>
      <c r="W81" s="1080"/>
      <c r="X81" s="149"/>
      <c r="Y81" s="149"/>
      <c r="Z81" s="1078"/>
      <c r="AA81" s="148"/>
      <c r="AB81" s="148"/>
      <c r="AC81" s="1081"/>
      <c r="AD81" s="1083"/>
      <c r="AE81" s="1084"/>
      <c r="AF81" s="1092"/>
      <c r="AG81" s="1077"/>
      <c r="AH81" s="1080"/>
      <c r="AI81" s="149"/>
      <c r="AJ81" s="149"/>
      <c r="AK81" s="1078"/>
      <c r="AL81" s="148"/>
      <c r="AM81" s="148"/>
      <c r="AN81" s="1081"/>
      <c r="AO81" s="1083"/>
      <c r="AP81" s="1084"/>
      <c r="AQ81" s="1092"/>
      <c r="AR81" s="1077"/>
      <c r="AS81" s="1080"/>
      <c r="AT81" s="149"/>
      <c r="AU81" s="149"/>
      <c r="AV81" s="1078"/>
      <c r="AW81" s="148"/>
      <c r="AX81" s="148"/>
      <c r="AY81" s="503"/>
      <c r="AZ81" s="504"/>
      <c r="BA81" s="122"/>
      <c r="BB81" s="500"/>
      <c r="BC81" s="147"/>
      <c r="BD81" s="149"/>
      <c r="BE81" s="149"/>
      <c r="BF81" s="149"/>
      <c r="BG81" s="148"/>
      <c r="BH81" s="148"/>
      <c r="BI81" s="148"/>
      <c r="BJ81" s="1081"/>
      <c r="BK81" s="1083"/>
      <c r="BL81" s="1084"/>
      <c r="BM81" s="1092"/>
      <c r="BN81" s="1077"/>
      <c r="BO81" s="1080"/>
      <c r="BP81" s="149"/>
      <c r="BQ81" s="149"/>
      <c r="BR81" s="1078"/>
      <c r="BS81" s="148"/>
      <c r="BT81" s="148"/>
      <c r="BU81" s="1081"/>
      <c r="BV81" s="1083"/>
      <c r="BW81" s="1084"/>
      <c r="BX81" s="1092"/>
      <c r="BY81" s="1077"/>
      <c r="BZ81" s="1080"/>
      <c r="CA81" s="149"/>
      <c r="CB81" s="149"/>
      <c r="CC81" s="1078"/>
      <c r="CD81" s="148"/>
      <c r="CE81" s="148"/>
      <c r="CF81" s="1081"/>
      <c r="CG81" s="1083"/>
      <c r="CH81" s="1084"/>
      <c r="CI81" s="30"/>
      <c r="CJ81" s="30"/>
      <c r="CK81" s="30"/>
      <c r="CL81" s="30"/>
      <c r="CM81" s="1085"/>
      <c r="CN81" s="1085"/>
      <c r="CO81" s="1089"/>
      <c r="CP81" s="1086"/>
      <c r="CR81" s="172"/>
      <c r="CS81" s="182"/>
      <c r="CT81" s="182"/>
      <c r="CU81" s="182"/>
      <c r="CV81" s="182"/>
      <c r="CW81" s="182"/>
      <c r="DA81" s="144"/>
      <c r="DB81" s="93"/>
      <c r="DC81" s="677"/>
      <c r="DD81" s="677"/>
      <c r="DE81" s="165"/>
      <c r="DF81" s="167"/>
      <c r="DG81" s="91"/>
      <c r="DH81" s="93"/>
      <c r="DI81" s="93"/>
      <c r="DJ81" s="91"/>
      <c r="DK81" s="91"/>
      <c r="DL81" s="91"/>
      <c r="DM81" s="91"/>
      <c r="DN81" s="91"/>
      <c r="DO81" s="91"/>
      <c r="DP81" s="91"/>
      <c r="DQ81" s="91"/>
      <c r="DR81" s="91"/>
      <c r="DS81" s="91"/>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1"/>
      <c r="GH81" s="91"/>
      <c r="GI81" s="91"/>
      <c r="GJ81" s="91"/>
      <c r="GK81" s="91"/>
      <c r="GL81" s="91"/>
      <c r="GM81" s="91"/>
      <c r="GN81" s="91"/>
      <c r="GO81" s="91"/>
      <c r="GP81" s="91"/>
      <c r="GQ81" s="91"/>
      <c r="GR81" s="702"/>
      <c r="GS81" s="702"/>
    </row>
    <row r="82" spans="1:201" ht="15.75" customHeight="1" x14ac:dyDescent="0.25">
      <c r="B82" s="265">
        <v>76</v>
      </c>
      <c r="C82" s="1075"/>
      <c r="D82" s="1074"/>
      <c r="E82" s="497"/>
      <c r="F82" s="1301"/>
      <c r="G82" s="1079"/>
      <c r="H82" s="226"/>
      <c r="I82" s="184"/>
      <c r="J82" s="184"/>
      <c r="K82" s="1197"/>
      <c r="L82" s="382"/>
      <c r="M82" s="31"/>
      <c r="N82" s="149"/>
      <c r="O82" s="148"/>
      <c r="P82" s="148"/>
      <c r="Q82" s="148"/>
      <c r="R82" s="148"/>
      <c r="S82" s="148"/>
      <c r="T82" s="148"/>
      <c r="U82" s="1092"/>
      <c r="V82" s="1077"/>
      <c r="W82" s="1080"/>
      <c r="X82" s="149"/>
      <c r="Y82" s="149"/>
      <c r="Z82" s="1078"/>
      <c r="AA82" s="148"/>
      <c r="AB82" s="148"/>
      <c r="AC82" s="1081"/>
      <c r="AD82" s="1083"/>
      <c r="AE82" s="1084"/>
      <c r="AF82" s="1092"/>
      <c r="AG82" s="1077"/>
      <c r="AH82" s="1080"/>
      <c r="AI82" s="149"/>
      <c r="AJ82" s="149"/>
      <c r="AK82" s="1078"/>
      <c r="AL82" s="148"/>
      <c r="AM82" s="148"/>
      <c r="AN82" s="1081"/>
      <c r="AO82" s="1083"/>
      <c r="AP82" s="1084"/>
      <c r="AQ82" s="1092"/>
      <c r="AR82" s="1077"/>
      <c r="AS82" s="1080"/>
      <c r="AT82" s="149"/>
      <c r="AU82" s="149"/>
      <c r="AV82" s="1078"/>
      <c r="AW82" s="148"/>
      <c r="AX82" s="148"/>
      <c r="AY82" s="503"/>
      <c r="AZ82" s="504"/>
      <c r="BA82" s="122"/>
      <c r="BB82" s="500"/>
      <c r="BC82" s="147"/>
      <c r="BD82" s="149"/>
      <c r="BE82" s="149"/>
      <c r="BF82" s="149"/>
      <c r="BG82" s="148"/>
      <c r="BH82" s="148"/>
      <c r="BI82" s="148"/>
      <c r="BJ82" s="1081"/>
      <c r="BK82" s="1083"/>
      <c r="BL82" s="1084"/>
      <c r="BM82" s="1092"/>
      <c r="BN82" s="1077"/>
      <c r="BO82" s="1080"/>
      <c r="BP82" s="149"/>
      <c r="BQ82" s="149"/>
      <c r="BR82" s="1078"/>
      <c r="BS82" s="148"/>
      <c r="BT82" s="148"/>
      <c r="BU82" s="1081"/>
      <c r="BV82" s="1083"/>
      <c r="BW82" s="1084"/>
      <c r="BX82" s="1092"/>
      <c r="BY82" s="1077"/>
      <c r="BZ82" s="1080"/>
      <c r="CA82" s="149"/>
      <c r="CB82" s="149"/>
      <c r="CC82" s="1078"/>
      <c r="CD82" s="148"/>
      <c r="CE82" s="148"/>
      <c r="CF82" s="1081"/>
      <c r="CG82" s="1083"/>
      <c r="CH82" s="1084"/>
      <c r="CI82" s="30"/>
      <c r="CJ82" s="30"/>
      <c r="CK82" s="30"/>
      <c r="CL82" s="30"/>
      <c r="CM82" s="1085"/>
      <c r="CN82" s="1085"/>
      <c r="CO82" s="1089"/>
      <c r="CP82" s="1086"/>
      <c r="CR82" s="172"/>
      <c r="CS82" s="172"/>
      <c r="CT82" s="172"/>
      <c r="CU82" s="172"/>
      <c r="CV82" s="172"/>
      <c r="CW82" s="172"/>
    </row>
    <row r="83" spans="1:201" ht="15.75" customHeight="1" x14ac:dyDescent="0.25">
      <c r="B83" s="265">
        <v>77</v>
      </c>
      <c r="C83" s="1075"/>
      <c r="D83" s="1074"/>
      <c r="E83" s="497"/>
      <c r="F83" s="1301"/>
      <c r="G83" s="1079"/>
      <c r="H83" s="226"/>
      <c r="I83" s="184"/>
      <c r="J83" s="184"/>
      <c r="K83" s="1197"/>
      <c r="L83" s="382"/>
      <c r="M83" s="31"/>
      <c r="N83" s="149"/>
      <c r="O83" s="148"/>
      <c r="P83" s="148"/>
      <c r="Q83" s="148"/>
      <c r="R83" s="148"/>
      <c r="S83" s="148"/>
      <c r="T83" s="148"/>
      <c r="U83" s="1092"/>
      <c r="V83" s="1077"/>
      <c r="W83" s="1080"/>
      <c r="X83" s="149"/>
      <c r="Y83" s="149"/>
      <c r="Z83" s="1078"/>
      <c r="AA83" s="148"/>
      <c r="AB83" s="148"/>
      <c r="AC83" s="1081"/>
      <c r="AD83" s="1083"/>
      <c r="AE83" s="1084"/>
      <c r="AF83" s="1092"/>
      <c r="AG83" s="1077"/>
      <c r="AH83" s="1080"/>
      <c r="AI83" s="149"/>
      <c r="AJ83" s="149"/>
      <c r="AK83" s="1078"/>
      <c r="AL83" s="148"/>
      <c r="AM83" s="148"/>
      <c r="AN83" s="1081"/>
      <c r="AO83" s="1083"/>
      <c r="AP83" s="1084"/>
      <c r="AQ83" s="1092"/>
      <c r="AR83" s="1077"/>
      <c r="AS83" s="1080"/>
      <c r="AT83" s="149"/>
      <c r="AU83" s="149"/>
      <c r="AV83" s="1078"/>
      <c r="AW83" s="148"/>
      <c r="AX83" s="148"/>
      <c r="AY83" s="503"/>
      <c r="AZ83" s="504"/>
      <c r="BA83" s="122"/>
      <c r="BB83" s="500"/>
      <c r="BC83" s="147"/>
      <c r="BD83" s="149"/>
      <c r="BE83" s="149"/>
      <c r="BF83" s="149"/>
      <c r="BG83" s="148"/>
      <c r="BH83" s="148"/>
      <c r="BI83" s="148"/>
      <c r="BJ83" s="1081"/>
      <c r="BK83" s="1083"/>
      <c r="BL83" s="1084"/>
      <c r="BM83" s="1092"/>
      <c r="BN83" s="1077"/>
      <c r="BO83" s="1080"/>
      <c r="BP83" s="149"/>
      <c r="BQ83" s="149"/>
      <c r="BR83" s="1078"/>
      <c r="BS83" s="148"/>
      <c r="BT83" s="148"/>
      <c r="BU83" s="1081"/>
      <c r="BV83" s="1083"/>
      <c r="BW83" s="1084"/>
      <c r="BX83" s="1092"/>
      <c r="BY83" s="1077"/>
      <c r="BZ83" s="1080"/>
      <c r="CA83" s="149"/>
      <c r="CB83" s="149"/>
      <c r="CC83" s="1078"/>
      <c r="CD83" s="148"/>
      <c r="CE83" s="148"/>
      <c r="CF83" s="1081"/>
      <c r="CG83" s="1083"/>
      <c r="CH83" s="1084"/>
      <c r="CI83" s="30"/>
      <c r="CJ83" s="30"/>
      <c r="CK83" s="30"/>
      <c r="CL83" s="30"/>
      <c r="CM83" s="1085"/>
      <c r="CN83" s="1085"/>
      <c r="CO83" s="1089"/>
      <c r="CP83" s="1086"/>
      <c r="CR83" s="172"/>
      <c r="CS83" s="172"/>
      <c r="CT83" s="172"/>
      <c r="CU83" s="172"/>
      <c r="CV83" s="172"/>
      <c r="CW83" s="172"/>
    </row>
    <row r="84" spans="1:201" ht="15.75" customHeight="1" x14ac:dyDescent="0.25">
      <c r="B84" s="265">
        <v>78</v>
      </c>
      <c r="C84" s="1075"/>
      <c r="D84" s="1074"/>
      <c r="E84" s="497"/>
      <c r="F84" s="1301"/>
      <c r="G84" s="1079"/>
      <c r="H84" s="226"/>
      <c r="I84" s="184"/>
      <c r="J84" s="184"/>
      <c r="K84" s="1197"/>
      <c r="L84" s="382"/>
      <c r="M84" s="31"/>
      <c r="N84" s="149"/>
      <c r="O84" s="148"/>
      <c r="P84" s="148"/>
      <c r="Q84" s="148"/>
      <c r="R84" s="148"/>
      <c r="S84" s="148"/>
      <c r="T84" s="148"/>
      <c r="U84" s="1092"/>
      <c r="V84" s="1077"/>
      <c r="W84" s="1080"/>
      <c r="X84" s="149"/>
      <c r="Y84" s="149"/>
      <c r="Z84" s="1078"/>
      <c r="AA84" s="148"/>
      <c r="AB84" s="148"/>
      <c r="AC84" s="1081"/>
      <c r="AD84" s="1083"/>
      <c r="AE84" s="1084"/>
      <c r="AF84" s="1092"/>
      <c r="AG84" s="1077"/>
      <c r="AH84" s="1080"/>
      <c r="AI84" s="149"/>
      <c r="AJ84" s="149"/>
      <c r="AK84" s="1078"/>
      <c r="AL84" s="148"/>
      <c r="AM84" s="148"/>
      <c r="AN84" s="1081"/>
      <c r="AO84" s="1083"/>
      <c r="AP84" s="1084"/>
      <c r="AQ84" s="1092"/>
      <c r="AR84" s="1077"/>
      <c r="AS84" s="1080"/>
      <c r="AT84" s="149"/>
      <c r="AU84" s="149"/>
      <c r="AV84" s="1078"/>
      <c r="AW84" s="148"/>
      <c r="AX84" s="148"/>
      <c r="AY84" s="503"/>
      <c r="AZ84" s="504"/>
      <c r="BA84" s="122"/>
      <c r="BB84" s="500"/>
      <c r="BC84" s="147"/>
      <c r="BD84" s="149"/>
      <c r="BE84" s="149"/>
      <c r="BF84" s="149"/>
      <c r="BG84" s="148"/>
      <c r="BH84" s="148"/>
      <c r="BI84" s="148"/>
      <c r="BJ84" s="1081"/>
      <c r="BK84" s="1083"/>
      <c r="BL84" s="1084"/>
      <c r="BM84" s="1092"/>
      <c r="BN84" s="1077"/>
      <c r="BO84" s="1080"/>
      <c r="BP84" s="149"/>
      <c r="BQ84" s="149"/>
      <c r="BR84" s="1078"/>
      <c r="BS84" s="148"/>
      <c r="BT84" s="148"/>
      <c r="BU84" s="1081"/>
      <c r="BV84" s="1083"/>
      <c r="BW84" s="1084"/>
      <c r="BX84" s="1092"/>
      <c r="BY84" s="1077"/>
      <c r="BZ84" s="1080"/>
      <c r="CA84" s="149"/>
      <c r="CB84" s="149"/>
      <c r="CC84" s="1078"/>
      <c r="CD84" s="148"/>
      <c r="CE84" s="148"/>
      <c r="CF84" s="1081"/>
      <c r="CG84" s="1083"/>
      <c r="CH84" s="1084"/>
      <c r="CI84" s="30"/>
      <c r="CJ84" s="30"/>
      <c r="CK84" s="30"/>
      <c r="CL84" s="30"/>
      <c r="CM84" s="1085"/>
      <c r="CN84" s="1085"/>
      <c r="CO84" s="1089"/>
      <c r="CP84" s="1086"/>
      <c r="CR84" s="172"/>
      <c r="CS84" s="172"/>
      <c r="CT84" s="172"/>
      <c r="CU84" s="172"/>
      <c r="CV84" s="172"/>
      <c r="CW84" s="172"/>
    </row>
    <row r="85" spans="1:201" ht="15.75" customHeight="1" x14ac:dyDescent="0.25">
      <c r="B85" s="265">
        <v>79</v>
      </c>
      <c r="C85" s="1075"/>
      <c r="D85" s="1074"/>
      <c r="E85" s="497"/>
      <c r="F85" s="1301"/>
      <c r="G85" s="1079"/>
      <c r="H85" s="226"/>
      <c r="I85" s="184"/>
      <c r="J85" s="184"/>
      <c r="K85" s="1197"/>
      <c r="L85" s="382"/>
      <c r="M85" s="31"/>
      <c r="N85" s="149"/>
      <c r="O85" s="148"/>
      <c r="P85" s="148"/>
      <c r="Q85" s="148"/>
      <c r="R85" s="148"/>
      <c r="S85" s="148"/>
      <c r="T85" s="148"/>
      <c r="U85" s="1092"/>
      <c r="V85" s="1077"/>
      <c r="W85" s="1080"/>
      <c r="X85" s="149"/>
      <c r="Y85" s="149"/>
      <c r="Z85" s="1078"/>
      <c r="AA85" s="148"/>
      <c r="AB85" s="148"/>
      <c r="AC85" s="1081"/>
      <c r="AD85" s="1083"/>
      <c r="AE85" s="1084"/>
      <c r="AF85" s="1092"/>
      <c r="AG85" s="1077"/>
      <c r="AH85" s="1080"/>
      <c r="AI85" s="149"/>
      <c r="AJ85" s="149"/>
      <c r="AK85" s="1078"/>
      <c r="AL85" s="148"/>
      <c r="AM85" s="148"/>
      <c r="AN85" s="1081"/>
      <c r="AO85" s="1083"/>
      <c r="AP85" s="1084"/>
      <c r="AQ85" s="1092"/>
      <c r="AR85" s="1077"/>
      <c r="AS85" s="1080"/>
      <c r="AT85" s="149"/>
      <c r="AU85" s="149"/>
      <c r="AV85" s="1078"/>
      <c r="AW85" s="148"/>
      <c r="AX85" s="148"/>
      <c r="AY85" s="503"/>
      <c r="AZ85" s="504"/>
      <c r="BA85" s="122"/>
      <c r="BB85" s="500"/>
      <c r="BC85" s="147"/>
      <c r="BD85" s="149"/>
      <c r="BE85" s="149"/>
      <c r="BF85" s="149"/>
      <c r="BG85" s="148"/>
      <c r="BH85" s="148"/>
      <c r="BI85" s="148"/>
      <c r="BJ85" s="1081"/>
      <c r="BK85" s="1083"/>
      <c r="BL85" s="1084"/>
      <c r="BM85" s="1092"/>
      <c r="BN85" s="1077"/>
      <c r="BO85" s="1080"/>
      <c r="BP85" s="149"/>
      <c r="BQ85" s="149"/>
      <c r="BR85" s="1078"/>
      <c r="BS85" s="148"/>
      <c r="BT85" s="148"/>
      <c r="BU85" s="1081"/>
      <c r="BV85" s="1083"/>
      <c r="BW85" s="1084"/>
      <c r="BX85" s="1092"/>
      <c r="BY85" s="1077"/>
      <c r="BZ85" s="1080"/>
      <c r="CA85" s="149"/>
      <c r="CB85" s="149"/>
      <c r="CC85" s="1078"/>
      <c r="CD85" s="148"/>
      <c r="CE85" s="148"/>
      <c r="CF85" s="1081"/>
      <c r="CG85" s="1083"/>
      <c r="CH85" s="1084"/>
      <c r="CI85" s="30"/>
      <c r="CJ85" s="30"/>
      <c r="CK85" s="30"/>
      <c r="CL85" s="30"/>
      <c r="CM85" s="1085"/>
      <c r="CN85" s="1085"/>
      <c r="CO85" s="1089"/>
      <c r="CP85" s="1086"/>
      <c r="CR85" s="172"/>
      <c r="CS85" s="172"/>
      <c r="CT85" s="172"/>
      <c r="CU85" s="172"/>
      <c r="CV85" s="172"/>
      <c r="CW85" s="172"/>
    </row>
    <row r="86" spans="1:201" ht="15.75" customHeight="1" x14ac:dyDescent="0.25">
      <c r="B86" s="265">
        <v>80</v>
      </c>
      <c r="C86" s="1075"/>
      <c r="D86" s="1074"/>
      <c r="E86" s="497"/>
      <c r="F86" s="1301"/>
      <c r="G86" s="1079"/>
      <c r="H86" s="226"/>
      <c r="I86" s="184"/>
      <c r="J86" s="184"/>
      <c r="K86" s="1197"/>
      <c r="L86" s="382"/>
      <c r="M86" s="31"/>
      <c r="N86" s="149"/>
      <c r="O86" s="148"/>
      <c r="P86" s="148"/>
      <c r="Q86" s="148"/>
      <c r="R86" s="148"/>
      <c r="S86" s="148"/>
      <c r="T86" s="148"/>
      <c r="U86" s="1092"/>
      <c r="V86" s="1077"/>
      <c r="W86" s="1080"/>
      <c r="X86" s="149"/>
      <c r="Y86" s="149"/>
      <c r="Z86" s="1078"/>
      <c r="AA86" s="148"/>
      <c r="AB86" s="148"/>
      <c r="AC86" s="1081"/>
      <c r="AD86" s="1083"/>
      <c r="AE86" s="1084"/>
      <c r="AF86" s="1092"/>
      <c r="AG86" s="1077"/>
      <c r="AH86" s="1080"/>
      <c r="AI86" s="149"/>
      <c r="AJ86" s="149"/>
      <c r="AK86" s="1078"/>
      <c r="AL86" s="148"/>
      <c r="AM86" s="148"/>
      <c r="AN86" s="1081"/>
      <c r="AO86" s="1083"/>
      <c r="AP86" s="1084"/>
      <c r="AQ86" s="1092"/>
      <c r="AR86" s="1077"/>
      <c r="AS86" s="1080"/>
      <c r="AT86" s="149"/>
      <c r="AU86" s="149"/>
      <c r="AV86" s="1078"/>
      <c r="AW86" s="148"/>
      <c r="AX86" s="148"/>
      <c r="AY86" s="503"/>
      <c r="AZ86" s="504"/>
      <c r="BA86" s="122"/>
      <c r="BB86" s="500"/>
      <c r="BC86" s="147"/>
      <c r="BD86" s="149"/>
      <c r="BE86" s="149"/>
      <c r="BF86" s="149"/>
      <c r="BG86" s="148"/>
      <c r="BH86" s="148"/>
      <c r="BI86" s="148"/>
      <c r="BJ86" s="1081"/>
      <c r="BK86" s="1083"/>
      <c r="BL86" s="1084"/>
      <c r="BM86" s="1092"/>
      <c r="BN86" s="1077"/>
      <c r="BO86" s="1080"/>
      <c r="BP86" s="149"/>
      <c r="BQ86" s="149"/>
      <c r="BR86" s="1078"/>
      <c r="BS86" s="148"/>
      <c r="BT86" s="148"/>
      <c r="BU86" s="1081"/>
      <c r="BV86" s="1083"/>
      <c r="BW86" s="1084"/>
      <c r="BX86" s="1092"/>
      <c r="BY86" s="1077"/>
      <c r="BZ86" s="1080"/>
      <c r="CA86" s="149"/>
      <c r="CB86" s="149"/>
      <c r="CC86" s="1078"/>
      <c r="CD86" s="148"/>
      <c r="CE86" s="148"/>
      <c r="CF86" s="1081"/>
      <c r="CG86" s="1083"/>
      <c r="CH86" s="1084"/>
      <c r="CI86" s="30"/>
      <c r="CJ86" s="30"/>
      <c r="CK86" s="30"/>
      <c r="CL86" s="30"/>
      <c r="CM86" s="1085"/>
      <c r="CN86" s="1085"/>
      <c r="CO86" s="1089"/>
      <c r="CP86" s="1086"/>
      <c r="CR86" s="172"/>
      <c r="CS86" s="172"/>
      <c r="CT86" s="172"/>
      <c r="CU86" s="172"/>
      <c r="CV86" s="172"/>
      <c r="CW86" s="172"/>
    </row>
    <row r="87" spans="1:201" ht="15.75" customHeight="1" x14ac:dyDescent="0.25">
      <c r="B87" s="265">
        <v>81</v>
      </c>
      <c r="C87" s="1075"/>
      <c r="D87" s="1074"/>
      <c r="E87" s="497"/>
      <c r="F87" s="1301"/>
      <c r="G87" s="1079"/>
      <c r="H87" s="226"/>
      <c r="I87" s="184"/>
      <c r="J87" s="184"/>
      <c r="K87" s="1197"/>
      <c r="L87" s="382"/>
      <c r="M87" s="31"/>
      <c r="N87" s="149"/>
      <c r="O87" s="148"/>
      <c r="P87" s="148"/>
      <c r="Q87" s="148"/>
      <c r="R87" s="148"/>
      <c r="S87" s="148"/>
      <c r="T87" s="148"/>
      <c r="U87" s="1092"/>
      <c r="V87" s="1077"/>
      <c r="W87" s="1080"/>
      <c r="X87" s="149"/>
      <c r="Y87" s="149"/>
      <c r="Z87" s="1078"/>
      <c r="AA87" s="148"/>
      <c r="AB87" s="148"/>
      <c r="AC87" s="1081"/>
      <c r="AD87" s="1083"/>
      <c r="AE87" s="1084"/>
      <c r="AF87" s="1092"/>
      <c r="AG87" s="1077"/>
      <c r="AH87" s="1080"/>
      <c r="AI87" s="149"/>
      <c r="AJ87" s="149"/>
      <c r="AK87" s="1078"/>
      <c r="AL87" s="148"/>
      <c r="AM87" s="148"/>
      <c r="AN87" s="1081"/>
      <c r="AO87" s="1083"/>
      <c r="AP87" s="1084"/>
      <c r="AQ87" s="1092"/>
      <c r="AR87" s="1077"/>
      <c r="AS87" s="1080"/>
      <c r="AT87" s="149"/>
      <c r="AU87" s="149"/>
      <c r="AV87" s="1078"/>
      <c r="AW87" s="148"/>
      <c r="AX87" s="148"/>
      <c r="AY87" s="503"/>
      <c r="AZ87" s="504"/>
      <c r="BA87" s="122"/>
      <c r="BB87" s="500"/>
      <c r="BC87" s="147"/>
      <c r="BD87" s="149"/>
      <c r="BE87" s="149"/>
      <c r="BF87" s="149"/>
      <c r="BG87" s="148"/>
      <c r="BH87" s="148"/>
      <c r="BI87" s="148"/>
      <c r="BJ87" s="1081"/>
      <c r="BK87" s="1083"/>
      <c r="BL87" s="1084"/>
      <c r="BM87" s="1092"/>
      <c r="BN87" s="1077"/>
      <c r="BO87" s="1080"/>
      <c r="BP87" s="149"/>
      <c r="BQ87" s="149"/>
      <c r="BR87" s="1078"/>
      <c r="BS87" s="148"/>
      <c r="BT87" s="148"/>
      <c r="BU87" s="1081"/>
      <c r="BV87" s="1083"/>
      <c r="BW87" s="1084"/>
      <c r="BX87" s="1092"/>
      <c r="BY87" s="1077"/>
      <c r="BZ87" s="1080"/>
      <c r="CA87" s="149"/>
      <c r="CB87" s="149"/>
      <c r="CC87" s="1078"/>
      <c r="CD87" s="148"/>
      <c r="CE87" s="148"/>
      <c r="CF87" s="1081"/>
      <c r="CG87" s="1083"/>
      <c r="CH87" s="1084"/>
      <c r="CI87" s="30"/>
      <c r="CJ87" s="30"/>
      <c r="CK87" s="30"/>
      <c r="CL87" s="30"/>
      <c r="CM87" s="1085"/>
      <c r="CN87" s="1085"/>
      <c r="CO87" s="1089"/>
      <c r="CP87" s="1086"/>
      <c r="CR87" s="172"/>
      <c r="CS87" s="172"/>
      <c r="CT87" s="172"/>
      <c r="CU87" s="172"/>
      <c r="CV87" s="172"/>
      <c r="CW87" s="172"/>
    </row>
    <row r="88" spans="1:201" ht="15.75" customHeight="1" x14ac:dyDescent="0.25">
      <c r="B88" s="265">
        <v>82</v>
      </c>
      <c r="C88" s="1075"/>
      <c r="D88" s="1074"/>
      <c r="E88" s="497"/>
      <c r="F88" s="1301"/>
      <c r="G88" s="1079"/>
      <c r="H88" s="226"/>
      <c r="I88" s="184"/>
      <c r="J88" s="184"/>
      <c r="K88" s="1197"/>
      <c r="L88" s="382"/>
      <c r="M88" s="31"/>
      <c r="N88" s="149"/>
      <c r="O88" s="148"/>
      <c r="P88" s="148"/>
      <c r="Q88" s="148"/>
      <c r="R88" s="148"/>
      <c r="S88" s="148"/>
      <c r="T88" s="148"/>
      <c r="U88" s="1092"/>
      <c r="V88" s="1077"/>
      <c r="W88" s="1080"/>
      <c r="X88" s="149"/>
      <c r="Y88" s="149"/>
      <c r="Z88" s="1078"/>
      <c r="AA88" s="148"/>
      <c r="AB88" s="148"/>
      <c r="AC88" s="1081"/>
      <c r="AD88" s="1083"/>
      <c r="AE88" s="1084"/>
      <c r="AF88" s="1092"/>
      <c r="AG88" s="1077"/>
      <c r="AH88" s="1080"/>
      <c r="AI88" s="149"/>
      <c r="AJ88" s="149"/>
      <c r="AK88" s="1078"/>
      <c r="AL88" s="148"/>
      <c r="AM88" s="148"/>
      <c r="AN88" s="1081"/>
      <c r="AO88" s="1083"/>
      <c r="AP88" s="1084"/>
      <c r="AQ88" s="1092"/>
      <c r="AR88" s="1077"/>
      <c r="AS88" s="1080"/>
      <c r="AT88" s="149"/>
      <c r="AU88" s="149"/>
      <c r="AV88" s="1078"/>
      <c r="AW88" s="148"/>
      <c r="AX88" s="148"/>
      <c r="AY88" s="503"/>
      <c r="AZ88" s="504"/>
      <c r="BA88" s="122"/>
      <c r="BB88" s="500"/>
      <c r="BC88" s="147"/>
      <c r="BD88" s="149"/>
      <c r="BE88" s="149"/>
      <c r="BF88" s="149"/>
      <c r="BG88" s="148"/>
      <c r="BH88" s="148"/>
      <c r="BI88" s="148"/>
      <c r="BJ88" s="1081"/>
      <c r="BK88" s="1083"/>
      <c r="BL88" s="1084"/>
      <c r="BM88" s="1092"/>
      <c r="BN88" s="1077"/>
      <c r="BO88" s="1080"/>
      <c r="BP88" s="149"/>
      <c r="BQ88" s="149"/>
      <c r="BR88" s="1078"/>
      <c r="BS88" s="148"/>
      <c r="BT88" s="148"/>
      <c r="BU88" s="1081"/>
      <c r="BV88" s="1083"/>
      <c r="BW88" s="1084"/>
      <c r="BX88" s="1092"/>
      <c r="BY88" s="1077"/>
      <c r="BZ88" s="1080"/>
      <c r="CA88" s="149"/>
      <c r="CB88" s="149"/>
      <c r="CC88" s="1078"/>
      <c r="CD88" s="148"/>
      <c r="CE88" s="148"/>
      <c r="CF88" s="1081"/>
      <c r="CG88" s="1083"/>
      <c r="CH88" s="1084"/>
      <c r="CI88" s="30"/>
      <c r="CJ88" s="30"/>
      <c r="CK88" s="30"/>
      <c r="CL88" s="30"/>
      <c r="CM88" s="1085"/>
      <c r="CN88" s="1085"/>
      <c r="CO88" s="1089"/>
      <c r="CP88" s="1086"/>
      <c r="CR88" s="172"/>
      <c r="CS88" s="172"/>
      <c r="CT88" s="172"/>
      <c r="CU88" s="172"/>
      <c r="CV88" s="172"/>
      <c r="CW88" s="172"/>
    </row>
    <row r="89" spans="1:201" ht="15.75" customHeight="1" x14ac:dyDescent="0.25">
      <c r="B89" s="265">
        <v>83</v>
      </c>
      <c r="C89" s="1075"/>
      <c r="D89" s="1074"/>
      <c r="E89" s="497"/>
      <c r="F89" s="1301"/>
      <c r="G89" s="1079"/>
      <c r="H89" s="226"/>
      <c r="I89" s="184"/>
      <c r="J89" s="184"/>
      <c r="K89" s="1197"/>
      <c r="L89" s="382"/>
      <c r="M89" s="31"/>
      <c r="N89" s="149"/>
      <c r="O89" s="148"/>
      <c r="P89" s="148"/>
      <c r="Q89" s="148"/>
      <c r="R89" s="148"/>
      <c r="S89" s="148"/>
      <c r="T89" s="148"/>
      <c r="U89" s="1092"/>
      <c r="V89" s="1077"/>
      <c r="W89" s="1080"/>
      <c r="X89" s="149"/>
      <c r="Y89" s="149"/>
      <c r="Z89" s="1078"/>
      <c r="AA89" s="148"/>
      <c r="AB89" s="148"/>
      <c r="AC89" s="1081"/>
      <c r="AD89" s="1083"/>
      <c r="AE89" s="1084"/>
      <c r="AF89" s="1092"/>
      <c r="AG89" s="1077"/>
      <c r="AH89" s="1080"/>
      <c r="AI89" s="149"/>
      <c r="AJ89" s="149"/>
      <c r="AK89" s="1078"/>
      <c r="AL89" s="148"/>
      <c r="AM89" s="148"/>
      <c r="AN89" s="1081"/>
      <c r="AO89" s="1083"/>
      <c r="AP89" s="1084"/>
      <c r="AQ89" s="1092"/>
      <c r="AR89" s="1077"/>
      <c r="AS89" s="1080"/>
      <c r="AT89" s="149"/>
      <c r="AU89" s="149"/>
      <c r="AV89" s="1078"/>
      <c r="AW89" s="148"/>
      <c r="AX89" s="148"/>
      <c r="AY89" s="503"/>
      <c r="AZ89" s="504"/>
      <c r="BA89" s="122"/>
      <c r="BB89" s="500"/>
      <c r="BC89" s="147"/>
      <c r="BD89" s="149"/>
      <c r="BE89" s="149"/>
      <c r="BF89" s="149"/>
      <c r="BG89" s="148"/>
      <c r="BH89" s="148"/>
      <c r="BI89" s="148"/>
      <c r="BJ89" s="1081"/>
      <c r="BK89" s="1083"/>
      <c r="BL89" s="1084"/>
      <c r="BM89" s="1092"/>
      <c r="BN89" s="1077"/>
      <c r="BO89" s="1080"/>
      <c r="BP89" s="149"/>
      <c r="BQ89" s="149"/>
      <c r="BR89" s="1078"/>
      <c r="BS89" s="148"/>
      <c r="BT89" s="148"/>
      <c r="BU89" s="1081"/>
      <c r="BV89" s="1083"/>
      <c r="BW89" s="1084"/>
      <c r="BX89" s="1092"/>
      <c r="BY89" s="1077"/>
      <c r="BZ89" s="1080"/>
      <c r="CA89" s="149"/>
      <c r="CB89" s="149"/>
      <c r="CC89" s="1078"/>
      <c r="CD89" s="148"/>
      <c r="CE89" s="148"/>
      <c r="CF89" s="1081"/>
      <c r="CG89" s="1083"/>
      <c r="CH89" s="1084"/>
      <c r="CI89" s="30"/>
      <c r="CJ89" s="30"/>
      <c r="CK89" s="30"/>
      <c r="CL89" s="30"/>
      <c r="CM89" s="1085"/>
      <c r="CN89" s="1085"/>
      <c r="CO89" s="1089"/>
      <c r="CP89" s="1086"/>
      <c r="CR89" s="172"/>
      <c r="CS89" s="172"/>
      <c r="CT89" s="172"/>
      <c r="CU89" s="172"/>
      <c r="CV89" s="172"/>
      <c r="CW89" s="172"/>
    </row>
    <row r="90" spans="1:201" ht="15.75" customHeight="1" x14ac:dyDescent="0.25">
      <c r="B90" s="265">
        <v>84</v>
      </c>
      <c r="C90" s="1075"/>
      <c r="D90" s="1074"/>
      <c r="E90" s="497"/>
      <c r="F90" s="1301"/>
      <c r="G90" s="1079"/>
      <c r="H90" s="226"/>
      <c r="I90" s="184"/>
      <c r="J90" s="184"/>
      <c r="K90" s="1197"/>
      <c r="L90" s="382"/>
      <c r="M90" s="31"/>
      <c r="N90" s="149"/>
      <c r="O90" s="148"/>
      <c r="P90" s="148"/>
      <c r="Q90" s="148"/>
      <c r="R90" s="148"/>
      <c r="S90" s="148"/>
      <c r="T90" s="148"/>
      <c r="U90" s="1092"/>
      <c r="V90" s="1077"/>
      <c r="W90" s="1080"/>
      <c r="X90" s="149"/>
      <c r="Y90" s="149"/>
      <c r="Z90" s="1078"/>
      <c r="AA90" s="148"/>
      <c r="AB90" s="148"/>
      <c r="AC90" s="1081"/>
      <c r="AD90" s="1083"/>
      <c r="AE90" s="1084"/>
      <c r="AF90" s="1092"/>
      <c r="AG90" s="1077"/>
      <c r="AH90" s="1080"/>
      <c r="AI90" s="149"/>
      <c r="AJ90" s="149"/>
      <c r="AK90" s="1078"/>
      <c r="AL90" s="148"/>
      <c r="AM90" s="148"/>
      <c r="AN90" s="1081"/>
      <c r="AO90" s="1083"/>
      <c r="AP90" s="1084"/>
      <c r="AQ90" s="1092"/>
      <c r="AR90" s="1077"/>
      <c r="AS90" s="1080"/>
      <c r="AT90" s="149"/>
      <c r="AU90" s="149"/>
      <c r="AV90" s="1078"/>
      <c r="AW90" s="148"/>
      <c r="AX90" s="148"/>
      <c r="AY90" s="503"/>
      <c r="AZ90" s="504"/>
      <c r="BA90" s="122"/>
      <c r="BB90" s="500"/>
      <c r="BC90" s="147"/>
      <c r="BD90" s="149"/>
      <c r="BE90" s="149"/>
      <c r="BF90" s="149"/>
      <c r="BG90" s="148"/>
      <c r="BH90" s="148"/>
      <c r="BI90" s="148"/>
      <c r="BJ90" s="1081"/>
      <c r="BK90" s="1083"/>
      <c r="BL90" s="1084"/>
      <c r="BM90" s="1092"/>
      <c r="BN90" s="1077"/>
      <c r="BO90" s="1080"/>
      <c r="BP90" s="149"/>
      <c r="BQ90" s="149"/>
      <c r="BR90" s="1078"/>
      <c r="BS90" s="148"/>
      <c r="BT90" s="148"/>
      <c r="BU90" s="1081"/>
      <c r="BV90" s="1083"/>
      <c r="BW90" s="1084"/>
      <c r="BX90" s="1092"/>
      <c r="BY90" s="1077"/>
      <c r="BZ90" s="1080"/>
      <c r="CA90" s="149"/>
      <c r="CB90" s="149"/>
      <c r="CC90" s="1078"/>
      <c r="CD90" s="148"/>
      <c r="CE90" s="148"/>
      <c r="CF90" s="1081"/>
      <c r="CG90" s="1083"/>
      <c r="CH90" s="1084"/>
      <c r="CI90" s="30"/>
      <c r="CJ90" s="30"/>
      <c r="CK90" s="30"/>
      <c r="CL90" s="30"/>
      <c r="CM90" s="1085"/>
      <c r="CN90" s="1085"/>
      <c r="CO90" s="1089"/>
      <c r="CP90" s="1086"/>
      <c r="CR90" s="172"/>
      <c r="CS90" s="172"/>
      <c r="CT90" s="172"/>
      <c r="CU90" s="172"/>
      <c r="CV90" s="172"/>
      <c r="CW90" s="172"/>
    </row>
    <row r="91" spans="1:201" ht="15.75" customHeight="1" x14ac:dyDescent="0.25">
      <c r="B91" s="265">
        <v>85</v>
      </c>
      <c r="C91" s="1075"/>
      <c r="D91" s="1074"/>
      <c r="E91" s="497"/>
      <c r="F91" s="1301"/>
      <c r="G91" s="1079"/>
      <c r="H91" s="226"/>
      <c r="I91" s="184"/>
      <c r="J91" s="184"/>
      <c r="K91" s="1197"/>
      <c r="L91" s="382"/>
      <c r="M91" s="31"/>
      <c r="N91" s="149"/>
      <c r="O91" s="148"/>
      <c r="P91" s="148"/>
      <c r="Q91" s="148"/>
      <c r="R91" s="148"/>
      <c r="S91" s="148"/>
      <c r="T91" s="148"/>
      <c r="U91" s="1092"/>
      <c r="V91" s="1077"/>
      <c r="W91" s="1080"/>
      <c r="X91" s="149"/>
      <c r="Y91" s="149"/>
      <c r="Z91" s="1078"/>
      <c r="AA91" s="148"/>
      <c r="AB91" s="148"/>
      <c r="AC91" s="1081"/>
      <c r="AD91" s="1083"/>
      <c r="AE91" s="1084"/>
      <c r="AF91" s="1092"/>
      <c r="AG91" s="1077"/>
      <c r="AH91" s="1080"/>
      <c r="AI91" s="149"/>
      <c r="AJ91" s="149"/>
      <c r="AK91" s="1078"/>
      <c r="AL91" s="148"/>
      <c r="AM91" s="148"/>
      <c r="AN91" s="1081"/>
      <c r="AO91" s="1083"/>
      <c r="AP91" s="1084"/>
      <c r="AQ91" s="1092"/>
      <c r="AR91" s="1077"/>
      <c r="AS91" s="1080"/>
      <c r="AT91" s="149"/>
      <c r="AU91" s="149"/>
      <c r="AV91" s="1078"/>
      <c r="AW91" s="148"/>
      <c r="AX91" s="148"/>
      <c r="AY91" s="503"/>
      <c r="AZ91" s="504"/>
      <c r="BA91" s="122"/>
      <c r="BB91" s="500"/>
      <c r="BC91" s="147"/>
      <c r="BD91" s="149"/>
      <c r="BE91" s="149"/>
      <c r="BF91" s="149"/>
      <c r="BG91" s="148"/>
      <c r="BH91" s="148"/>
      <c r="BI91" s="148"/>
      <c r="BJ91" s="1081"/>
      <c r="BK91" s="1083"/>
      <c r="BL91" s="1084"/>
      <c r="BM91" s="1092"/>
      <c r="BN91" s="1077"/>
      <c r="BO91" s="1080"/>
      <c r="BP91" s="149"/>
      <c r="BQ91" s="149"/>
      <c r="BR91" s="1078"/>
      <c r="BS91" s="148"/>
      <c r="BT91" s="148"/>
      <c r="BU91" s="1081"/>
      <c r="BV91" s="1083"/>
      <c r="BW91" s="1084"/>
      <c r="BX91" s="1092"/>
      <c r="BY91" s="1077"/>
      <c r="BZ91" s="1080"/>
      <c r="CA91" s="149"/>
      <c r="CB91" s="149"/>
      <c r="CC91" s="1078"/>
      <c r="CD91" s="148"/>
      <c r="CE91" s="148"/>
      <c r="CF91" s="1081"/>
      <c r="CG91" s="1083"/>
      <c r="CH91" s="1084"/>
      <c r="CI91" s="30"/>
      <c r="CJ91" s="30"/>
      <c r="CK91" s="30"/>
      <c r="CL91" s="30"/>
      <c r="CM91" s="1085"/>
      <c r="CN91" s="1085"/>
      <c r="CO91" s="1089"/>
      <c r="CP91" s="1086"/>
      <c r="CR91" s="172"/>
      <c r="CS91" s="172"/>
      <c r="CT91" s="172"/>
      <c r="CU91" s="172"/>
      <c r="CV91" s="172"/>
      <c r="CW91" s="172"/>
    </row>
    <row r="92" spans="1:201" ht="15.75" customHeight="1" x14ac:dyDescent="0.25">
      <c r="B92" s="265">
        <v>86</v>
      </c>
      <c r="C92" s="1075"/>
      <c r="D92" s="1074"/>
      <c r="E92" s="497"/>
      <c r="F92" s="1301"/>
      <c r="G92" s="1079"/>
      <c r="H92" s="226"/>
      <c r="I92" s="184"/>
      <c r="J92" s="184"/>
      <c r="K92" s="1197"/>
      <c r="L92" s="382"/>
      <c r="M92" s="31"/>
      <c r="N92" s="149"/>
      <c r="O92" s="148"/>
      <c r="P92" s="148"/>
      <c r="Q92" s="148"/>
      <c r="R92" s="148"/>
      <c r="S92" s="148"/>
      <c r="T92" s="148"/>
      <c r="U92" s="1092"/>
      <c r="V92" s="1077"/>
      <c r="W92" s="1080"/>
      <c r="X92" s="149"/>
      <c r="Y92" s="149"/>
      <c r="Z92" s="1078"/>
      <c r="AA92" s="148"/>
      <c r="AB92" s="148"/>
      <c r="AC92" s="1081"/>
      <c r="AD92" s="1083"/>
      <c r="AE92" s="1084"/>
      <c r="AF92" s="1092"/>
      <c r="AG92" s="1077"/>
      <c r="AH92" s="1080"/>
      <c r="AI92" s="149"/>
      <c r="AJ92" s="149"/>
      <c r="AK92" s="1078"/>
      <c r="AL92" s="148"/>
      <c r="AM92" s="148"/>
      <c r="AN92" s="1081"/>
      <c r="AO92" s="1083"/>
      <c r="AP92" s="1084"/>
      <c r="AQ92" s="1092"/>
      <c r="AR92" s="1077"/>
      <c r="AS92" s="1080"/>
      <c r="AT92" s="149"/>
      <c r="AU92" s="149"/>
      <c r="AV92" s="1078"/>
      <c r="AW92" s="148"/>
      <c r="AX92" s="148"/>
      <c r="AY92" s="503"/>
      <c r="AZ92" s="504"/>
      <c r="BA92" s="122"/>
      <c r="BB92" s="500"/>
      <c r="BC92" s="147"/>
      <c r="BD92" s="149"/>
      <c r="BE92" s="149"/>
      <c r="BF92" s="149"/>
      <c r="BG92" s="148"/>
      <c r="BH92" s="148"/>
      <c r="BI92" s="148"/>
      <c r="BJ92" s="1081"/>
      <c r="BK92" s="1083"/>
      <c r="BL92" s="1084"/>
      <c r="BM92" s="1092"/>
      <c r="BN92" s="1077"/>
      <c r="BO92" s="1080"/>
      <c r="BP92" s="149"/>
      <c r="BQ92" s="149"/>
      <c r="BR92" s="1078"/>
      <c r="BS92" s="148"/>
      <c r="BT92" s="148"/>
      <c r="BU92" s="1081"/>
      <c r="BV92" s="1083"/>
      <c r="BW92" s="1084"/>
      <c r="BX92" s="1092"/>
      <c r="BY92" s="1077"/>
      <c r="BZ92" s="1080"/>
      <c r="CA92" s="149"/>
      <c r="CB92" s="149"/>
      <c r="CC92" s="1078"/>
      <c r="CD92" s="148"/>
      <c r="CE92" s="148"/>
      <c r="CF92" s="1081"/>
      <c r="CG92" s="1083"/>
      <c r="CH92" s="1084"/>
      <c r="CI92" s="30"/>
      <c r="CJ92" s="30"/>
      <c r="CK92" s="30"/>
      <c r="CL92" s="30"/>
      <c r="CM92" s="1085"/>
      <c r="CN92" s="1085"/>
      <c r="CO92" s="1089"/>
      <c r="CP92" s="1086"/>
      <c r="CR92" s="172"/>
      <c r="CS92" s="172"/>
      <c r="CT92" s="172"/>
      <c r="CU92" s="172"/>
      <c r="CV92" s="172"/>
      <c r="CW92" s="172"/>
    </row>
    <row r="93" spans="1:201" ht="15.75" customHeight="1" x14ac:dyDescent="0.25">
      <c r="B93" s="265">
        <v>87</v>
      </c>
      <c r="C93" s="1075"/>
      <c r="D93" s="1074"/>
      <c r="E93" s="497"/>
      <c r="F93" s="1301"/>
      <c r="G93" s="1079"/>
      <c r="H93" s="226"/>
      <c r="I93" s="184"/>
      <c r="J93" s="184"/>
      <c r="K93" s="1197"/>
      <c r="L93" s="382"/>
      <c r="M93" s="31"/>
      <c r="N93" s="149"/>
      <c r="O93" s="148"/>
      <c r="P93" s="148"/>
      <c r="Q93" s="148"/>
      <c r="R93" s="148"/>
      <c r="S93" s="148"/>
      <c r="T93" s="148"/>
      <c r="U93" s="1092"/>
      <c r="V93" s="1077"/>
      <c r="W93" s="1080"/>
      <c r="X93" s="149"/>
      <c r="Y93" s="149"/>
      <c r="Z93" s="1078"/>
      <c r="AA93" s="148"/>
      <c r="AB93" s="148"/>
      <c r="AC93" s="1081"/>
      <c r="AD93" s="1083"/>
      <c r="AE93" s="1084"/>
      <c r="AF93" s="1092"/>
      <c r="AG93" s="1077"/>
      <c r="AH93" s="1080"/>
      <c r="AI93" s="149"/>
      <c r="AJ93" s="149"/>
      <c r="AK93" s="1078"/>
      <c r="AL93" s="148"/>
      <c r="AM93" s="148"/>
      <c r="AN93" s="1081"/>
      <c r="AO93" s="1083"/>
      <c r="AP93" s="1084"/>
      <c r="AQ93" s="1092"/>
      <c r="AR93" s="1077"/>
      <c r="AS93" s="1080"/>
      <c r="AT93" s="149"/>
      <c r="AU93" s="149"/>
      <c r="AV93" s="1078"/>
      <c r="AW93" s="148"/>
      <c r="AX93" s="148"/>
      <c r="AY93" s="503"/>
      <c r="AZ93" s="504"/>
      <c r="BA93" s="122"/>
      <c r="BB93" s="500"/>
      <c r="BC93" s="147"/>
      <c r="BD93" s="149"/>
      <c r="BE93" s="149"/>
      <c r="BF93" s="149"/>
      <c r="BG93" s="148"/>
      <c r="BH93" s="148"/>
      <c r="BI93" s="148"/>
      <c r="BJ93" s="1081"/>
      <c r="BK93" s="1083"/>
      <c r="BL93" s="1084"/>
      <c r="BM93" s="1092"/>
      <c r="BN93" s="1077"/>
      <c r="BO93" s="1080"/>
      <c r="BP93" s="149"/>
      <c r="BQ93" s="149"/>
      <c r="BR93" s="1078"/>
      <c r="BS93" s="148"/>
      <c r="BT93" s="148"/>
      <c r="BU93" s="1081"/>
      <c r="BV93" s="1083"/>
      <c r="BW93" s="1084"/>
      <c r="BX93" s="1092"/>
      <c r="BY93" s="1077"/>
      <c r="BZ93" s="1080"/>
      <c r="CA93" s="149"/>
      <c r="CB93" s="149"/>
      <c r="CC93" s="1078"/>
      <c r="CD93" s="148"/>
      <c r="CE93" s="148"/>
      <c r="CF93" s="1081"/>
      <c r="CG93" s="1083"/>
      <c r="CH93" s="1084"/>
      <c r="CI93" s="30"/>
      <c r="CJ93" s="30"/>
      <c r="CK93" s="30"/>
      <c r="CL93" s="30"/>
      <c r="CM93" s="1085"/>
      <c r="CN93" s="1085"/>
      <c r="CO93" s="1089"/>
      <c r="CP93" s="1086"/>
      <c r="CR93" s="172"/>
      <c r="CS93" s="172"/>
      <c r="CT93" s="172"/>
      <c r="CU93" s="172"/>
      <c r="CV93" s="172"/>
      <c r="CW93" s="172"/>
    </row>
    <row r="94" spans="1:201" ht="15.75" customHeight="1" x14ac:dyDescent="0.25">
      <c r="B94" s="265">
        <v>88</v>
      </c>
      <c r="C94" s="1075"/>
      <c r="D94" s="1074"/>
      <c r="E94" s="497"/>
      <c r="F94" s="1301"/>
      <c r="G94" s="1079"/>
      <c r="H94" s="226"/>
      <c r="I94" s="184"/>
      <c r="J94" s="184"/>
      <c r="K94" s="1197"/>
      <c r="L94" s="382"/>
      <c r="M94" s="31"/>
      <c r="N94" s="149"/>
      <c r="O94" s="148"/>
      <c r="P94" s="148"/>
      <c r="Q94" s="148"/>
      <c r="R94" s="148"/>
      <c r="S94" s="148"/>
      <c r="T94" s="148"/>
      <c r="U94" s="1092"/>
      <c r="V94" s="1077"/>
      <c r="W94" s="1080"/>
      <c r="X94" s="149"/>
      <c r="Y94" s="149"/>
      <c r="Z94" s="1078"/>
      <c r="AA94" s="148"/>
      <c r="AB94" s="148"/>
      <c r="AC94" s="1081"/>
      <c r="AD94" s="1083"/>
      <c r="AE94" s="1084"/>
      <c r="AF94" s="1092"/>
      <c r="AG94" s="1077"/>
      <c r="AH94" s="1080"/>
      <c r="AI94" s="149"/>
      <c r="AJ94" s="149"/>
      <c r="AK94" s="1078"/>
      <c r="AL94" s="148"/>
      <c r="AM94" s="148"/>
      <c r="AN94" s="1081"/>
      <c r="AO94" s="1083"/>
      <c r="AP94" s="1084"/>
      <c r="AQ94" s="1092"/>
      <c r="AR94" s="1077"/>
      <c r="AS94" s="1080"/>
      <c r="AT94" s="149"/>
      <c r="AU94" s="149"/>
      <c r="AV94" s="1078"/>
      <c r="AW94" s="148"/>
      <c r="AX94" s="148"/>
      <c r="AY94" s="503"/>
      <c r="AZ94" s="504"/>
      <c r="BA94" s="122"/>
      <c r="BB94" s="500"/>
      <c r="BC94" s="147"/>
      <c r="BD94" s="149"/>
      <c r="BE94" s="149"/>
      <c r="BF94" s="149"/>
      <c r="BG94" s="148"/>
      <c r="BH94" s="148"/>
      <c r="BI94" s="148"/>
      <c r="BJ94" s="1081"/>
      <c r="BK94" s="1083"/>
      <c r="BL94" s="1084"/>
      <c r="BM94" s="1092"/>
      <c r="BN94" s="1077"/>
      <c r="BO94" s="1080"/>
      <c r="BP94" s="149"/>
      <c r="BQ94" s="149"/>
      <c r="BR94" s="1078"/>
      <c r="BS94" s="148"/>
      <c r="BT94" s="148"/>
      <c r="BU94" s="1081"/>
      <c r="BV94" s="1083"/>
      <c r="BW94" s="1084"/>
      <c r="BX94" s="1092"/>
      <c r="BY94" s="1077"/>
      <c r="BZ94" s="1080"/>
      <c r="CA94" s="149"/>
      <c r="CB94" s="149"/>
      <c r="CC94" s="1078"/>
      <c r="CD94" s="148"/>
      <c r="CE94" s="148"/>
      <c r="CF94" s="1081"/>
      <c r="CG94" s="1083"/>
      <c r="CH94" s="1084"/>
      <c r="CI94" s="30"/>
      <c r="CJ94" s="30"/>
      <c r="CK94" s="30"/>
      <c r="CL94" s="30"/>
      <c r="CM94" s="1085"/>
      <c r="CN94" s="1085"/>
      <c r="CO94" s="1089"/>
      <c r="CP94" s="1086"/>
      <c r="CR94" s="172"/>
      <c r="CS94" s="172"/>
      <c r="CT94" s="172"/>
      <c r="CU94" s="172"/>
      <c r="CV94" s="172"/>
      <c r="CW94" s="172"/>
    </row>
    <row r="95" spans="1:201" ht="15.75" customHeight="1" x14ac:dyDescent="0.25">
      <c r="B95" s="265">
        <v>89</v>
      </c>
      <c r="C95" s="1075"/>
      <c r="D95" s="1074"/>
      <c r="E95" s="497"/>
      <c r="F95" s="1301"/>
      <c r="G95" s="1079"/>
      <c r="H95" s="226"/>
      <c r="I95" s="184"/>
      <c r="J95" s="184"/>
      <c r="K95" s="1197"/>
      <c r="L95" s="382"/>
      <c r="M95" s="31"/>
      <c r="N95" s="149"/>
      <c r="O95" s="148"/>
      <c r="P95" s="148"/>
      <c r="Q95" s="148"/>
      <c r="R95" s="148"/>
      <c r="S95" s="148"/>
      <c r="T95" s="148"/>
      <c r="U95" s="1092"/>
      <c r="V95" s="1077"/>
      <c r="W95" s="1080"/>
      <c r="X95" s="149"/>
      <c r="Y95" s="149"/>
      <c r="Z95" s="1078"/>
      <c r="AA95" s="148"/>
      <c r="AB95" s="148"/>
      <c r="AC95" s="1081"/>
      <c r="AD95" s="1083"/>
      <c r="AE95" s="1084"/>
      <c r="AF95" s="1092"/>
      <c r="AG95" s="1077"/>
      <c r="AH95" s="1080"/>
      <c r="AI95" s="149"/>
      <c r="AJ95" s="149"/>
      <c r="AK95" s="1078"/>
      <c r="AL95" s="148"/>
      <c r="AM95" s="148"/>
      <c r="AN95" s="1081"/>
      <c r="AO95" s="1083"/>
      <c r="AP95" s="1084"/>
      <c r="AQ95" s="1092"/>
      <c r="AR95" s="1077"/>
      <c r="AS95" s="1080"/>
      <c r="AT95" s="149"/>
      <c r="AU95" s="149"/>
      <c r="AV95" s="1078"/>
      <c r="AW95" s="148"/>
      <c r="AX95" s="148"/>
      <c r="AY95" s="503"/>
      <c r="AZ95" s="504"/>
      <c r="BA95" s="122"/>
      <c r="BB95" s="500"/>
      <c r="BC95" s="147"/>
      <c r="BD95" s="149"/>
      <c r="BE95" s="149"/>
      <c r="BF95" s="149"/>
      <c r="BG95" s="148"/>
      <c r="BH95" s="148"/>
      <c r="BI95" s="148"/>
      <c r="BJ95" s="1081"/>
      <c r="BK95" s="1083"/>
      <c r="BL95" s="1084"/>
      <c r="BM95" s="1092"/>
      <c r="BN95" s="1077"/>
      <c r="BO95" s="1080"/>
      <c r="BP95" s="149"/>
      <c r="BQ95" s="149"/>
      <c r="BR95" s="1078"/>
      <c r="BS95" s="148"/>
      <c r="BT95" s="148"/>
      <c r="BU95" s="1081"/>
      <c r="BV95" s="1083"/>
      <c r="BW95" s="1084"/>
      <c r="BX95" s="1092"/>
      <c r="BY95" s="1077"/>
      <c r="BZ95" s="1080"/>
      <c r="CA95" s="149"/>
      <c r="CB95" s="149"/>
      <c r="CC95" s="1078"/>
      <c r="CD95" s="148"/>
      <c r="CE95" s="148"/>
      <c r="CF95" s="1081"/>
      <c r="CG95" s="1083"/>
      <c r="CH95" s="1084"/>
      <c r="CI95" s="30"/>
      <c r="CJ95" s="30"/>
      <c r="CK95" s="30"/>
      <c r="CL95" s="30"/>
      <c r="CM95" s="1085"/>
      <c r="CN95" s="1085"/>
      <c r="CO95" s="1089"/>
      <c r="CP95" s="1086"/>
      <c r="CR95" s="172"/>
      <c r="CS95" s="172"/>
      <c r="CT95" s="172"/>
      <c r="CU95" s="172"/>
      <c r="CV95" s="172"/>
      <c r="CW95" s="172"/>
    </row>
    <row r="96" spans="1:201" ht="15.75" customHeight="1" x14ac:dyDescent="0.25">
      <c r="B96" s="265">
        <v>90</v>
      </c>
      <c r="C96" s="1075"/>
      <c r="D96" s="1074"/>
      <c r="E96" s="497"/>
      <c r="F96" s="1301"/>
      <c r="G96" s="1079"/>
      <c r="H96" s="226"/>
      <c r="I96" s="184"/>
      <c r="J96" s="184"/>
      <c r="K96" s="1197"/>
      <c r="L96" s="382"/>
      <c r="M96" s="31"/>
      <c r="N96" s="149"/>
      <c r="O96" s="148"/>
      <c r="P96" s="148"/>
      <c r="Q96" s="148"/>
      <c r="R96" s="148"/>
      <c r="S96" s="148"/>
      <c r="T96" s="148"/>
      <c r="U96" s="1092"/>
      <c r="V96" s="1077"/>
      <c r="W96" s="1080"/>
      <c r="X96" s="149"/>
      <c r="Y96" s="149"/>
      <c r="Z96" s="1078"/>
      <c r="AA96" s="148"/>
      <c r="AB96" s="148"/>
      <c r="AC96" s="1081"/>
      <c r="AD96" s="1083"/>
      <c r="AE96" s="1084"/>
      <c r="AF96" s="1092"/>
      <c r="AG96" s="1077"/>
      <c r="AH96" s="1080"/>
      <c r="AI96" s="149"/>
      <c r="AJ96" s="149"/>
      <c r="AK96" s="1078"/>
      <c r="AL96" s="148"/>
      <c r="AM96" s="148"/>
      <c r="AN96" s="1081"/>
      <c r="AO96" s="1083"/>
      <c r="AP96" s="1084"/>
      <c r="AQ96" s="1092"/>
      <c r="AR96" s="1077"/>
      <c r="AS96" s="1080"/>
      <c r="AT96" s="149"/>
      <c r="AU96" s="149"/>
      <c r="AV96" s="1078"/>
      <c r="AW96" s="148"/>
      <c r="AX96" s="148"/>
      <c r="AY96" s="503"/>
      <c r="AZ96" s="504"/>
      <c r="BA96" s="122"/>
      <c r="BB96" s="500"/>
      <c r="BC96" s="147"/>
      <c r="BD96" s="149"/>
      <c r="BE96" s="149"/>
      <c r="BF96" s="149"/>
      <c r="BG96" s="148"/>
      <c r="BH96" s="148"/>
      <c r="BI96" s="148"/>
      <c r="BJ96" s="1081"/>
      <c r="BK96" s="1083"/>
      <c r="BL96" s="1084"/>
      <c r="BM96" s="1092"/>
      <c r="BN96" s="1077"/>
      <c r="BO96" s="1080"/>
      <c r="BP96" s="149"/>
      <c r="BQ96" s="149"/>
      <c r="BR96" s="1078"/>
      <c r="BS96" s="148"/>
      <c r="BT96" s="148"/>
      <c r="BU96" s="1081"/>
      <c r="BV96" s="1083"/>
      <c r="BW96" s="1084"/>
      <c r="BX96" s="1092"/>
      <c r="BY96" s="1077"/>
      <c r="BZ96" s="1080"/>
      <c r="CA96" s="149"/>
      <c r="CB96" s="149"/>
      <c r="CC96" s="1078"/>
      <c r="CD96" s="148"/>
      <c r="CE96" s="148"/>
      <c r="CF96" s="1081"/>
      <c r="CG96" s="1083"/>
      <c r="CH96" s="1084"/>
      <c r="CI96" s="30"/>
      <c r="CJ96" s="30"/>
      <c r="CK96" s="30"/>
      <c r="CL96" s="30"/>
      <c r="CM96" s="1085"/>
      <c r="CN96" s="1085"/>
      <c r="CO96" s="1089"/>
      <c r="CP96" s="1086"/>
      <c r="CR96" s="172"/>
      <c r="CS96" s="172"/>
      <c r="CT96" s="172"/>
      <c r="CU96" s="172"/>
      <c r="CV96" s="172"/>
      <c r="CW96" s="172"/>
    </row>
    <row r="97" spans="2:101" ht="15.75" customHeight="1" x14ac:dyDescent="0.25">
      <c r="B97" s="265">
        <v>91</v>
      </c>
      <c r="C97" s="1075"/>
      <c r="D97" s="1074"/>
      <c r="E97" s="497"/>
      <c r="F97" s="1301"/>
      <c r="G97" s="1079"/>
      <c r="H97" s="226"/>
      <c r="I97" s="184"/>
      <c r="J97" s="184"/>
      <c r="K97" s="1197"/>
      <c r="L97" s="382"/>
      <c r="M97" s="31"/>
      <c r="N97" s="149"/>
      <c r="O97" s="148"/>
      <c r="P97" s="148"/>
      <c r="Q97" s="148"/>
      <c r="R97" s="148"/>
      <c r="S97" s="148"/>
      <c r="T97" s="148"/>
      <c r="U97" s="1092"/>
      <c r="V97" s="1077"/>
      <c r="W97" s="1080"/>
      <c r="X97" s="149"/>
      <c r="Y97" s="149"/>
      <c r="Z97" s="1078"/>
      <c r="AA97" s="148"/>
      <c r="AB97" s="148"/>
      <c r="AC97" s="1081"/>
      <c r="AD97" s="1083"/>
      <c r="AE97" s="1084"/>
      <c r="AF97" s="1092"/>
      <c r="AG97" s="1077"/>
      <c r="AH97" s="1080"/>
      <c r="AI97" s="149"/>
      <c r="AJ97" s="149"/>
      <c r="AK97" s="1078"/>
      <c r="AL97" s="148"/>
      <c r="AM97" s="148"/>
      <c r="AN97" s="1081"/>
      <c r="AO97" s="1083"/>
      <c r="AP97" s="1084"/>
      <c r="AQ97" s="1092"/>
      <c r="AR97" s="1077"/>
      <c r="AS97" s="1080"/>
      <c r="AT97" s="149"/>
      <c r="AU97" s="149"/>
      <c r="AV97" s="1078"/>
      <c r="AW97" s="148"/>
      <c r="AX97" s="148"/>
      <c r="AY97" s="503"/>
      <c r="AZ97" s="504"/>
      <c r="BA97" s="122"/>
      <c r="BB97" s="500"/>
      <c r="BC97" s="147"/>
      <c r="BD97" s="149"/>
      <c r="BE97" s="149"/>
      <c r="BF97" s="149"/>
      <c r="BG97" s="148"/>
      <c r="BH97" s="148"/>
      <c r="BI97" s="148"/>
      <c r="BJ97" s="1081"/>
      <c r="BK97" s="1083"/>
      <c r="BL97" s="1084"/>
      <c r="BM97" s="1092"/>
      <c r="BN97" s="1077"/>
      <c r="BO97" s="1080"/>
      <c r="BP97" s="149"/>
      <c r="BQ97" s="149"/>
      <c r="BR97" s="1078"/>
      <c r="BS97" s="148"/>
      <c r="BT97" s="148"/>
      <c r="BU97" s="1081"/>
      <c r="BV97" s="1083"/>
      <c r="BW97" s="1084"/>
      <c r="BX97" s="1092"/>
      <c r="BY97" s="1077"/>
      <c r="BZ97" s="1080"/>
      <c r="CA97" s="149"/>
      <c r="CB97" s="149"/>
      <c r="CC97" s="1078"/>
      <c r="CD97" s="148"/>
      <c r="CE97" s="148"/>
      <c r="CF97" s="1081"/>
      <c r="CG97" s="1083"/>
      <c r="CH97" s="1084"/>
      <c r="CI97" s="30"/>
      <c r="CJ97" s="30"/>
      <c r="CK97" s="30"/>
      <c r="CL97" s="30"/>
      <c r="CM97" s="1085"/>
      <c r="CN97" s="1085"/>
      <c r="CO97" s="1089"/>
      <c r="CP97" s="1086"/>
      <c r="CR97" s="172"/>
      <c r="CS97" s="172"/>
      <c r="CT97" s="172"/>
      <c r="CU97" s="172"/>
      <c r="CV97" s="172"/>
      <c r="CW97" s="172"/>
    </row>
    <row r="98" spans="2:101" ht="15.75" customHeight="1" x14ac:dyDescent="0.25">
      <c r="B98" s="265">
        <v>92</v>
      </c>
      <c r="C98" s="1075"/>
      <c r="D98" s="1074"/>
      <c r="E98" s="497"/>
      <c r="F98" s="1301"/>
      <c r="G98" s="1079"/>
      <c r="H98" s="226"/>
      <c r="I98" s="184"/>
      <c r="J98" s="184"/>
      <c r="K98" s="1197"/>
      <c r="L98" s="382"/>
      <c r="M98" s="31"/>
      <c r="N98" s="149"/>
      <c r="O98" s="148"/>
      <c r="P98" s="148"/>
      <c r="Q98" s="148"/>
      <c r="R98" s="148"/>
      <c r="S98" s="148"/>
      <c r="T98" s="148"/>
      <c r="U98" s="1092"/>
      <c r="V98" s="1077"/>
      <c r="W98" s="1080"/>
      <c r="X98" s="149"/>
      <c r="Y98" s="149"/>
      <c r="Z98" s="1078"/>
      <c r="AA98" s="148"/>
      <c r="AB98" s="148"/>
      <c r="AC98" s="1081"/>
      <c r="AD98" s="1083"/>
      <c r="AE98" s="1084"/>
      <c r="AF98" s="1092"/>
      <c r="AG98" s="1077"/>
      <c r="AH98" s="1080"/>
      <c r="AI98" s="149"/>
      <c r="AJ98" s="149"/>
      <c r="AK98" s="1078"/>
      <c r="AL98" s="148"/>
      <c r="AM98" s="148"/>
      <c r="AN98" s="1081"/>
      <c r="AO98" s="1083"/>
      <c r="AP98" s="1084"/>
      <c r="AQ98" s="1092"/>
      <c r="AR98" s="1077"/>
      <c r="AS98" s="1080"/>
      <c r="AT98" s="149"/>
      <c r="AU98" s="149"/>
      <c r="AV98" s="1078"/>
      <c r="AW98" s="148"/>
      <c r="AX98" s="148"/>
      <c r="AY98" s="503"/>
      <c r="AZ98" s="504"/>
      <c r="BA98" s="122"/>
      <c r="BB98" s="500"/>
      <c r="BC98" s="147"/>
      <c r="BD98" s="149"/>
      <c r="BE98" s="149"/>
      <c r="BF98" s="149"/>
      <c r="BG98" s="148"/>
      <c r="BH98" s="148"/>
      <c r="BI98" s="148"/>
      <c r="BJ98" s="1081"/>
      <c r="BK98" s="1083"/>
      <c r="BL98" s="1084"/>
      <c r="BM98" s="1092"/>
      <c r="BN98" s="1077"/>
      <c r="BO98" s="1080"/>
      <c r="BP98" s="149"/>
      <c r="BQ98" s="149"/>
      <c r="BR98" s="1078"/>
      <c r="BS98" s="148"/>
      <c r="BT98" s="148"/>
      <c r="BU98" s="1081"/>
      <c r="BV98" s="1083"/>
      <c r="BW98" s="1084"/>
      <c r="BX98" s="1092"/>
      <c r="BY98" s="1077"/>
      <c r="BZ98" s="1080"/>
      <c r="CA98" s="149"/>
      <c r="CB98" s="149"/>
      <c r="CC98" s="1078"/>
      <c r="CD98" s="148"/>
      <c r="CE98" s="148"/>
      <c r="CF98" s="1081"/>
      <c r="CG98" s="1083"/>
      <c r="CH98" s="1084"/>
      <c r="CI98" s="30"/>
      <c r="CJ98" s="30"/>
      <c r="CK98" s="30"/>
      <c r="CL98" s="30"/>
      <c r="CM98" s="1085"/>
      <c r="CN98" s="1085"/>
      <c r="CO98" s="1089"/>
      <c r="CP98" s="1086"/>
      <c r="CR98" s="172"/>
      <c r="CS98" s="172"/>
      <c r="CT98" s="172"/>
      <c r="CU98" s="172"/>
      <c r="CV98" s="172"/>
      <c r="CW98" s="172"/>
    </row>
    <row r="99" spans="2:101" ht="15.75" customHeight="1" x14ac:dyDescent="0.25">
      <c r="B99" s="265">
        <v>93</v>
      </c>
      <c r="C99" s="1075"/>
      <c r="D99" s="1074"/>
      <c r="E99" s="497"/>
      <c r="F99" s="1301"/>
      <c r="G99" s="1079"/>
      <c r="H99" s="226"/>
      <c r="I99" s="184"/>
      <c r="J99" s="184"/>
      <c r="K99" s="1197"/>
      <c r="L99" s="382"/>
      <c r="M99" s="31"/>
      <c r="N99" s="149"/>
      <c r="O99" s="148"/>
      <c r="P99" s="148"/>
      <c r="Q99" s="148"/>
      <c r="R99" s="148"/>
      <c r="S99" s="148"/>
      <c r="T99" s="148"/>
      <c r="U99" s="1092"/>
      <c r="V99" s="1077"/>
      <c r="W99" s="1080"/>
      <c r="X99" s="149"/>
      <c r="Y99" s="149"/>
      <c r="Z99" s="1078"/>
      <c r="AA99" s="148"/>
      <c r="AB99" s="148"/>
      <c r="AC99" s="1081"/>
      <c r="AD99" s="1083"/>
      <c r="AE99" s="1084"/>
      <c r="AF99" s="1092"/>
      <c r="AG99" s="1077"/>
      <c r="AH99" s="1080"/>
      <c r="AI99" s="149"/>
      <c r="AJ99" s="149"/>
      <c r="AK99" s="1078"/>
      <c r="AL99" s="148"/>
      <c r="AM99" s="148"/>
      <c r="AN99" s="1081"/>
      <c r="AO99" s="1083"/>
      <c r="AP99" s="1084"/>
      <c r="AQ99" s="1092"/>
      <c r="AR99" s="1077"/>
      <c r="AS99" s="1080"/>
      <c r="AT99" s="149"/>
      <c r="AU99" s="149"/>
      <c r="AV99" s="1078"/>
      <c r="AW99" s="148"/>
      <c r="AX99" s="148"/>
      <c r="AY99" s="503"/>
      <c r="AZ99" s="504"/>
      <c r="BA99" s="122"/>
      <c r="BB99" s="500"/>
      <c r="BC99" s="147"/>
      <c r="BD99" s="149"/>
      <c r="BE99" s="149"/>
      <c r="BF99" s="149"/>
      <c r="BG99" s="148"/>
      <c r="BH99" s="148"/>
      <c r="BI99" s="148"/>
      <c r="BJ99" s="1081"/>
      <c r="BK99" s="1083"/>
      <c r="BL99" s="1084"/>
      <c r="BM99" s="1092"/>
      <c r="BN99" s="1077"/>
      <c r="BO99" s="1080"/>
      <c r="BP99" s="149"/>
      <c r="BQ99" s="149"/>
      <c r="BR99" s="1078"/>
      <c r="BS99" s="148"/>
      <c r="BT99" s="148"/>
      <c r="BU99" s="1081"/>
      <c r="BV99" s="1083"/>
      <c r="BW99" s="1084"/>
      <c r="BX99" s="1092"/>
      <c r="BY99" s="1077"/>
      <c r="BZ99" s="1080"/>
      <c r="CA99" s="149"/>
      <c r="CB99" s="149"/>
      <c r="CC99" s="1078"/>
      <c r="CD99" s="148"/>
      <c r="CE99" s="148"/>
      <c r="CF99" s="1081"/>
      <c r="CG99" s="1083"/>
      <c r="CH99" s="1084"/>
      <c r="CI99" s="30"/>
      <c r="CJ99" s="30"/>
      <c r="CK99" s="30"/>
      <c r="CL99" s="30"/>
      <c r="CM99" s="1085"/>
      <c r="CN99" s="1085"/>
      <c r="CO99" s="1089"/>
      <c r="CP99" s="1086"/>
      <c r="CR99" s="172"/>
      <c r="CS99" s="172"/>
      <c r="CT99" s="172"/>
      <c r="CU99" s="172"/>
      <c r="CV99" s="172"/>
      <c r="CW99" s="172"/>
    </row>
    <row r="100" spans="2:101" ht="15.75" customHeight="1" x14ac:dyDescent="0.25">
      <c r="B100" s="265">
        <v>94</v>
      </c>
      <c r="C100" s="1075"/>
      <c r="D100" s="1074"/>
      <c r="E100" s="497"/>
      <c r="F100" s="1301"/>
      <c r="G100" s="1079"/>
      <c r="H100" s="226"/>
      <c r="I100" s="184"/>
      <c r="J100" s="184"/>
      <c r="K100" s="1197"/>
      <c r="L100" s="382"/>
      <c r="M100" s="31"/>
      <c r="N100" s="149"/>
      <c r="O100" s="148"/>
      <c r="P100" s="148"/>
      <c r="Q100" s="148"/>
      <c r="R100" s="148"/>
      <c r="S100" s="148"/>
      <c r="T100" s="148"/>
      <c r="U100" s="1092"/>
      <c r="V100" s="1077"/>
      <c r="W100" s="1080"/>
      <c r="X100" s="149"/>
      <c r="Y100" s="149"/>
      <c r="Z100" s="1078"/>
      <c r="AA100" s="148"/>
      <c r="AB100" s="148"/>
      <c r="AC100" s="1081"/>
      <c r="AD100" s="1083"/>
      <c r="AE100" s="1084"/>
      <c r="AF100" s="1092"/>
      <c r="AG100" s="1077"/>
      <c r="AH100" s="1080"/>
      <c r="AI100" s="149"/>
      <c r="AJ100" s="149"/>
      <c r="AK100" s="1078"/>
      <c r="AL100" s="148"/>
      <c r="AM100" s="148"/>
      <c r="AN100" s="1081"/>
      <c r="AO100" s="1083"/>
      <c r="AP100" s="1084"/>
      <c r="AQ100" s="1092"/>
      <c r="AR100" s="1077"/>
      <c r="AS100" s="1080"/>
      <c r="AT100" s="149"/>
      <c r="AU100" s="149"/>
      <c r="AV100" s="1078"/>
      <c r="AW100" s="148"/>
      <c r="AX100" s="148"/>
      <c r="AY100" s="503"/>
      <c r="AZ100" s="504"/>
      <c r="BA100" s="122"/>
      <c r="BB100" s="500"/>
      <c r="BC100" s="147"/>
      <c r="BD100" s="149"/>
      <c r="BE100" s="149"/>
      <c r="BF100" s="149"/>
      <c r="BG100" s="148"/>
      <c r="BH100" s="148"/>
      <c r="BI100" s="148"/>
      <c r="BJ100" s="1081"/>
      <c r="BK100" s="1083"/>
      <c r="BL100" s="1084"/>
      <c r="BM100" s="1092"/>
      <c r="BN100" s="1077"/>
      <c r="BO100" s="1080"/>
      <c r="BP100" s="149"/>
      <c r="BQ100" s="149"/>
      <c r="BR100" s="1078"/>
      <c r="BS100" s="148"/>
      <c r="BT100" s="148"/>
      <c r="BU100" s="1081"/>
      <c r="BV100" s="1083"/>
      <c r="BW100" s="1084"/>
      <c r="BX100" s="1092"/>
      <c r="BY100" s="1077"/>
      <c r="BZ100" s="1080"/>
      <c r="CA100" s="149"/>
      <c r="CB100" s="149"/>
      <c r="CC100" s="1078"/>
      <c r="CD100" s="148"/>
      <c r="CE100" s="148"/>
      <c r="CF100" s="1081"/>
      <c r="CG100" s="1083"/>
      <c r="CH100" s="1084"/>
      <c r="CI100" s="30"/>
      <c r="CJ100" s="30"/>
      <c r="CK100" s="30"/>
      <c r="CL100" s="30"/>
      <c r="CM100" s="1085"/>
      <c r="CN100" s="1085"/>
      <c r="CO100" s="1089"/>
      <c r="CP100" s="1086"/>
      <c r="CR100" s="172"/>
      <c r="CS100" s="172"/>
      <c r="CT100" s="172"/>
      <c r="CU100" s="172"/>
      <c r="CV100" s="172"/>
      <c r="CW100" s="172"/>
    </row>
    <row r="101" spans="2:101" ht="15.75" customHeight="1" x14ac:dyDescent="0.25">
      <c r="B101" s="265">
        <v>95</v>
      </c>
      <c r="C101" s="1075"/>
      <c r="D101" s="1074"/>
      <c r="E101" s="497"/>
      <c r="F101" s="1301"/>
      <c r="G101" s="1079"/>
      <c r="H101" s="226"/>
      <c r="I101" s="184"/>
      <c r="J101" s="184"/>
      <c r="K101" s="1197"/>
      <c r="L101" s="382"/>
      <c r="M101" s="31"/>
      <c r="N101" s="149"/>
      <c r="O101" s="148"/>
      <c r="P101" s="148"/>
      <c r="Q101" s="148"/>
      <c r="R101" s="148"/>
      <c r="S101" s="148"/>
      <c r="T101" s="148"/>
      <c r="U101" s="1092"/>
      <c r="V101" s="1077"/>
      <c r="W101" s="1080"/>
      <c r="X101" s="149"/>
      <c r="Y101" s="149"/>
      <c r="Z101" s="1078"/>
      <c r="AA101" s="148"/>
      <c r="AB101" s="148"/>
      <c r="AC101" s="1081"/>
      <c r="AD101" s="1083"/>
      <c r="AE101" s="1084"/>
      <c r="AF101" s="1092"/>
      <c r="AG101" s="1077"/>
      <c r="AH101" s="1080"/>
      <c r="AI101" s="149"/>
      <c r="AJ101" s="149"/>
      <c r="AK101" s="1078"/>
      <c r="AL101" s="148"/>
      <c r="AM101" s="148"/>
      <c r="AN101" s="1081"/>
      <c r="AO101" s="1083"/>
      <c r="AP101" s="1084"/>
      <c r="AQ101" s="1092"/>
      <c r="AR101" s="1077"/>
      <c r="AS101" s="1080"/>
      <c r="AT101" s="149"/>
      <c r="AU101" s="149"/>
      <c r="AV101" s="1078"/>
      <c r="AW101" s="148"/>
      <c r="AX101" s="148"/>
      <c r="AY101" s="503"/>
      <c r="AZ101" s="504"/>
      <c r="BA101" s="122"/>
      <c r="BB101" s="500"/>
      <c r="BC101" s="147"/>
      <c r="BD101" s="149"/>
      <c r="BE101" s="149"/>
      <c r="BF101" s="149"/>
      <c r="BG101" s="148"/>
      <c r="BH101" s="148"/>
      <c r="BI101" s="148"/>
      <c r="BJ101" s="1081"/>
      <c r="BK101" s="1083"/>
      <c r="BL101" s="1084"/>
      <c r="BM101" s="1092"/>
      <c r="BN101" s="1077"/>
      <c r="BO101" s="1080"/>
      <c r="BP101" s="149"/>
      <c r="BQ101" s="149"/>
      <c r="BR101" s="1078"/>
      <c r="BS101" s="148"/>
      <c r="BT101" s="148"/>
      <c r="BU101" s="1081"/>
      <c r="BV101" s="1083"/>
      <c r="BW101" s="1084"/>
      <c r="BX101" s="1092"/>
      <c r="BY101" s="1077"/>
      <c r="BZ101" s="1080"/>
      <c r="CA101" s="149"/>
      <c r="CB101" s="149"/>
      <c r="CC101" s="1078"/>
      <c r="CD101" s="148"/>
      <c r="CE101" s="148"/>
      <c r="CF101" s="1081"/>
      <c r="CG101" s="1083"/>
      <c r="CH101" s="1084"/>
      <c r="CI101" s="30"/>
      <c r="CJ101" s="30"/>
      <c r="CK101" s="30"/>
      <c r="CL101" s="30"/>
      <c r="CM101" s="1085"/>
      <c r="CN101" s="1085"/>
      <c r="CO101" s="1089"/>
      <c r="CP101" s="1086"/>
      <c r="CR101" s="172"/>
      <c r="CS101" s="172"/>
      <c r="CT101" s="172"/>
      <c r="CU101" s="172"/>
      <c r="CV101" s="172"/>
      <c r="CW101" s="172"/>
    </row>
    <row r="102" spans="2:101" ht="15.75" customHeight="1" x14ac:dyDescent="0.25">
      <c r="B102" s="265">
        <v>96</v>
      </c>
      <c r="C102" s="1075"/>
      <c r="D102" s="1074"/>
      <c r="E102" s="497"/>
      <c r="F102" s="1301"/>
      <c r="G102" s="1079"/>
      <c r="H102" s="226"/>
      <c r="I102" s="184"/>
      <c r="J102" s="184"/>
      <c r="K102" s="1197"/>
      <c r="L102" s="382"/>
      <c r="M102" s="31"/>
      <c r="N102" s="149"/>
      <c r="O102" s="148"/>
      <c r="P102" s="148"/>
      <c r="Q102" s="148"/>
      <c r="R102" s="148"/>
      <c r="S102" s="148"/>
      <c r="T102" s="148"/>
      <c r="U102" s="1092"/>
      <c r="V102" s="1077"/>
      <c r="W102" s="1080"/>
      <c r="X102" s="149"/>
      <c r="Y102" s="149"/>
      <c r="Z102" s="1078"/>
      <c r="AA102" s="148"/>
      <c r="AB102" s="148"/>
      <c r="AC102" s="1081"/>
      <c r="AD102" s="1083"/>
      <c r="AE102" s="1084"/>
      <c r="AF102" s="1092"/>
      <c r="AG102" s="1077"/>
      <c r="AH102" s="1080"/>
      <c r="AI102" s="149"/>
      <c r="AJ102" s="149"/>
      <c r="AK102" s="1078"/>
      <c r="AL102" s="148"/>
      <c r="AM102" s="148"/>
      <c r="AN102" s="1081"/>
      <c r="AO102" s="1083"/>
      <c r="AP102" s="1084"/>
      <c r="AQ102" s="1092"/>
      <c r="AR102" s="1077"/>
      <c r="AS102" s="1080"/>
      <c r="AT102" s="149"/>
      <c r="AU102" s="149"/>
      <c r="AV102" s="1078"/>
      <c r="AW102" s="148"/>
      <c r="AX102" s="148"/>
      <c r="AY102" s="503"/>
      <c r="AZ102" s="504"/>
      <c r="BA102" s="122"/>
      <c r="BB102" s="500"/>
      <c r="BC102" s="147"/>
      <c r="BD102" s="149"/>
      <c r="BE102" s="149"/>
      <c r="BF102" s="149"/>
      <c r="BG102" s="148"/>
      <c r="BH102" s="148"/>
      <c r="BI102" s="148"/>
      <c r="BJ102" s="1081"/>
      <c r="BK102" s="1083"/>
      <c r="BL102" s="1084"/>
      <c r="BM102" s="1092"/>
      <c r="BN102" s="1077"/>
      <c r="BO102" s="1080"/>
      <c r="BP102" s="149"/>
      <c r="BQ102" s="149"/>
      <c r="BR102" s="1078"/>
      <c r="BS102" s="148"/>
      <c r="BT102" s="148"/>
      <c r="BU102" s="1081"/>
      <c r="BV102" s="1083"/>
      <c r="BW102" s="1084"/>
      <c r="BX102" s="1092"/>
      <c r="BY102" s="1077"/>
      <c r="BZ102" s="1080"/>
      <c r="CA102" s="149"/>
      <c r="CB102" s="149"/>
      <c r="CC102" s="1078"/>
      <c r="CD102" s="148"/>
      <c r="CE102" s="148"/>
      <c r="CF102" s="1081"/>
      <c r="CG102" s="1083"/>
      <c r="CH102" s="1084"/>
      <c r="CI102" s="30"/>
      <c r="CJ102" s="30"/>
      <c r="CK102" s="30"/>
      <c r="CL102" s="30"/>
      <c r="CM102" s="1085"/>
      <c r="CN102" s="1085"/>
      <c r="CO102" s="1089"/>
      <c r="CP102" s="1086"/>
      <c r="CR102" s="172"/>
      <c r="CS102" s="172"/>
      <c r="CT102" s="172"/>
      <c r="CU102" s="172"/>
      <c r="CV102" s="172"/>
      <c r="CW102" s="172"/>
    </row>
    <row r="103" spans="2:101" ht="15.75" customHeight="1" x14ac:dyDescent="0.25">
      <c r="B103" s="265">
        <v>97</v>
      </c>
      <c r="C103" s="1075"/>
      <c r="D103" s="1074"/>
      <c r="E103" s="497"/>
      <c r="F103" s="1301"/>
      <c r="G103" s="1079"/>
      <c r="H103" s="226"/>
      <c r="I103" s="184"/>
      <c r="J103" s="184"/>
      <c r="K103" s="1197"/>
      <c r="L103" s="382"/>
      <c r="M103" s="31"/>
      <c r="N103" s="149"/>
      <c r="O103" s="148"/>
      <c r="P103" s="148"/>
      <c r="Q103" s="148"/>
      <c r="R103" s="148"/>
      <c r="S103" s="148"/>
      <c r="T103" s="148"/>
      <c r="U103" s="1092"/>
      <c r="V103" s="1077"/>
      <c r="W103" s="1080"/>
      <c r="X103" s="149"/>
      <c r="Y103" s="149"/>
      <c r="Z103" s="1078"/>
      <c r="AA103" s="148"/>
      <c r="AB103" s="148"/>
      <c r="AC103" s="1081"/>
      <c r="AD103" s="1083"/>
      <c r="AE103" s="1084"/>
      <c r="AF103" s="1092"/>
      <c r="AG103" s="1077"/>
      <c r="AH103" s="1080"/>
      <c r="AI103" s="149"/>
      <c r="AJ103" s="149"/>
      <c r="AK103" s="1078"/>
      <c r="AL103" s="148"/>
      <c r="AM103" s="148"/>
      <c r="AN103" s="1081"/>
      <c r="AO103" s="1083"/>
      <c r="AP103" s="1084"/>
      <c r="AQ103" s="1092"/>
      <c r="AR103" s="1077"/>
      <c r="AS103" s="1080"/>
      <c r="AT103" s="149"/>
      <c r="AU103" s="149"/>
      <c r="AV103" s="1078"/>
      <c r="AW103" s="148"/>
      <c r="AX103" s="148"/>
      <c r="AY103" s="503"/>
      <c r="AZ103" s="504"/>
      <c r="BA103" s="122"/>
      <c r="BB103" s="500"/>
      <c r="BC103" s="147"/>
      <c r="BD103" s="149"/>
      <c r="BE103" s="149"/>
      <c r="BF103" s="149"/>
      <c r="BG103" s="148"/>
      <c r="BH103" s="148"/>
      <c r="BI103" s="148"/>
      <c r="BJ103" s="1081"/>
      <c r="BK103" s="1083"/>
      <c r="BL103" s="1084"/>
      <c r="BM103" s="1092"/>
      <c r="BN103" s="1077"/>
      <c r="BO103" s="1080"/>
      <c r="BP103" s="149"/>
      <c r="BQ103" s="149"/>
      <c r="BR103" s="1078"/>
      <c r="BS103" s="148"/>
      <c r="BT103" s="148"/>
      <c r="BU103" s="1081"/>
      <c r="BV103" s="1083"/>
      <c r="BW103" s="1084"/>
      <c r="BX103" s="1092"/>
      <c r="BY103" s="1077"/>
      <c r="BZ103" s="1080"/>
      <c r="CA103" s="149"/>
      <c r="CB103" s="149"/>
      <c r="CC103" s="1078"/>
      <c r="CD103" s="148"/>
      <c r="CE103" s="148"/>
      <c r="CF103" s="1081"/>
      <c r="CG103" s="1083"/>
      <c r="CH103" s="1084"/>
      <c r="CI103" s="30"/>
      <c r="CJ103" s="30"/>
      <c r="CK103" s="30"/>
      <c r="CL103" s="30"/>
      <c r="CM103" s="1085"/>
      <c r="CN103" s="1085"/>
      <c r="CO103" s="1089"/>
      <c r="CP103" s="1086"/>
      <c r="CR103" s="172"/>
      <c r="CS103" s="172"/>
      <c r="CT103" s="172"/>
      <c r="CU103" s="172"/>
      <c r="CV103" s="172"/>
      <c r="CW103" s="172"/>
    </row>
    <row r="104" spans="2:101" ht="15.75" customHeight="1" x14ac:dyDescent="0.25">
      <c r="B104" s="265">
        <v>98</v>
      </c>
      <c r="C104" s="1075"/>
      <c r="D104" s="1074"/>
      <c r="E104" s="497"/>
      <c r="F104" s="1301"/>
      <c r="G104" s="1079"/>
      <c r="H104" s="226"/>
      <c r="I104" s="184"/>
      <c r="J104" s="184"/>
      <c r="K104" s="1197"/>
      <c r="L104" s="382"/>
      <c r="M104" s="31"/>
      <c r="N104" s="149"/>
      <c r="O104" s="148"/>
      <c r="P104" s="148"/>
      <c r="Q104" s="148"/>
      <c r="R104" s="148"/>
      <c r="S104" s="148"/>
      <c r="T104" s="148"/>
      <c r="U104" s="1092"/>
      <c r="V104" s="1077"/>
      <c r="W104" s="1080"/>
      <c r="X104" s="149"/>
      <c r="Y104" s="149"/>
      <c r="Z104" s="1078"/>
      <c r="AA104" s="148"/>
      <c r="AB104" s="148"/>
      <c r="AC104" s="1081"/>
      <c r="AD104" s="1083"/>
      <c r="AE104" s="1084"/>
      <c r="AF104" s="1092"/>
      <c r="AG104" s="1077"/>
      <c r="AH104" s="1080"/>
      <c r="AI104" s="149"/>
      <c r="AJ104" s="149"/>
      <c r="AK104" s="1078"/>
      <c r="AL104" s="148"/>
      <c r="AM104" s="148"/>
      <c r="AN104" s="1081"/>
      <c r="AO104" s="1083"/>
      <c r="AP104" s="1084"/>
      <c r="AQ104" s="1092"/>
      <c r="AR104" s="1077"/>
      <c r="AS104" s="1080"/>
      <c r="AT104" s="149"/>
      <c r="AU104" s="149"/>
      <c r="AV104" s="1078"/>
      <c r="AW104" s="148"/>
      <c r="AX104" s="148"/>
      <c r="AY104" s="503"/>
      <c r="AZ104" s="504"/>
      <c r="BA104" s="122"/>
      <c r="BB104" s="500"/>
      <c r="BC104" s="147"/>
      <c r="BD104" s="149"/>
      <c r="BE104" s="149"/>
      <c r="BF104" s="149"/>
      <c r="BG104" s="148"/>
      <c r="BH104" s="148"/>
      <c r="BI104" s="148"/>
      <c r="BJ104" s="1081"/>
      <c r="BK104" s="1083"/>
      <c r="BL104" s="1084"/>
      <c r="BM104" s="1092"/>
      <c r="BN104" s="1077"/>
      <c r="BO104" s="1080"/>
      <c r="BP104" s="149"/>
      <c r="BQ104" s="149"/>
      <c r="BR104" s="1078"/>
      <c r="BS104" s="148"/>
      <c r="BT104" s="148"/>
      <c r="BU104" s="1081"/>
      <c r="BV104" s="1083"/>
      <c r="BW104" s="1084"/>
      <c r="BX104" s="1092"/>
      <c r="BY104" s="1077"/>
      <c r="BZ104" s="1080"/>
      <c r="CA104" s="149"/>
      <c r="CB104" s="149"/>
      <c r="CC104" s="1078"/>
      <c r="CD104" s="148"/>
      <c r="CE104" s="148"/>
      <c r="CF104" s="1081"/>
      <c r="CG104" s="1083"/>
      <c r="CH104" s="1084"/>
      <c r="CI104" s="30"/>
      <c r="CJ104" s="30"/>
      <c r="CK104" s="30"/>
      <c r="CL104" s="30"/>
      <c r="CM104" s="1085"/>
      <c r="CN104" s="1085"/>
      <c r="CO104" s="1089"/>
      <c r="CP104" s="1086"/>
      <c r="CR104" s="172"/>
      <c r="CS104" s="172"/>
      <c r="CT104" s="172"/>
      <c r="CU104" s="172"/>
      <c r="CV104" s="172"/>
      <c r="CW104" s="172"/>
    </row>
    <row r="105" spans="2:101" ht="15.75" customHeight="1" x14ac:dyDescent="0.25">
      <c r="B105" s="265">
        <v>99</v>
      </c>
      <c r="C105" s="1075"/>
      <c r="D105" s="1074"/>
      <c r="E105" s="497"/>
      <c r="F105" s="1301"/>
      <c r="G105" s="1079"/>
      <c r="H105" s="226"/>
      <c r="I105" s="184"/>
      <c r="J105" s="184"/>
      <c r="K105" s="1197"/>
      <c r="L105" s="382"/>
      <c r="M105" s="31"/>
      <c r="N105" s="149"/>
      <c r="O105" s="148"/>
      <c r="P105" s="148"/>
      <c r="Q105" s="148"/>
      <c r="R105" s="148"/>
      <c r="S105" s="148"/>
      <c r="T105" s="148"/>
      <c r="U105" s="1092"/>
      <c r="V105" s="1077"/>
      <c r="W105" s="1080"/>
      <c r="X105" s="149"/>
      <c r="Y105" s="149"/>
      <c r="Z105" s="1078"/>
      <c r="AA105" s="148"/>
      <c r="AB105" s="148"/>
      <c r="AC105" s="1081"/>
      <c r="AD105" s="1083"/>
      <c r="AE105" s="1084"/>
      <c r="AF105" s="1092"/>
      <c r="AG105" s="1077"/>
      <c r="AH105" s="1080"/>
      <c r="AI105" s="149"/>
      <c r="AJ105" s="149"/>
      <c r="AK105" s="1078"/>
      <c r="AL105" s="148"/>
      <c r="AM105" s="148"/>
      <c r="AN105" s="1081"/>
      <c r="AO105" s="1083"/>
      <c r="AP105" s="1084"/>
      <c r="AQ105" s="1092"/>
      <c r="AR105" s="1077"/>
      <c r="AS105" s="1080"/>
      <c r="AT105" s="149"/>
      <c r="AU105" s="149"/>
      <c r="AV105" s="1078"/>
      <c r="AW105" s="148"/>
      <c r="AX105" s="148"/>
      <c r="AY105" s="503"/>
      <c r="AZ105" s="504"/>
      <c r="BA105" s="122"/>
      <c r="BB105" s="500"/>
      <c r="BC105" s="147"/>
      <c r="BD105" s="149"/>
      <c r="BE105" s="149"/>
      <c r="BF105" s="149"/>
      <c r="BG105" s="148"/>
      <c r="BH105" s="148"/>
      <c r="BI105" s="148"/>
      <c r="BJ105" s="1081"/>
      <c r="BK105" s="1083"/>
      <c r="BL105" s="1084"/>
      <c r="BM105" s="1092"/>
      <c r="BN105" s="1077"/>
      <c r="BO105" s="1080"/>
      <c r="BP105" s="149"/>
      <c r="BQ105" s="149"/>
      <c r="BR105" s="1078"/>
      <c r="BS105" s="148"/>
      <c r="BT105" s="148"/>
      <c r="BU105" s="1081"/>
      <c r="BV105" s="1083"/>
      <c r="BW105" s="1084"/>
      <c r="BX105" s="1092"/>
      <c r="BY105" s="1077"/>
      <c r="BZ105" s="1080"/>
      <c r="CA105" s="149"/>
      <c r="CB105" s="149"/>
      <c r="CC105" s="1078"/>
      <c r="CD105" s="148"/>
      <c r="CE105" s="148"/>
      <c r="CF105" s="1081"/>
      <c r="CG105" s="1083"/>
      <c r="CH105" s="1084"/>
      <c r="CI105" s="30"/>
      <c r="CJ105" s="30"/>
      <c r="CK105" s="30"/>
      <c r="CL105" s="30"/>
      <c r="CM105" s="1085"/>
      <c r="CN105" s="1085"/>
      <c r="CO105" s="1089"/>
      <c r="CP105" s="1086"/>
      <c r="CR105" s="172"/>
      <c r="CS105" s="172"/>
      <c r="CT105" s="172"/>
      <c r="CU105" s="172"/>
      <c r="CV105" s="172"/>
      <c r="CW105" s="172"/>
    </row>
    <row r="106" spans="2:101" ht="15.75" customHeight="1" x14ac:dyDescent="0.25">
      <c r="B106" s="265">
        <v>100</v>
      </c>
      <c r="C106" s="1075"/>
      <c r="D106" s="1074"/>
      <c r="E106" s="497"/>
      <c r="F106" s="1301"/>
      <c r="G106" s="1079"/>
      <c r="H106" s="226"/>
      <c r="I106" s="184"/>
      <c r="J106" s="184"/>
      <c r="K106" s="1197"/>
      <c r="L106" s="382"/>
      <c r="M106" s="31"/>
      <c r="N106" s="149"/>
      <c r="O106" s="148"/>
      <c r="P106" s="148"/>
      <c r="Q106" s="148"/>
      <c r="R106" s="148"/>
      <c r="S106" s="148"/>
      <c r="T106" s="148"/>
      <c r="U106" s="1092"/>
      <c r="V106" s="1077"/>
      <c r="W106" s="1080"/>
      <c r="X106" s="149"/>
      <c r="Y106" s="149"/>
      <c r="Z106" s="1078"/>
      <c r="AA106" s="148"/>
      <c r="AB106" s="148"/>
      <c r="AC106" s="1081"/>
      <c r="AD106" s="1083"/>
      <c r="AE106" s="1084"/>
      <c r="AF106" s="1092"/>
      <c r="AG106" s="1077"/>
      <c r="AH106" s="1080"/>
      <c r="AI106" s="149"/>
      <c r="AJ106" s="149"/>
      <c r="AK106" s="1078"/>
      <c r="AL106" s="148"/>
      <c r="AM106" s="148"/>
      <c r="AN106" s="1081"/>
      <c r="AO106" s="1083"/>
      <c r="AP106" s="1084"/>
      <c r="AQ106" s="1092"/>
      <c r="AR106" s="1077"/>
      <c r="AS106" s="1080"/>
      <c r="AT106" s="149"/>
      <c r="AU106" s="149"/>
      <c r="AV106" s="1078"/>
      <c r="AW106" s="148"/>
      <c r="AX106" s="148"/>
      <c r="AY106" s="503"/>
      <c r="AZ106" s="504"/>
      <c r="BA106" s="122"/>
      <c r="BB106" s="500"/>
      <c r="BC106" s="147"/>
      <c r="BD106" s="149"/>
      <c r="BE106" s="149"/>
      <c r="BF106" s="149"/>
      <c r="BG106" s="148"/>
      <c r="BH106" s="148"/>
      <c r="BI106" s="148"/>
      <c r="BJ106" s="1081"/>
      <c r="BK106" s="1083"/>
      <c r="BL106" s="1084"/>
      <c r="BM106" s="1092"/>
      <c r="BN106" s="1077"/>
      <c r="BO106" s="1080"/>
      <c r="BP106" s="149"/>
      <c r="BQ106" s="149"/>
      <c r="BR106" s="1078"/>
      <c r="BS106" s="148"/>
      <c r="BT106" s="148"/>
      <c r="BU106" s="1081"/>
      <c r="BV106" s="1083"/>
      <c r="BW106" s="1084"/>
      <c r="BX106" s="1092"/>
      <c r="BY106" s="1077"/>
      <c r="BZ106" s="1080"/>
      <c r="CA106" s="149"/>
      <c r="CB106" s="149"/>
      <c r="CC106" s="1078"/>
      <c r="CD106" s="148"/>
      <c r="CE106" s="148"/>
      <c r="CF106" s="1081"/>
      <c r="CG106" s="1083"/>
      <c r="CH106" s="1084"/>
      <c r="CI106" s="30"/>
      <c r="CJ106" s="30"/>
      <c r="CK106" s="30"/>
      <c r="CL106" s="30"/>
      <c r="CM106" s="1085"/>
      <c r="CN106" s="1085"/>
      <c r="CO106" s="1089"/>
      <c r="CP106" s="1086"/>
      <c r="CR106" s="172"/>
      <c r="CS106" s="172"/>
      <c r="CT106" s="172"/>
      <c r="CU106" s="172"/>
      <c r="CV106" s="172"/>
      <c r="CW106" s="172"/>
    </row>
    <row r="107" spans="2:101" ht="15.75" customHeight="1" x14ac:dyDescent="0.25">
      <c r="B107" s="265">
        <v>101</v>
      </c>
      <c r="C107" s="1075"/>
      <c r="D107" s="1074"/>
      <c r="E107" s="497"/>
      <c r="F107" s="1301"/>
      <c r="G107" s="1079"/>
      <c r="H107" s="226"/>
      <c r="I107" s="184"/>
      <c r="J107" s="184"/>
      <c r="K107" s="1197"/>
      <c r="L107" s="382"/>
      <c r="M107" s="31"/>
      <c r="N107" s="149"/>
      <c r="O107" s="148"/>
      <c r="P107" s="148"/>
      <c r="Q107" s="148"/>
      <c r="R107" s="148"/>
      <c r="S107" s="148"/>
      <c r="T107" s="148"/>
      <c r="U107" s="1092"/>
      <c r="V107" s="1077"/>
      <c r="W107" s="1080"/>
      <c r="X107" s="149"/>
      <c r="Y107" s="149"/>
      <c r="Z107" s="1078"/>
      <c r="AA107" s="148"/>
      <c r="AB107" s="148"/>
      <c r="AC107" s="1081"/>
      <c r="AD107" s="1083"/>
      <c r="AE107" s="1084"/>
      <c r="AF107" s="1092"/>
      <c r="AG107" s="1077"/>
      <c r="AH107" s="1080"/>
      <c r="AI107" s="149"/>
      <c r="AJ107" s="149"/>
      <c r="AK107" s="1078"/>
      <c r="AL107" s="148"/>
      <c r="AM107" s="148"/>
      <c r="AN107" s="1081"/>
      <c r="AO107" s="1083"/>
      <c r="AP107" s="1084"/>
      <c r="AQ107" s="1092"/>
      <c r="AR107" s="1077"/>
      <c r="AS107" s="1080"/>
      <c r="AT107" s="149"/>
      <c r="AU107" s="149"/>
      <c r="AV107" s="1078"/>
      <c r="AW107" s="148"/>
      <c r="AX107" s="148"/>
      <c r="AY107" s="503"/>
      <c r="AZ107" s="504"/>
      <c r="BA107" s="122"/>
      <c r="BB107" s="500"/>
      <c r="BC107" s="147"/>
      <c r="BD107" s="149"/>
      <c r="BE107" s="149"/>
      <c r="BF107" s="149"/>
      <c r="BG107" s="148"/>
      <c r="BH107" s="148"/>
      <c r="BI107" s="148"/>
      <c r="BJ107" s="1081"/>
      <c r="BK107" s="1083"/>
      <c r="BL107" s="1084"/>
      <c r="BM107" s="1092"/>
      <c r="BN107" s="1077"/>
      <c r="BO107" s="1080"/>
      <c r="BP107" s="149"/>
      <c r="BQ107" s="149"/>
      <c r="BR107" s="1078"/>
      <c r="BS107" s="148"/>
      <c r="BT107" s="148"/>
      <c r="BU107" s="1081"/>
      <c r="BV107" s="1083"/>
      <c r="BW107" s="1084"/>
      <c r="BX107" s="1092"/>
      <c r="BY107" s="1077"/>
      <c r="BZ107" s="1080"/>
      <c r="CA107" s="149"/>
      <c r="CB107" s="149"/>
      <c r="CC107" s="1078"/>
      <c r="CD107" s="148"/>
      <c r="CE107" s="148"/>
      <c r="CF107" s="1081"/>
      <c r="CG107" s="1083"/>
      <c r="CH107" s="1084"/>
      <c r="CI107" s="30"/>
      <c r="CJ107" s="30"/>
      <c r="CK107" s="30"/>
      <c r="CL107" s="30"/>
      <c r="CM107" s="1085"/>
      <c r="CN107" s="1085"/>
      <c r="CO107" s="1089"/>
      <c r="CP107" s="1086"/>
      <c r="CR107" s="172"/>
      <c r="CS107" s="172"/>
      <c r="CT107" s="172"/>
      <c r="CU107" s="172"/>
      <c r="CV107" s="172"/>
      <c r="CW107" s="172"/>
    </row>
    <row r="108" spans="2:101" ht="15.75" customHeight="1" x14ac:dyDescent="0.25">
      <c r="B108" s="265">
        <v>102</v>
      </c>
      <c r="C108" s="1075"/>
      <c r="D108" s="1074"/>
      <c r="E108" s="497"/>
      <c r="F108" s="1301"/>
      <c r="G108" s="1079"/>
      <c r="H108" s="226"/>
      <c r="I108" s="184"/>
      <c r="J108" s="184"/>
      <c r="K108" s="1197"/>
      <c r="L108" s="382"/>
      <c r="M108" s="31"/>
      <c r="N108" s="149"/>
      <c r="O108" s="148"/>
      <c r="P108" s="148"/>
      <c r="Q108" s="148"/>
      <c r="R108" s="148"/>
      <c r="S108" s="148"/>
      <c r="T108" s="148"/>
      <c r="U108" s="1092"/>
      <c r="V108" s="1077"/>
      <c r="W108" s="1080"/>
      <c r="X108" s="149"/>
      <c r="Y108" s="149"/>
      <c r="Z108" s="1078"/>
      <c r="AA108" s="148"/>
      <c r="AB108" s="148"/>
      <c r="AC108" s="1081"/>
      <c r="AD108" s="1083"/>
      <c r="AE108" s="1084"/>
      <c r="AF108" s="1092"/>
      <c r="AG108" s="1077"/>
      <c r="AH108" s="1080"/>
      <c r="AI108" s="149"/>
      <c r="AJ108" s="149"/>
      <c r="AK108" s="1078"/>
      <c r="AL108" s="148"/>
      <c r="AM108" s="148"/>
      <c r="AN108" s="1081"/>
      <c r="AO108" s="1083"/>
      <c r="AP108" s="1084"/>
      <c r="AQ108" s="1092"/>
      <c r="AR108" s="1077"/>
      <c r="AS108" s="1080"/>
      <c r="AT108" s="149"/>
      <c r="AU108" s="149"/>
      <c r="AV108" s="1078"/>
      <c r="AW108" s="148"/>
      <c r="AX108" s="148"/>
      <c r="AY108" s="503"/>
      <c r="AZ108" s="504"/>
      <c r="BA108" s="122"/>
      <c r="BB108" s="500"/>
      <c r="BC108" s="147"/>
      <c r="BD108" s="149"/>
      <c r="BE108" s="149"/>
      <c r="BF108" s="149"/>
      <c r="BG108" s="148"/>
      <c r="BH108" s="148"/>
      <c r="BI108" s="148"/>
      <c r="BJ108" s="1081"/>
      <c r="BK108" s="1083"/>
      <c r="BL108" s="1084"/>
      <c r="BM108" s="1092"/>
      <c r="BN108" s="1077"/>
      <c r="BO108" s="1080"/>
      <c r="BP108" s="149"/>
      <c r="BQ108" s="149"/>
      <c r="BR108" s="1078"/>
      <c r="BS108" s="148"/>
      <c r="BT108" s="148"/>
      <c r="BU108" s="1081"/>
      <c r="BV108" s="1083"/>
      <c r="BW108" s="1084"/>
      <c r="BX108" s="1092"/>
      <c r="BY108" s="1077"/>
      <c r="BZ108" s="1080"/>
      <c r="CA108" s="149"/>
      <c r="CB108" s="149"/>
      <c r="CC108" s="1078"/>
      <c r="CD108" s="148"/>
      <c r="CE108" s="148"/>
      <c r="CF108" s="1081"/>
      <c r="CG108" s="1083"/>
      <c r="CH108" s="1084"/>
      <c r="CI108" s="30"/>
      <c r="CJ108" s="30"/>
      <c r="CK108" s="30"/>
      <c r="CL108" s="30"/>
      <c r="CM108" s="1085"/>
      <c r="CN108" s="1085"/>
      <c r="CO108" s="1089"/>
      <c r="CP108" s="1086"/>
      <c r="CR108" s="172"/>
      <c r="CS108" s="172"/>
      <c r="CT108" s="172"/>
      <c r="CU108" s="172"/>
      <c r="CV108" s="172"/>
      <c r="CW108" s="172"/>
    </row>
    <row r="109" spans="2:101" ht="15.75" customHeight="1" x14ac:dyDescent="0.25">
      <c r="B109" s="265">
        <v>103</v>
      </c>
      <c r="C109" s="1075"/>
      <c r="D109" s="1074"/>
      <c r="E109" s="497"/>
      <c r="F109" s="1301"/>
      <c r="G109" s="1079"/>
      <c r="H109" s="226"/>
      <c r="I109" s="184"/>
      <c r="J109" s="184"/>
      <c r="K109" s="1197"/>
      <c r="L109" s="382"/>
      <c r="M109" s="31"/>
      <c r="N109" s="149"/>
      <c r="O109" s="148"/>
      <c r="P109" s="148"/>
      <c r="Q109" s="148"/>
      <c r="R109" s="148"/>
      <c r="S109" s="148"/>
      <c r="T109" s="148"/>
      <c r="U109" s="1092"/>
      <c r="V109" s="1077"/>
      <c r="W109" s="1080"/>
      <c r="X109" s="149"/>
      <c r="Y109" s="149"/>
      <c r="Z109" s="1078"/>
      <c r="AA109" s="148"/>
      <c r="AB109" s="148"/>
      <c r="AC109" s="1081"/>
      <c r="AD109" s="1083"/>
      <c r="AE109" s="1084"/>
      <c r="AF109" s="1092"/>
      <c r="AG109" s="1077"/>
      <c r="AH109" s="1080"/>
      <c r="AI109" s="149"/>
      <c r="AJ109" s="149"/>
      <c r="AK109" s="1078"/>
      <c r="AL109" s="148"/>
      <c r="AM109" s="148"/>
      <c r="AN109" s="1081"/>
      <c r="AO109" s="1083"/>
      <c r="AP109" s="1084"/>
      <c r="AQ109" s="1092"/>
      <c r="AR109" s="1077"/>
      <c r="AS109" s="1080"/>
      <c r="AT109" s="149"/>
      <c r="AU109" s="149"/>
      <c r="AV109" s="1078"/>
      <c r="AW109" s="148"/>
      <c r="AX109" s="148"/>
      <c r="AY109" s="503"/>
      <c r="AZ109" s="504"/>
      <c r="BA109" s="122"/>
      <c r="BB109" s="500"/>
      <c r="BC109" s="147"/>
      <c r="BD109" s="149"/>
      <c r="BE109" s="149"/>
      <c r="BF109" s="149"/>
      <c r="BG109" s="148"/>
      <c r="BH109" s="148"/>
      <c r="BI109" s="148"/>
      <c r="BJ109" s="1081"/>
      <c r="BK109" s="1083"/>
      <c r="BL109" s="1084"/>
      <c r="BM109" s="1092"/>
      <c r="BN109" s="1077"/>
      <c r="BO109" s="1080"/>
      <c r="BP109" s="149"/>
      <c r="BQ109" s="149"/>
      <c r="BR109" s="1078"/>
      <c r="BS109" s="148"/>
      <c r="BT109" s="148"/>
      <c r="BU109" s="1081"/>
      <c r="BV109" s="1083"/>
      <c r="BW109" s="1084"/>
      <c r="BX109" s="1092"/>
      <c r="BY109" s="1077"/>
      <c r="BZ109" s="1080"/>
      <c r="CA109" s="149"/>
      <c r="CB109" s="149"/>
      <c r="CC109" s="1078"/>
      <c r="CD109" s="148"/>
      <c r="CE109" s="148"/>
      <c r="CF109" s="1081"/>
      <c r="CG109" s="1083"/>
      <c r="CH109" s="1084"/>
      <c r="CI109" s="30"/>
      <c r="CJ109" s="30"/>
      <c r="CK109" s="30"/>
      <c r="CL109" s="30"/>
      <c r="CM109" s="1085"/>
      <c r="CN109" s="1085"/>
      <c r="CO109" s="1089"/>
      <c r="CP109" s="1086"/>
      <c r="CR109" s="172"/>
      <c r="CS109" s="172"/>
      <c r="CT109" s="172"/>
      <c r="CU109" s="172"/>
      <c r="CV109" s="172"/>
      <c r="CW109" s="172"/>
    </row>
    <row r="110" spans="2:101" ht="15.75" customHeight="1" x14ac:dyDescent="0.25">
      <c r="B110" s="265">
        <v>104</v>
      </c>
      <c r="C110" s="1075"/>
      <c r="D110" s="1074"/>
      <c r="E110" s="497"/>
      <c r="F110" s="1301"/>
      <c r="G110" s="1079"/>
      <c r="H110" s="226"/>
      <c r="I110" s="184"/>
      <c r="J110" s="184"/>
      <c r="K110" s="1197"/>
      <c r="L110" s="382"/>
      <c r="M110" s="31"/>
      <c r="N110" s="149"/>
      <c r="O110" s="148"/>
      <c r="P110" s="148"/>
      <c r="Q110" s="148"/>
      <c r="R110" s="148"/>
      <c r="S110" s="148"/>
      <c r="T110" s="148"/>
      <c r="U110" s="1092"/>
      <c r="V110" s="1077"/>
      <c r="W110" s="1080"/>
      <c r="X110" s="149"/>
      <c r="Y110" s="149"/>
      <c r="Z110" s="1078"/>
      <c r="AA110" s="148"/>
      <c r="AB110" s="148"/>
      <c r="AC110" s="1081"/>
      <c r="AD110" s="1083"/>
      <c r="AE110" s="1084"/>
      <c r="AF110" s="1092"/>
      <c r="AG110" s="1077"/>
      <c r="AH110" s="1080"/>
      <c r="AI110" s="149"/>
      <c r="AJ110" s="149"/>
      <c r="AK110" s="1078"/>
      <c r="AL110" s="148"/>
      <c r="AM110" s="148"/>
      <c r="AN110" s="1081"/>
      <c r="AO110" s="1083"/>
      <c r="AP110" s="1084"/>
      <c r="AQ110" s="1092"/>
      <c r="AR110" s="1077"/>
      <c r="AS110" s="1080"/>
      <c r="AT110" s="149"/>
      <c r="AU110" s="149"/>
      <c r="AV110" s="1078"/>
      <c r="AW110" s="148"/>
      <c r="AX110" s="148"/>
      <c r="AY110" s="503"/>
      <c r="AZ110" s="504"/>
      <c r="BA110" s="122"/>
      <c r="BB110" s="500"/>
      <c r="BC110" s="147"/>
      <c r="BD110" s="149"/>
      <c r="BE110" s="149"/>
      <c r="BF110" s="149"/>
      <c r="BG110" s="148"/>
      <c r="BH110" s="148"/>
      <c r="BI110" s="148"/>
      <c r="BJ110" s="1081"/>
      <c r="BK110" s="1083"/>
      <c r="BL110" s="1084"/>
      <c r="BM110" s="1092"/>
      <c r="BN110" s="1077"/>
      <c r="BO110" s="1080"/>
      <c r="BP110" s="149"/>
      <c r="BQ110" s="149"/>
      <c r="BR110" s="1078"/>
      <c r="BS110" s="148"/>
      <c r="BT110" s="148"/>
      <c r="BU110" s="1081"/>
      <c r="BV110" s="1083"/>
      <c r="BW110" s="1084"/>
      <c r="BX110" s="1092"/>
      <c r="BY110" s="1077"/>
      <c r="BZ110" s="1080"/>
      <c r="CA110" s="149"/>
      <c r="CB110" s="149"/>
      <c r="CC110" s="1078"/>
      <c r="CD110" s="148"/>
      <c r="CE110" s="148"/>
      <c r="CF110" s="1081"/>
      <c r="CG110" s="1083"/>
      <c r="CH110" s="1084"/>
      <c r="CI110" s="30"/>
      <c r="CJ110" s="30"/>
      <c r="CK110" s="30"/>
      <c r="CL110" s="30"/>
      <c r="CM110" s="1085"/>
      <c r="CN110" s="1085"/>
      <c r="CO110" s="1089"/>
      <c r="CP110" s="1086"/>
      <c r="CR110" s="172"/>
      <c r="CS110" s="172"/>
      <c r="CT110" s="172"/>
      <c r="CU110" s="172"/>
      <c r="CV110" s="172"/>
      <c r="CW110" s="172"/>
    </row>
    <row r="111" spans="2:101" ht="15.75" customHeight="1" x14ac:dyDescent="0.25">
      <c r="B111" s="265">
        <v>105</v>
      </c>
      <c r="C111" s="1075"/>
      <c r="D111" s="1074"/>
      <c r="E111" s="497"/>
      <c r="F111" s="1301"/>
      <c r="G111" s="1079"/>
      <c r="H111" s="226"/>
      <c r="I111" s="184"/>
      <c r="J111" s="184"/>
      <c r="K111" s="1197"/>
      <c r="L111" s="382"/>
      <c r="M111" s="31"/>
      <c r="N111" s="149"/>
      <c r="O111" s="148"/>
      <c r="P111" s="148"/>
      <c r="Q111" s="148"/>
      <c r="R111" s="148"/>
      <c r="S111" s="148"/>
      <c r="T111" s="148"/>
      <c r="U111" s="1092"/>
      <c r="V111" s="1077"/>
      <c r="W111" s="1080"/>
      <c r="X111" s="149"/>
      <c r="Y111" s="149"/>
      <c r="Z111" s="1078"/>
      <c r="AA111" s="148"/>
      <c r="AB111" s="148"/>
      <c r="AC111" s="1081"/>
      <c r="AD111" s="1083"/>
      <c r="AE111" s="1084"/>
      <c r="AF111" s="1092"/>
      <c r="AG111" s="1077"/>
      <c r="AH111" s="1080"/>
      <c r="AI111" s="149"/>
      <c r="AJ111" s="149"/>
      <c r="AK111" s="1078"/>
      <c r="AL111" s="148"/>
      <c r="AM111" s="148"/>
      <c r="AN111" s="1081"/>
      <c r="AO111" s="1083"/>
      <c r="AP111" s="1084"/>
      <c r="AQ111" s="1092"/>
      <c r="AR111" s="1077"/>
      <c r="AS111" s="1080"/>
      <c r="AT111" s="149"/>
      <c r="AU111" s="149"/>
      <c r="AV111" s="1078"/>
      <c r="AW111" s="148"/>
      <c r="AX111" s="148"/>
      <c r="AY111" s="503"/>
      <c r="AZ111" s="504"/>
      <c r="BA111" s="122"/>
      <c r="BB111" s="500"/>
      <c r="BC111" s="147"/>
      <c r="BD111" s="149"/>
      <c r="BE111" s="149"/>
      <c r="BF111" s="149"/>
      <c r="BG111" s="148"/>
      <c r="BH111" s="148"/>
      <c r="BI111" s="148"/>
      <c r="BJ111" s="1081"/>
      <c r="BK111" s="1083"/>
      <c r="BL111" s="1084"/>
      <c r="BM111" s="1092"/>
      <c r="BN111" s="1077"/>
      <c r="BO111" s="1080"/>
      <c r="BP111" s="149"/>
      <c r="BQ111" s="149"/>
      <c r="BR111" s="1078"/>
      <c r="BS111" s="148"/>
      <c r="BT111" s="148"/>
      <c r="BU111" s="1081"/>
      <c r="BV111" s="1083"/>
      <c r="BW111" s="1084"/>
      <c r="BX111" s="1092"/>
      <c r="BY111" s="1077"/>
      <c r="BZ111" s="1080"/>
      <c r="CA111" s="149"/>
      <c r="CB111" s="149"/>
      <c r="CC111" s="1078"/>
      <c r="CD111" s="148"/>
      <c r="CE111" s="148"/>
      <c r="CF111" s="1081"/>
      <c r="CG111" s="1083"/>
      <c r="CH111" s="1084"/>
      <c r="CI111" s="30"/>
      <c r="CJ111" s="30"/>
      <c r="CK111" s="30"/>
      <c r="CL111" s="30"/>
      <c r="CM111" s="1085"/>
      <c r="CN111" s="1085"/>
      <c r="CO111" s="1089"/>
      <c r="CP111" s="1086"/>
      <c r="CR111" s="172"/>
      <c r="CS111" s="172"/>
      <c r="CT111" s="172"/>
      <c r="CU111" s="172"/>
      <c r="CV111" s="172"/>
      <c r="CW111" s="172"/>
    </row>
    <row r="112" spans="2:101" ht="15.75" customHeight="1" x14ac:dyDescent="0.25">
      <c r="B112" s="265">
        <v>106</v>
      </c>
      <c r="C112" s="1075"/>
      <c r="D112" s="1074"/>
      <c r="E112" s="497"/>
      <c r="F112" s="1301"/>
      <c r="G112" s="1079"/>
      <c r="H112" s="226"/>
      <c r="I112" s="184"/>
      <c r="J112" s="184"/>
      <c r="K112" s="1197"/>
      <c r="L112" s="382"/>
      <c r="M112" s="31"/>
      <c r="N112" s="149"/>
      <c r="O112" s="148"/>
      <c r="P112" s="148"/>
      <c r="Q112" s="148"/>
      <c r="R112" s="148"/>
      <c r="S112" s="148"/>
      <c r="T112" s="148"/>
      <c r="U112" s="1092"/>
      <c r="V112" s="1077"/>
      <c r="W112" s="1080"/>
      <c r="X112" s="149"/>
      <c r="Y112" s="149"/>
      <c r="Z112" s="1078"/>
      <c r="AA112" s="148"/>
      <c r="AB112" s="148"/>
      <c r="AC112" s="1081"/>
      <c r="AD112" s="1083"/>
      <c r="AE112" s="1084"/>
      <c r="AF112" s="1092"/>
      <c r="AG112" s="1077"/>
      <c r="AH112" s="1080"/>
      <c r="AI112" s="149"/>
      <c r="AJ112" s="149"/>
      <c r="AK112" s="1078"/>
      <c r="AL112" s="148"/>
      <c r="AM112" s="148"/>
      <c r="AN112" s="1081"/>
      <c r="AO112" s="1083"/>
      <c r="AP112" s="1084"/>
      <c r="AQ112" s="1092"/>
      <c r="AR112" s="1077"/>
      <c r="AS112" s="1080"/>
      <c r="AT112" s="149"/>
      <c r="AU112" s="149"/>
      <c r="AV112" s="1078"/>
      <c r="AW112" s="148"/>
      <c r="AX112" s="148"/>
      <c r="AY112" s="503"/>
      <c r="AZ112" s="504"/>
      <c r="BA112" s="122"/>
      <c r="BB112" s="500"/>
      <c r="BC112" s="147"/>
      <c r="BD112" s="149"/>
      <c r="BE112" s="149"/>
      <c r="BF112" s="149"/>
      <c r="BG112" s="148"/>
      <c r="BH112" s="148"/>
      <c r="BI112" s="148"/>
      <c r="BJ112" s="1081"/>
      <c r="BK112" s="1083"/>
      <c r="BL112" s="1084"/>
      <c r="BM112" s="1092"/>
      <c r="BN112" s="1077"/>
      <c r="BO112" s="1080"/>
      <c r="BP112" s="149"/>
      <c r="BQ112" s="149"/>
      <c r="BR112" s="1078"/>
      <c r="BS112" s="148"/>
      <c r="BT112" s="148"/>
      <c r="BU112" s="1081"/>
      <c r="BV112" s="1083"/>
      <c r="BW112" s="1084"/>
      <c r="BX112" s="1092"/>
      <c r="BY112" s="1077"/>
      <c r="BZ112" s="1080"/>
      <c r="CA112" s="149"/>
      <c r="CB112" s="149"/>
      <c r="CC112" s="1078"/>
      <c r="CD112" s="148"/>
      <c r="CE112" s="148"/>
      <c r="CF112" s="1081"/>
      <c r="CG112" s="1083"/>
      <c r="CH112" s="1084"/>
      <c r="CI112" s="30"/>
      <c r="CJ112" s="30"/>
      <c r="CK112" s="30"/>
      <c r="CL112" s="30"/>
      <c r="CM112" s="1085"/>
      <c r="CN112" s="1085"/>
      <c r="CO112" s="1089"/>
      <c r="CP112" s="1086"/>
      <c r="CR112" s="172"/>
      <c r="CS112" s="172"/>
      <c r="CT112" s="172"/>
      <c r="CU112" s="172"/>
      <c r="CV112" s="172"/>
      <c r="CW112" s="172"/>
    </row>
    <row r="113" spans="2:101" ht="15.75" customHeight="1" x14ac:dyDescent="0.25">
      <c r="B113" s="265">
        <v>107</v>
      </c>
      <c r="C113" s="1075"/>
      <c r="D113" s="1074"/>
      <c r="E113" s="497"/>
      <c r="F113" s="1301"/>
      <c r="G113" s="1079"/>
      <c r="H113" s="226"/>
      <c r="I113" s="184"/>
      <c r="J113" s="184"/>
      <c r="K113" s="1197"/>
      <c r="L113" s="382"/>
      <c r="M113" s="31"/>
      <c r="N113" s="149"/>
      <c r="O113" s="148"/>
      <c r="P113" s="148"/>
      <c r="Q113" s="148"/>
      <c r="R113" s="148"/>
      <c r="S113" s="148"/>
      <c r="T113" s="148"/>
      <c r="U113" s="1092"/>
      <c r="V113" s="1077"/>
      <c r="W113" s="1080"/>
      <c r="X113" s="149"/>
      <c r="Y113" s="149"/>
      <c r="Z113" s="1078"/>
      <c r="AA113" s="148"/>
      <c r="AB113" s="148"/>
      <c r="AC113" s="1081"/>
      <c r="AD113" s="1083"/>
      <c r="AE113" s="1084"/>
      <c r="AF113" s="1092"/>
      <c r="AG113" s="1077"/>
      <c r="AH113" s="1080"/>
      <c r="AI113" s="149"/>
      <c r="AJ113" s="149"/>
      <c r="AK113" s="1078"/>
      <c r="AL113" s="148"/>
      <c r="AM113" s="148"/>
      <c r="AN113" s="1081"/>
      <c r="AO113" s="1083"/>
      <c r="AP113" s="1084"/>
      <c r="AQ113" s="1092"/>
      <c r="AR113" s="1077"/>
      <c r="AS113" s="1080"/>
      <c r="AT113" s="149"/>
      <c r="AU113" s="149"/>
      <c r="AV113" s="1078"/>
      <c r="AW113" s="148"/>
      <c r="AX113" s="148"/>
      <c r="AY113" s="503"/>
      <c r="AZ113" s="504"/>
      <c r="BA113" s="122"/>
      <c r="BB113" s="500"/>
      <c r="BC113" s="147"/>
      <c r="BD113" s="149"/>
      <c r="BE113" s="149"/>
      <c r="BF113" s="149"/>
      <c r="BG113" s="148"/>
      <c r="BH113" s="148"/>
      <c r="BI113" s="148"/>
      <c r="BJ113" s="1081"/>
      <c r="BK113" s="1083"/>
      <c r="BL113" s="1084"/>
      <c r="BM113" s="1092"/>
      <c r="BN113" s="1077"/>
      <c r="BO113" s="1080"/>
      <c r="BP113" s="149"/>
      <c r="BQ113" s="149"/>
      <c r="BR113" s="1078"/>
      <c r="BS113" s="148"/>
      <c r="BT113" s="148"/>
      <c r="BU113" s="1081"/>
      <c r="BV113" s="1083"/>
      <c r="BW113" s="1084"/>
      <c r="BX113" s="1092"/>
      <c r="BY113" s="1077"/>
      <c r="BZ113" s="1080"/>
      <c r="CA113" s="149"/>
      <c r="CB113" s="149"/>
      <c r="CC113" s="1078"/>
      <c r="CD113" s="148"/>
      <c r="CE113" s="148"/>
      <c r="CF113" s="1081"/>
      <c r="CG113" s="1083"/>
      <c r="CH113" s="1084"/>
      <c r="CI113" s="30"/>
      <c r="CJ113" s="30"/>
      <c r="CK113" s="30"/>
      <c r="CL113" s="30"/>
      <c r="CM113" s="1085"/>
      <c r="CN113" s="1085"/>
      <c r="CO113" s="1089"/>
      <c r="CP113" s="1086"/>
      <c r="CR113" s="172"/>
      <c r="CS113" s="172"/>
      <c r="CT113" s="172"/>
      <c r="CU113" s="172"/>
      <c r="CV113" s="172"/>
      <c r="CW113" s="172"/>
    </row>
    <row r="114" spans="2:101" ht="15.75" customHeight="1" x14ac:dyDescent="0.25">
      <c r="B114" s="265">
        <v>108</v>
      </c>
      <c r="C114" s="1075"/>
      <c r="D114" s="1074"/>
      <c r="E114" s="497"/>
      <c r="F114" s="1301"/>
      <c r="G114" s="1079"/>
      <c r="H114" s="226"/>
      <c r="I114" s="184"/>
      <c r="J114" s="184"/>
      <c r="K114" s="1197"/>
      <c r="L114" s="382"/>
      <c r="M114" s="31"/>
      <c r="N114" s="149"/>
      <c r="O114" s="148"/>
      <c r="P114" s="148"/>
      <c r="Q114" s="148"/>
      <c r="R114" s="148"/>
      <c r="S114" s="148"/>
      <c r="T114" s="148"/>
      <c r="U114" s="1092"/>
      <c r="V114" s="1077"/>
      <c r="W114" s="1080"/>
      <c r="X114" s="149"/>
      <c r="Y114" s="149"/>
      <c r="Z114" s="1078"/>
      <c r="AA114" s="148"/>
      <c r="AB114" s="148"/>
      <c r="AC114" s="1081"/>
      <c r="AD114" s="1083"/>
      <c r="AE114" s="1084"/>
      <c r="AF114" s="1092"/>
      <c r="AG114" s="1077"/>
      <c r="AH114" s="1080"/>
      <c r="AI114" s="149"/>
      <c r="AJ114" s="149"/>
      <c r="AK114" s="1078"/>
      <c r="AL114" s="148"/>
      <c r="AM114" s="148"/>
      <c r="AN114" s="1081"/>
      <c r="AO114" s="1083"/>
      <c r="AP114" s="1084"/>
      <c r="AQ114" s="1092"/>
      <c r="AR114" s="1077"/>
      <c r="AS114" s="1080"/>
      <c r="AT114" s="149"/>
      <c r="AU114" s="149"/>
      <c r="AV114" s="1078"/>
      <c r="AW114" s="148"/>
      <c r="AX114" s="148"/>
      <c r="AY114" s="503"/>
      <c r="AZ114" s="504"/>
      <c r="BA114" s="122"/>
      <c r="BB114" s="500"/>
      <c r="BC114" s="147"/>
      <c r="BD114" s="149"/>
      <c r="BE114" s="149"/>
      <c r="BF114" s="149"/>
      <c r="BG114" s="148"/>
      <c r="BH114" s="148"/>
      <c r="BI114" s="148"/>
      <c r="BJ114" s="1081"/>
      <c r="BK114" s="1083"/>
      <c r="BL114" s="1084"/>
      <c r="BM114" s="1092"/>
      <c r="BN114" s="1077"/>
      <c r="BO114" s="1080"/>
      <c r="BP114" s="149"/>
      <c r="BQ114" s="149"/>
      <c r="BR114" s="1078"/>
      <c r="BS114" s="148"/>
      <c r="BT114" s="148"/>
      <c r="BU114" s="1081"/>
      <c r="BV114" s="1083"/>
      <c r="BW114" s="1084"/>
      <c r="BX114" s="1092"/>
      <c r="BY114" s="1077"/>
      <c r="BZ114" s="1080"/>
      <c r="CA114" s="149"/>
      <c r="CB114" s="149"/>
      <c r="CC114" s="1078"/>
      <c r="CD114" s="148"/>
      <c r="CE114" s="148"/>
      <c r="CF114" s="1081"/>
      <c r="CG114" s="1083"/>
      <c r="CH114" s="1084"/>
      <c r="CI114" s="30"/>
      <c r="CJ114" s="30"/>
      <c r="CK114" s="30"/>
      <c r="CL114" s="30"/>
      <c r="CM114" s="1085"/>
      <c r="CN114" s="1085"/>
      <c r="CO114" s="1089"/>
      <c r="CP114" s="1086"/>
      <c r="CR114" s="172"/>
      <c r="CS114" s="172"/>
      <c r="CT114" s="172"/>
      <c r="CU114" s="172"/>
      <c r="CV114" s="172"/>
      <c r="CW114" s="172"/>
    </row>
    <row r="115" spans="2:101" ht="15.75" customHeight="1" x14ac:dyDescent="0.25">
      <c r="B115" s="265">
        <v>109</v>
      </c>
      <c r="C115" s="1075"/>
      <c r="D115" s="1074"/>
      <c r="E115" s="497"/>
      <c r="F115" s="1301"/>
      <c r="G115" s="1079"/>
      <c r="H115" s="226"/>
      <c r="I115" s="184"/>
      <c r="J115" s="184"/>
      <c r="K115" s="1197"/>
      <c r="L115" s="382"/>
      <c r="M115" s="31"/>
      <c r="N115" s="149"/>
      <c r="O115" s="148"/>
      <c r="P115" s="148"/>
      <c r="Q115" s="148"/>
      <c r="R115" s="148"/>
      <c r="S115" s="148"/>
      <c r="T115" s="148"/>
      <c r="U115" s="1092"/>
      <c r="V115" s="1077"/>
      <c r="W115" s="1080"/>
      <c r="X115" s="149"/>
      <c r="Y115" s="149"/>
      <c r="Z115" s="1078"/>
      <c r="AA115" s="148"/>
      <c r="AB115" s="148"/>
      <c r="AC115" s="1081"/>
      <c r="AD115" s="1083"/>
      <c r="AE115" s="1084"/>
      <c r="AF115" s="1092"/>
      <c r="AG115" s="1077"/>
      <c r="AH115" s="1080"/>
      <c r="AI115" s="149"/>
      <c r="AJ115" s="149"/>
      <c r="AK115" s="1078"/>
      <c r="AL115" s="148"/>
      <c r="AM115" s="148"/>
      <c r="AN115" s="1081"/>
      <c r="AO115" s="1083"/>
      <c r="AP115" s="1084"/>
      <c r="AQ115" s="1092"/>
      <c r="AR115" s="1077"/>
      <c r="AS115" s="1080"/>
      <c r="AT115" s="149"/>
      <c r="AU115" s="149"/>
      <c r="AV115" s="1078"/>
      <c r="AW115" s="148"/>
      <c r="AX115" s="148"/>
      <c r="AY115" s="503"/>
      <c r="AZ115" s="504"/>
      <c r="BA115" s="122"/>
      <c r="BB115" s="500"/>
      <c r="BC115" s="147"/>
      <c r="BD115" s="149"/>
      <c r="BE115" s="149"/>
      <c r="BF115" s="149"/>
      <c r="BG115" s="148"/>
      <c r="BH115" s="148"/>
      <c r="BI115" s="148"/>
      <c r="BJ115" s="1081"/>
      <c r="BK115" s="1083"/>
      <c r="BL115" s="1084"/>
      <c r="BM115" s="1092"/>
      <c r="BN115" s="1077"/>
      <c r="BO115" s="1080"/>
      <c r="BP115" s="149"/>
      <c r="BQ115" s="149"/>
      <c r="BR115" s="1078"/>
      <c r="BS115" s="148"/>
      <c r="BT115" s="148"/>
      <c r="BU115" s="1081"/>
      <c r="BV115" s="1083"/>
      <c r="BW115" s="1084"/>
      <c r="BX115" s="1092"/>
      <c r="BY115" s="1077"/>
      <c r="BZ115" s="1080"/>
      <c r="CA115" s="149"/>
      <c r="CB115" s="149"/>
      <c r="CC115" s="1078"/>
      <c r="CD115" s="148"/>
      <c r="CE115" s="148"/>
      <c r="CF115" s="1081"/>
      <c r="CG115" s="1083"/>
      <c r="CH115" s="1084"/>
      <c r="CI115" s="30"/>
      <c r="CJ115" s="30"/>
      <c r="CK115" s="30"/>
      <c r="CL115" s="30"/>
      <c r="CM115" s="1085"/>
      <c r="CN115" s="1085"/>
      <c r="CO115" s="1089"/>
      <c r="CP115" s="1086"/>
      <c r="CR115" s="172"/>
      <c r="CS115" s="172"/>
      <c r="CT115" s="172"/>
      <c r="CU115" s="172"/>
      <c r="CV115" s="172"/>
      <c r="CW115" s="172"/>
    </row>
    <row r="116" spans="2:101" ht="15.75" customHeight="1" x14ac:dyDescent="0.25">
      <c r="B116" s="265">
        <v>110</v>
      </c>
      <c r="C116" s="1075"/>
      <c r="D116" s="1074"/>
      <c r="E116" s="497"/>
      <c r="F116" s="1301"/>
      <c r="G116" s="1079"/>
      <c r="H116" s="226"/>
      <c r="I116" s="184"/>
      <c r="J116" s="184"/>
      <c r="K116" s="1197"/>
      <c r="L116" s="382"/>
      <c r="M116" s="31"/>
      <c r="N116" s="149"/>
      <c r="O116" s="148"/>
      <c r="P116" s="148"/>
      <c r="Q116" s="148"/>
      <c r="R116" s="148"/>
      <c r="S116" s="148"/>
      <c r="T116" s="148"/>
      <c r="U116" s="1092"/>
      <c r="V116" s="1077"/>
      <c r="W116" s="1080"/>
      <c r="X116" s="149"/>
      <c r="Y116" s="149"/>
      <c r="Z116" s="1078"/>
      <c r="AA116" s="148"/>
      <c r="AB116" s="148"/>
      <c r="AC116" s="1081"/>
      <c r="AD116" s="1083"/>
      <c r="AE116" s="1084"/>
      <c r="AF116" s="1092"/>
      <c r="AG116" s="1077"/>
      <c r="AH116" s="1080"/>
      <c r="AI116" s="149"/>
      <c r="AJ116" s="149"/>
      <c r="AK116" s="1078"/>
      <c r="AL116" s="148"/>
      <c r="AM116" s="148"/>
      <c r="AN116" s="1081"/>
      <c r="AO116" s="1083"/>
      <c r="AP116" s="1084"/>
      <c r="AQ116" s="1092"/>
      <c r="AR116" s="1077"/>
      <c r="AS116" s="1080"/>
      <c r="AT116" s="149"/>
      <c r="AU116" s="149"/>
      <c r="AV116" s="1078"/>
      <c r="AW116" s="148"/>
      <c r="AX116" s="148"/>
      <c r="AY116" s="503"/>
      <c r="AZ116" s="504"/>
      <c r="BA116" s="122"/>
      <c r="BB116" s="500"/>
      <c r="BC116" s="147"/>
      <c r="BD116" s="149"/>
      <c r="BE116" s="149"/>
      <c r="BF116" s="149"/>
      <c r="BG116" s="148"/>
      <c r="BH116" s="148"/>
      <c r="BI116" s="148"/>
      <c r="BJ116" s="1081"/>
      <c r="BK116" s="1083"/>
      <c r="BL116" s="1084"/>
      <c r="BM116" s="1092"/>
      <c r="BN116" s="1077"/>
      <c r="BO116" s="1080"/>
      <c r="BP116" s="149"/>
      <c r="BQ116" s="149"/>
      <c r="BR116" s="1078"/>
      <c r="BS116" s="148"/>
      <c r="BT116" s="148"/>
      <c r="BU116" s="1081"/>
      <c r="BV116" s="1083"/>
      <c r="BW116" s="1084"/>
      <c r="BX116" s="1092"/>
      <c r="BY116" s="1077"/>
      <c r="BZ116" s="1080"/>
      <c r="CA116" s="149"/>
      <c r="CB116" s="149"/>
      <c r="CC116" s="1078"/>
      <c r="CD116" s="148"/>
      <c r="CE116" s="148"/>
      <c r="CF116" s="1081"/>
      <c r="CG116" s="1083"/>
      <c r="CH116" s="1084"/>
      <c r="CI116" s="30"/>
      <c r="CJ116" s="30"/>
      <c r="CK116" s="30"/>
      <c r="CL116" s="30"/>
      <c r="CM116" s="1085"/>
      <c r="CN116" s="1085"/>
      <c r="CO116" s="1089"/>
      <c r="CP116" s="1086"/>
      <c r="CR116" s="172"/>
      <c r="CS116" s="172"/>
      <c r="CT116" s="172"/>
      <c r="CU116" s="172"/>
      <c r="CV116" s="172"/>
      <c r="CW116" s="172"/>
    </row>
    <row r="117" spans="2:101" ht="15.75" customHeight="1" x14ac:dyDescent="0.25">
      <c r="B117" s="265">
        <v>111</v>
      </c>
      <c r="C117" s="1075"/>
      <c r="D117" s="1074"/>
      <c r="E117" s="497"/>
      <c r="F117" s="1301"/>
      <c r="G117" s="1079"/>
      <c r="H117" s="226"/>
      <c r="I117" s="184"/>
      <c r="J117" s="184"/>
      <c r="K117" s="1197"/>
      <c r="L117" s="382"/>
      <c r="M117" s="31"/>
      <c r="N117" s="149"/>
      <c r="O117" s="148"/>
      <c r="P117" s="148"/>
      <c r="Q117" s="148"/>
      <c r="R117" s="148"/>
      <c r="S117" s="148"/>
      <c r="T117" s="148"/>
      <c r="U117" s="1092"/>
      <c r="V117" s="1077"/>
      <c r="W117" s="1080"/>
      <c r="X117" s="149"/>
      <c r="Y117" s="149"/>
      <c r="Z117" s="1078"/>
      <c r="AA117" s="148"/>
      <c r="AB117" s="148"/>
      <c r="AC117" s="1081"/>
      <c r="AD117" s="1083"/>
      <c r="AE117" s="1084"/>
      <c r="AF117" s="1092"/>
      <c r="AG117" s="1077"/>
      <c r="AH117" s="1080"/>
      <c r="AI117" s="149"/>
      <c r="AJ117" s="149"/>
      <c r="AK117" s="1078"/>
      <c r="AL117" s="148"/>
      <c r="AM117" s="148"/>
      <c r="AN117" s="1081"/>
      <c r="AO117" s="1083"/>
      <c r="AP117" s="1084"/>
      <c r="AQ117" s="1092"/>
      <c r="AR117" s="1077"/>
      <c r="AS117" s="1080"/>
      <c r="AT117" s="149"/>
      <c r="AU117" s="149"/>
      <c r="AV117" s="1078"/>
      <c r="AW117" s="148"/>
      <c r="AX117" s="148"/>
      <c r="AY117" s="503"/>
      <c r="AZ117" s="504"/>
      <c r="BA117" s="122"/>
      <c r="BB117" s="500"/>
      <c r="BC117" s="147"/>
      <c r="BD117" s="149"/>
      <c r="BE117" s="149"/>
      <c r="BF117" s="149"/>
      <c r="BG117" s="148"/>
      <c r="BH117" s="148"/>
      <c r="BI117" s="148"/>
      <c r="BJ117" s="1081"/>
      <c r="BK117" s="1083"/>
      <c r="BL117" s="1084"/>
      <c r="BM117" s="1092"/>
      <c r="BN117" s="1077"/>
      <c r="BO117" s="1080"/>
      <c r="BP117" s="149"/>
      <c r="BQ117" s="149"/>
      <c r="BR117" s="1078"/>
      <c r="BS117" s="148"/>
      <c r="BT117" s="148"/>
      <c r="BU117" s="1081"/>
      <c r="BV117" s="1083"/>
      <c r="BW117" s="1084"/>
      <c r="BX117" s="1092"/>
      <c r="BY117" s="1077"/>
      <c r="BZ117" s="1080"/>
      <c r="CA117" s="149"/>
      <c r="CB117" s="149"/>
      <c r="CC117" s="1078"/>
      <c r="CD117" s="148"/>
      <c r="CE117" s="148"/>
      <c r="CF117" s="1081"/>
      <c r="CG117" s="1083"/>
      <c r="CH117" s="1084"/>
      <c r="CI117" s="30"/>
      <c r="CJ117" s="30"/>
      <c r="CK117" s="30"/>
      <c r="CL117" s="30"/>
      <c r="CM117" s="1085"/>
      <c r="CN117" s="1085"/>
      <c r="CO117" s="1089"/>
      <c r="CP117" s="1086"/>
      <c r="CR117" s="172"/>
      <c r="CS117" s="172"/>
      <c r="CT117" s="172"/>
      <c r="CU117" s="172"/>
      <c r="CV117" s="172"/>
      <c r="CW117" s="172"/>
    </row>
    <row r="118" spans="2:101" ht="15.75" customHeight="1" x14ac:dyDescent="0.25">
      <c r="B118" s="265">
        <v>112</v>
      </c>
      <c r="C118" s="1075"/>
      <c r="D118" s="1074"/>
      <c r="E118" s="497"/>
      <c r="F118" s="1301"/>
      <c r="G118" s="1079"/>
      <c r="H118" s="226"/>
      <c r="I118" s="184"/>
      <c r="J118" s="184"/>
      <c r="K118" s="1197"/>
      <c r="L118" s="382"/>
      <c r="M118" s="31"/>
      <c r="N118" s="149"/>
      <c r="O118" s="148"/>
      <c r="P118" s="148"/>
      <c r="Q118" s="148"/>
      <c r="R118" s="148"/>
      <c r="S118" s="148"/>
      <c r="T118" s="148"/>
      <c r="U118" s="1092"/>
      <c r="V118" s="1077"/>
      <c r="W118" s="1080"/>
      <c r="X118" s="149"/>
      <c r="Y118" s="149"/>
      <c r="Z118" s="1078"/>
      <c r="AA118" s="148"/>
      <c r="AB118" s="148"/>
      <c r="AC118" s="1081"/>
      <c r="AD118" s="1083"/>
      <c r="AE118" s="1084"/>
      <c r="AF118" s="1092"/>
      <c r="AG118" s="1077"/>
      <c r="AH118" s="1080"/>
      <c r="AI118" s="149"/>
      <c r="AJ118" s="149"/>
      <c r="AK118" s="1078"/>
      <c r="AL118" s="148"/>
      <c r="AM118" s="148"/>
      <c r="AN118" s="1081"/>
      <c r="AO118" s="1083"/>
      <c r="AP118" s="1084"/>
      <c r="AQ118" s="1092"/>
      <c r="AR118" s="1077"/>
      <c r="AS118" s="1080"/>
      <c r="AT118" s="149"/>
      <c r="AU118" s="149"/>
      <c r="AV118" s="1078"/>
      <c r="AW118" s="148"/>
      <c r="AX118" s="148"/>
      <c r="AY118" s="503"/>
      <c r="AZ118" s="504"/>
      <c r="BA118" s="122"/>
      <c r="BB118" s="500"/>
      <c r="BC118" s="147"/>
      <c r="BD118" s="149"/>
      <c r="BE118" s="149"/>
      <c r="BF118" s="149"/>
      <c r="BG118" s="148"/>
      <c r="BH118" s="148"/>
      <c r="BI118" s="148"/>
      <c r="BJ118" s="1081"/>
      <c r="BK118" s="1083"/>
      <c r="BL118" s="1084"/>
      <c r="BM118" s="1092"/>
      <c r="BN118" s="1077"/>
      <c r="BO118" s="1080"/>
      <c r="BP118" s="149"/>
      <c r="BQ118" s="149"/>
      <c r="BR118" s="1078"/>
      <c r="BS118" s="148"/>
      <c r="BT118" s="148"/>
      <c r="BU118" s="1081"/>
      <c r="BV118" s="1083"/>
      <c r="BW118" s="1084"/>
      <c r="BX118" s="1092"/>
      <c r="BY118" s="1077"/>
      <c r="BZ118" s="1080"/>
      <c r="CA118" s="149"/>
      <c r="CB118" s="149"/>
      <c r="CC118" s="1078"/>
      <c r="CD118" s="148"/>
      <c r="CE118" s="148"/>
      <c r="CF118" s="1081"/>
      <c r="CG118" s="1083"/>
      <c r="CH118" s="1084"/>
      <c r="CI118" s="30"/>
      <c r="CJ118" s="30"/>
      <c r="CK118" s="30"/>
      <c r="CL118" s="30"/>
      <c r="CM118" s="1085"/>
      <c r="CN118" s="1085"/>
      <c r="CO118" s="1089"/>
      <c r="CP118" s="1086"/>
      <c r="CR118" s="172"/>
      <c r="CS118" s="172"/>
      <c r="CT118" s="172"/>
      <c r="CU118" s="172"/>
      <c r="CV118" s="172"/>
      <c r="CW118" s="172"/>
    </row>
    <row r="119" spans="2:101" ht="15.75" customHeight="1" x14ac:dyDescent="0.25">
      <c r="B119" s="265">
        <v>113</v>
      </c>
      <c r="C119" s="1075"/>
      <c r="D119" s="1074"/>
      <c r="E119" s="497"/>
      <c r="F119" s="1301"/>
      <c r="G119" s="1079"/>
      <c r="H119" s="226"/>
      <c r="I119" s="184"/>
      <c r="J119" s="184"/>
      <c r="K119" s="1197"/>
      <c r="L119" s="382"/>
      <c r="M119" s="31"/>
      <c r="N119" s="149"/>
      <c r="O119" s="148"/>
      <c r="P119" s="148"/>
      <c r="Q119" s="148"/>
      <c r="R119" s="148"/>
      <c r="S119" s="148"/>
      <c r="T119" s="148"/>
      <c r="U119" s="1092"/>
      <c r="V119" s="1077"/>
      <c r="W119" s="1080"/>
      <c r="X119" s="149"/>
      <c r="Y119" s="149"/>
      <c r="Z119" s="1078"/>
      <c r="AA119" s="148"/>
      <c r="AB119" s="148"/>
      <c r="AC119" s="1081"/>
      <c r="AD119" s="1083"/>
      <c r="AE119" s="1084"/>
      <c r="AF119" s="1092"/>
      <c r="AG119" s="1077"/>
      <c r="AH119" s="1080"/>
      <c r="AI119" s="149"/>
      <c r="AJ119" s="149"/>
      <c r="AK119" s="1078"/>
      <c r="AL119" s="148"/>
      <c r="AM119" s="148"/>
      <c r="AN119" s="1081"/>
      <c r="AO119" s="1083"/>
      <c r="AP119" s="1084"/>
      <c r="AQ119" s="1092"/>
      <c r="AR119" s="1077"/>
      <c r="AS119" s="1080"/>
      <c r="AT119" s="149"/>
      <c r="AU119" s="149"/>
      <c r="AV119" s="1078"/>
      <c r="AW119" s="148"/>
      <c r="AX119" s="148"/>
      <c r="AY119" s="503"/>
      <c r="AZ119" s="504"/>
      <c r="BA119" s="122"/>
      <c r="BB119" s="500"/>
      <c r="BC119" s="147"/>
      <c r="BD119" s="149"/>
      <c r="BE119" s="149"/>
      <c r="BF119" s="149"/>
      <c r="BG119" s="148"/>
      <c r="BH119" s="148"/>
      <c r="BI119" s="148"/>
      <c r="BJ119" s="1081"/>
      <c r="BK119" s="1083"/>
      <c r="BL119" s="1084"/>
      <c r="BM119" s="1092"/>
      <c r="BN119" s="1077"/>
      <c r="BO119" s="1080"/>
      <c r="BP119" s="149"/>
      <c r="BQ119" s="149"/>
      <c r="BR119" s="1078"/>
      <c r="BS119" s="148"/>
      <c r="BT119" s="148"/>
      <c r="BU119" s="1081"/>
      <c r="BV119" s="1083"/>
      <c r="BW119" s="1084"/>
      <c r="BX119" s="1092"/>
      <c r="BY119" s="1077"/>
      <c r="BZ119" s="1080"/>
      <c r="CA119" s="149"/>
      <c r="CB119" s="149"/>
      <c r="CC119" s="1078"/>
      <c r="CD119" s="148"/>
      <c r="CE119" s="148"/>
      <c r="CF119" s="1081"/>
      <c r="CG119" s="1083"/>
      <c r="CH119" s="1084"/>
      <c r="CI119" s="30"/>
      <c r="CJ119" s="30"/>
      <c r="CK119" s="30"/>
      <c r="CL119" s="30"/>
      <c r="CM119" s="1085"/>
      <c r="CN119" s="1085"/>
      <c r="CO119" s="1089"/>
      <c r="CP119" s="1086"/>
      <c r="CR119" s="172"/>
      <c r="CS119" s="172"/>
      <c r="CT119" s="172"/>
      <c r="CU119" s="172"/>
      <c r="CV119" s="172"/>
      <c r="CW119" s="172"/>
    </row>
    <row r="120" spans="2:101" ht="15.75" customHeight="1" x14ac:dyDescent="0.25">
      <c r="B120" s="265">
        <v>114</v>
      </c>
      <c r="C120" s="1075"/>
      <c r="D120" s="1074"/>
      <c r="E120" s="497"/>
      <c r="F120" s="1301"/>
      <c r="G120" s="1079"/>
      <c r="H120" s="226"/>
      <c r="I120" s="184"/>
      <c r="J120" s="184"/>
      <c r="K120" s="1197"/>
      <c r="L120" s="382"/>
      <c r="M120" s="31"/>
      <c r="N120" s="149"/>
      <c r="O120" s="148"/>
      <c r="P120" s="148"/>
      <c r="Q120" s="148"/>
      <c r="R120" s="148"/>
      <c r="S120" s="148"/>
      <c r="T120" s="148"/>
      <c r="U120" s="1092"/>
      <c r="V120" s="1077"/>
      <c r="W120" s="1080"/>
      <c r="X120" s="149"/>
      <c r="Y120" s="149"/>
      <c r="Z120" s="1078"/>
      <c r="AA120" s="148"/>
      <c r="AB120" s="148"/>
      <c r="AC120" s="1081"/>
      <c r="AD120" s="1083"/>
      <c r="AE120" s="1084"/>
      <c r="AF120" s="1092"/>
      <c r="AG120" s="1077"/>
      <c r="AH120" s="1080"/>
      <c r="AI120" s="149"/>
      <c r="AJ120" s="149"/>
      <c r="AK120" s="1078"/>
      <c r="AL120" s="148"/>
      <c r="AM120" s="148"/>
      <c r="AN120" s="1081"/>
      <c r="AO120" s="1083"/>
      <c r="AP120" s="1084"/>
      <c r="AQ120" s="1092"/>
      <c r="AR120" s="1077"/>
      <c r="AS120" s="1080"/>
      <c r="AT120" s="149"/>
      <c r="AU120" s="149"/>
      <c r="AV120" s="1078"/>
      <c r="AW120" s="148"/>
      <c r="AX120" s="148"/>
      <c r="AY120" s="503"/>
      <c r="AZ120" s="504"/>
      <c r="BA120" s="122"/>
      <c r="BB120" s="500"/>
      <c r="BC120" s="147"/>
      <c r="BD120" s="149"/>
      <c r="BE120" s="149"/>
      <c r="BF120" s="149"/>
      <c r="BG120" s="148"/>
      <c r="BH120" s="148"/>
      <c r="BI120" s="148"/>
      <c r="BJ120" s="1081"/>
      <c r="BK120" s="1083"/>
      <c r="BL120" s="1084"/>
      <c r="BM120" s="1092"/>
      <c r="BN120" s="1077"/>
      <c r="BO120" s="1080"/>
      <c r="BP120" s="149"/>
      <c r="BQ120" s="149"/>
      <c r="BR120" s="1078"/>
      <c r="BS120" s="148"/>
      <c r="BT120" s="148"/>
      <c r="BU120" s="1081"/>
      <c r="BV120" s="1083"/>
      <c r="BW120" s="1084"/>
      <c r="BX120" s="1092"/>
      <c r="BY120" s="1077"/>
      <c r="BZ120" s="1080"/>
      <c r="CA120" s="149"/>
      <c r="CB120" s="149"/>
      <c r="CC120" s="1078"/>
      <c r="CD120" s="148"/>
      <c r="CE120" s="148"/>
      <c r="CF120" s="1081"/>
      <c r="CG120" s="1083"/>
      <c r="CH120" s="1084"/>
      <c r="CI120" s="30"/>
      <c r="CJ120" s="30"/>
      <c r="CK120" s="30"/>
      <c r="CL120" s="30"/>
      <c r="CM120" s="1085"/>
      <c r="CN120" s="1085"/>
      <c r="CO120" s="1089"/>
      <c r="CP120" s="1086"/>
      <c r="CR120" s="172"/>
      <c r="CS120" s="172"/>
      <c r="CT120" s="172"/>
      <c r="CU120" s="172"/>
      <c r="CV120" s="172"/>
      <c r="CW120" s="172"/>
    </row>
    <row r="121" spans="2:101" ht="15.75" customHeight="1" x14ac:dyDescent="0.25">
      <c r="B121" s="265">
        <v>115</v>
      </c>
      <c r="C121" s="1075"/>
      <c r="D121" s="1074"/>
      <c r="E121" s="497"/>
      <c r="F121" s="1301"/>
      <c r="G121" s="1079"/>
      <c r="H121" s="226"/>
      <c r="I121" s="184"/>
      <c r="J121" s="184"/>
      <c r="K121" s="1197"/>
      <c r="L121" s="382"/>
      <c r="M121" s="31"/>
      <c r="N121" s="149"/>
      <c r="O121" s="148"/>
      <c r="P121" s="148"/>
      <c r="Q121" s="148"/>
      <c r="R121" s="148"/>
      <c r="S121" s="148"/>
      <c r="T121" s="148"/>
      <c r="U121" s="1092"/>
      <c r="V121" s="1077"/>
      <c r="W121" s="1080"/>
      <c r="X121" s="149"/>
      <c r="Y121" s="149"/>
      <c r="Z121" s="1078"/>
      <c r="AA121" s="148"/>
      <c r="AB121" s="148"/>
      <c r="AC121" s="1081"/>
      <c r="AD121" s="1083"/>
      <c r="AE121" s="1084"/>
      <c r="AF121" s="1092"/>
      <c r="AG121" s="1077"/>
      <c r="AH121" s="1080"/>
      <c r="AI121" s="149"/>
      <c r="AJ121" s="149"/>
      <c r="AK121" s="1078"/>
      <c r="AL121" s="148"/>
      <c r="AM121" s="148"/>
      <c r="AN121" s="1081"/>
      <c r="AO121" s="1083"/>
      <c r="AP121" s="1084"/>
      <c r="AQ121" s="1092"/>
      <c r="AR121" s="1077"/>
      <c r="AS121" s="1080"/>
      <c r="AT121" s="149"/>
      <c r="AU121" s="149"/>
      <c r="AV121" s="1078"/>
      <c r="AW121" s="148"/>
      <c r="AX121" s="148"/>
      <c r="AY121" s="503"/>
      <c r="AZ121" s="504"/>
      <c r="BA121" s="122"/>
      <c r="BB121" s="500"/>
      <c r="BC121" s="147"/>
      <c r="BD121" s="149"/>
      <c r="BE121" s="149"/>
      <c r="BF121" s="149"/>
      <c r="BG121" s="148"/>
      <c r="BH121" s="148"/>
      <c r="BI121" s="148"/>
      <c r="BJ121" s="1081"/>
      <c r="BK121" s="1083"/>
      <c r="BL121" s="1084"/>
      <c r="BM121" s="1092"/>
      <c r="BN121" s="1077"/>
      <c r="BO121" s="1080"/>
      <c r="BP121" s="149"/>
      <c r="BQ121" s="149"/>
      <c r="BR121" s="1078"/>
      <c r="BS121" s="148"/>
      <c r="BT121" s="148"/>
      <c r="BU121" s="1081"/>
      <c r="BV121" s="1083"/>
      <c r="BW121" s="1084"/>
      <c r="BX121" s="1092"/>
      <c r="BY121" s="1077"/>
      <c r="BZ121" s="1080"/>
      <c r="CA121" s="149"/>
      <c r="CB121" s="149"/>
      <c r="CC121" s="1078"/>
      <c r="CD121" s="148"/>
      <c r="CE121" s="148"/>
      <c r="CF121" s="1081"/>
      <c r="CG121" s="1083"/>
      <c r="CH121" s="1084"/>
      <c r="CI121" s="30"/>
      <c r="CJ121" s="30"/>
      <c r="CK121" s="30"/>
      <c r="CL121" s="30"/>
      <c r="CM121" s="1085"/>
      <c r="CN121" s="1085"/>
      <c r="CO121" s="1089"/>
      <c r="CP121" s="1086"/>
      <c r="CR121" s="172"/>
      <c r="CS121" s="172"/>
      <c r="CT121" s="172"/>
      <c r="CU121" s="172"/>
      <c r="CV121" s="172"/>
      <c r="CW121" s="172"/>
    </row>
    <row r="122" spans="2:101" ht="15.75" customHeight="1" x14ac:dyDescent="0.25">
      <c r="B122" s="265">
        <v>116</v>
      </c>
      <c r="C122" s="1075"/>
      <c r="D122" s="1074"/>
      <c r="E122" s="497"/>
      <c r="F122" s="1301"/>
      <c r="G122" s="1079"/>
      <c r="H122" s="226"/>
      <c r="I122" s="184"/>
      <c r="J122" s="184"/>
      <c r="K122" s="1197"/>
      <c r="L122" s="382"/>
      <c r="M122" s="31"/>
      <c r="N122" s="149"/>
      <c r="O122" s="148"/>
      <c r="P122" s="148"/>
      <c r="Q122" s="148"/>
      <c r="R122" s="148"/>
      <c r="S122" s="148"/>
      <c r="T122" s="148"/>
      <c r="U122" s="1092"/>
      <c r="V122" s="1077"/>
      <c r="W122" s="1080"/>
      <c r="X122" s="149"/>
      <c r="Y122" s="149"/>
      <c r="Z122" s="1078"/>
      <c r="AA122" s="148"/>
      <c r="AB122" s="148"/>
      <c r="AC122" s="1081"/>
      <c r="AD122" s="1083"/>
      <c r="AE122" s="1084"/>
      <c r="AF122" s="1092"/>
      <c r="AG122" s="1077"/>
      <c r="AH122" s="1080"/>
      <c r="AI122" s="149"/>
      <c r="AJ122" s="149"/>
      <c r="AK122" s="1078"/>
      <c r="AL122" s="148"/>
      <c r="AM122" s="148"/>
      <c r="AN122" s="1081"/>
      <c r="AO122" s="1083"/>
      <c r="AP122" s="1084"/>
      <c r="AQ122" s="1092"/>
      <c r="AR122" s="1077"/>
      <c r="AS122" s="1080"/>
      <c r="AT122" s="149"/>
      <c r="AU122" s="149"/>
      <c r="AV122" s="1078"/>
      <c r="AW122" s="148"/>
      <c r="AX122" s="148"/>
      <c r="AY122" s="503"/>
      <c r="AZ122" s="504"/>
      <c r="BA122" s="122"/>
      <c r="BB122" s="500"/>
      <c r="BC122" s="147"/>
      <c r="BD122" s="149"/>
      <c r="BE122" s="149"/>
      <c r="BF122" s="149"/>
      <c r="BG122" s="148"/>
      <c r="BH122" s="148"/>
      <c r="BI122" s="148"/>
      <c r="BJ122" s="1081"/>
      <c r="BK122" s="1083"/>
      <c r="BL122" s="1084"/>
      <c r="BM122" s="1092"/>
      <c r="BN122" s="1077"/>
      <c r="BO122" s="1080"/>
      <c r="BP122" s="149"/>
      <c r="BQ122" s="149"/>
      <c r="BR122" s="1078"/>
      <c r="BS122" s="148"/>
      <c r="BT122" s="148"/>
      <c r="BU122" s="1081"/>
      <c r="BV122" s="1083"/>
      <c r="BW122" s="1084"/>
      <c r="BX122" s="1092"/>
      <c r="BY122" s="1077"/>
      <c r="BZ122" s="1080"/>
      <c r="CA122" s="149"/>
      <c r="CB122" s="149"/>
      <c r="CC122" s="1078"/>
      <c r="CD122" s="148"/>
      <c r="CE122" s="148"/>
      <c r="CF122" s="1081"/>
      <c r="CG122" s="1083"/>
      <c r="CH122" s="1084"/>
      <c r="CI122" s="30"/>
      <c r="CJ122" s="30"/>
      <c r="CK122" s="30"/>
      <c r="CL122" s="30"/>
      <c r="CM122" s="1085"/>
      <c r="CN122" s="1085"/>
      <c r="CO122" s="1089"/>
      <c r="CP122" s="1086"/>
      <c r="CS122" s="172"/>
      <c r="CT122" s="172"/>
      <c r="CU122" s="172"/>
      <c r="CV122" s="172"/>
      <c r="CW122" s="172"/>
    </row>
    <row r="123" spans="2:101" ht="15.75" customHeight="1" x14ac:dyDescent="0.25">
      <c r="B123" s="265">
        <v>117</v>
      </c>
      <c r="C123" s="1075"/>
      <c r="D123" s="1074"/>
      <c r="E123" s="497"/>
      <c r="F123" s="1301"/>
      <c r="G123" s="1079"/>
      <c r="H123" s="226"/>
      <c r="I123" s="184"/>
      <c r="J123" s="184"/>
      <c r="K123" s="1197"/>
      <c r="L123" s="382"/>
      <c r="M123" s="31"/>
      <c r="N123" s="149"/>
      <c r="O123" s="148"/>
      <c r="P123" s="148"/>
      <c r="Q123" s="148"/>
      <c r="R123" s="148"/>
      <c r="S123" s="148"/>
      <c r="T123" s="148"/>
      <c r="U123" s="1092"/>
      <c r="V123" s="1077"/>
      <c r="W123" s="1080"/>
      <c r="X123" s="149"/>
      <c r="Y123" s="149"/>
      <c r="Z123" s="1078"/>
      <c r="AA123" s="148"/>
      <c r="AB123" s="148"/>
      <c r="AC123" s="1081"/>
      <c r="AD123" s="1083"/>
      <c r="AE123" s="1084"/>
      <c r="AF123" s="1092"/>
      <c r="AG123" s="1077"/>
      <c r="AH123" s="1080"/>
      <c r="AI123" s="149"/>
      <c r="AJ123" s="149"/>
      <c r="AK123" s="1078"/>
      <c r="AL123" s="148"/>
      <c r="AM123" s="148"/>
      <c r="AN123" s="1081"/>
      <c r="AO123" s="1083"/>
      <c r="AP123" s="1084"/>
      <c r="AQ123" s="1092"/>
      <c r="AR123" s="1077"/>
      <c r="AS123" s="1080"/>
      <c r="AT123" s="149"/>
      <c r="AU123" s="149"/>
      <c r="AV123" s="1078"/>
      <c r="AW123" s="148"/>
      <c r="AX123" s="148"/>
      <c r="AY123" s="503"/>
      <c r="AZ123" s="504"/>
      <c r="BA123" s="122"/>
      <c r="BB123" s="500"/>
      <c r="BC123" s="147"/>
      <c r="BD123" s="149"/>
      <c r="BE123" s="149"/>
      <c r="BF123" s="149"/>
      <c r="BG123" s="148"/>
      <c r="BH123" s="148"/>
      <c r="BI123" s="148"/>
      <c r="BJ123" s="1081"/>
      <c r="BK123" s="1083"/>
      <c r="BL123" s="1084"/>
      <c r="BM123" s="1092"/>
      <c r="BN123" s="1077"/>
      <c r="BO123" s="1080"/>
      <c r="BP123" s="149"/>
      <c r="BQ123" s="149"/>
      <c r="BR123" s="1078"/>
      <c r="BS123" s="148"/>
      <c r="BT123" s="148"/>
      <c r="BU123" s="1081"/>
      <c r="BV123" s="1083"/>
      <c r="BW123" s="1084"/>
      <c r="BX123" s="1092"/>
      <c r="BY123" s="1077"/>
      <c r="BZ123" s="1080"/>
      <c r="CA123" s="149"/>
      <c r="CB123" s="149"/>
      <c r="CC123" s="1078"/>
      <c r="CD123" s="148"/>
      <c r="CE123" s="148"/>
      <c r="CF123" s="1081"/>
      <c r="CG123" s="1083"/>
      <c r="CH123" s="1084"/>
      <c r="CI123" s="30"/>
      <c r="CJ123" s="30"/>
      <c r="CK123" s="30"/>
      <c r="CL123" s="30"/>
      <c r="CM123" s="1085"/>
      <c r="CN123" s="1085"/>
      <c r="CO123" s="1089"/>
      <c r="CP123" s="1086"/>
      <c r="CS123" s="172"/>
      <c r="CT123" s="172"/>
      <c r="CU123" s="172"/>
      <c r="CV123" s="172"/>
      <c r="CW123" s="172"/>
    </row>
    <row r="124" spans="2:101" ht="15.75" customHeight="1" x14ac:dyDescent="0.25">
      <c r="B124" s="265">
        <v>118</v>
      </c>
      <c r="C124" s="1075"/>
      <c r="D124" s="1074"/>
      <c r="E124" s="497"/>
      <c r="F124" s="1301"/>
      <c r="G124" s="1079"/>
      <c r="H124" s="226"/>
      <c r="I124" s="184"/>
      <c r="J124" s="184"/>
      <c r="K124" s="1197"/>
      <c r="L124" s="382"/>
      <c r="M124" s="31"/>
      <c r="N124" s="149"/>
      <c r="O124" s="148"/>
      <c r="P124" s="148"/>
      <c r="Q124" s="148"/>
      <c r="R124" s="148"/>
      <c r="S124" s="148"/>
      <c r="T124" s="148"/>
      <c r="U124" s="1092"/>
      <c r="V124" s="1077"/>
      <c r="W124" s="1080"/>
      <c r="X124" s="149"/>
      <c r="Y124" s="149"/>
      <c r="Z124" s="1078"/>
      <c r="AA124" s="148"/>
      <c r="AB124" s="148"/>
      <c r="AC124" s="1081"/>
      <c r="AD124" s="1083"/>
      <c r="AE124" s="1084"/>
      <c r="AF124" s="1092"/>
      <c r="AG124" s="1077"/>
      <c r="AH124" s="1080"/>
      <c r="AI124" s="149"/>
      <c r="AJ124" s="149"/>
      <c r="AK124" s="1078"/>
      <c r="AL124" s="148"/>
      <c r="AM124" s="148"/>
      <c r="AN124" s="1081"/>
      <c r="AO124" s="1083"/>
      <c r="AP124" s="1084"/>
      <c r="AQ124" s="1092"/>
      <c r="AR124" s="1077"/>
      <c r="AS124" s="1080"/>
      <c r="AT124" s="149"/>
      <c r="AU124" s="149"/>
      <c r="AV124" s="1078"/>
      <c r="AW124" s="148"/>
      <c r="AX124" s="148"/>
      <c r="AY124" s="503"/>
      <c r="AZ124" s="504"/>
      <c r="BA124" s="122"/>
      <c r="BB124" s="500"/>
      <c r="BC124" s="147"/>
      <c r="BD124" s="149"/>
      <c r="BE124" s="149"/>
      <c r="BF124" s="149"/>
      <c r="BG124" s="148"/>
      <c r="BH124" s="148"/>
      <c r="BI124" s="148"/>
      <c r="BJ124" s="1081"/>
      <c r="BK124" s="1083"/>
      <c r="BL124" s="1084"/>
      <c r="BM124" s="1092"/>
      <c r="BN124" s="1077"/>
      <c r="BO124" s="1080"/>
      <c r="BP124" s="149"/>
      <c r="BQ124" s="149"/>
      <c r="BR124" s="1078"/>
      <c r="BS124" s="148"/>
      <c r="BT124" s="148"/>
      <c r="BU124" s="1081"/>
      <c r="BV124" s="1083"/>
      <c r="BW124" s="1084"/>
      <c r="BX124" s="1092"/>
      <c r="BY124" s="1077"/>
      <c r="BZ124" s="1080"/>
      <c r="CA124" s="149"/>
      <c r="CB124" s="149"/>
      <c r="CC124" s="1078"/>
      <c r="CD124" s="148"/>
      <c r="CE124" s="148"/>
      <c r="CF124" s="1081"/>
      <c r="CG124" s="1083"/>
      <c r="CH124" s="1084"/>
      <c r="CI124" s="30"/>
      <c r="CJ124" s="30"/>
      <c r="CK124" s="30"/>
      <c r="CL124" s="30"/>
      <c r="CM124" s="1085"/>
      <c r="CN124" s="1085"/>
      <c r="CO124" s="1089"/>
      <c r="CP124" s="1086"/>
      <c r="CS124" s="172"/>
      <c r="CT124" s="172"/>
      <c r="CU124" s="172"/>
      <c r="CV124" s="172"/>
      <c r="CW124" s="172"/>
    </row>
    <row r="125" spans="2:101" ht="15.75" customHeight="1" x14ac:dyDescent="0.25">
      <c r="B125" s="265">
        <v>119</v>
      </c>
      <c r="C125" s="1075"/>
      <c r="D125" s="1074"/>
      <c r="E125" s="497"/>
      <c r="F125" s="1301"/>
      <c r="G125" s="1079"/>
      <c r="H125" s="226"/>
      <c r="I125" s="184"/>
      <c r="J125" s="184"/>
      <c r="K125" s="1197"/>
      <c r="L125" s="382"/>
      <c r="M125" s="31"/>
      <c r="N125" s="149"/>
      <c r="O125" s="148"/>
      <c r="P125" s="148"/>
      <c r="Q125" s="148"/>
      <c r="R125" s="148"/>
      <c r="S125" s="148"/>
      <c r="T125" s="148"/>
      <c r="U125" s="1092"/>
      <c r="V125" s="1077"/>
      <c r="W125" s="1080"/>
      <c r="X125" s="149"/>
      <c r="Y125" s="149"/>
      <c r="Z125" s="1078"/>
      <c r="AA125" s="148"/>
      <c r="AB125" s="148"/>
      <c r="AC125" s="1081"/>
      <c r="AD125" s="1083"/>
      <c r="AE125" s="1084"/>
      <c r="AF125" s="1092"/>
      <c r="AG125" s="1077"/>
      <c r="AH125" s="1080"/>
      <c r="AI125" s="149"/>
      <c r="AJ125" s="149"/>
      <c r="AK125" s="1078"/>
      <c r="AL125" s="148"/>
      <c r="AM125" s="148"/>
      <c r="AN125" s="1081"/>
      <c r="AO125" s="1083"/>
      <c r="AP125" s="1084"/>
      <c r="AQ125" s="1092"/>
      <c r="AR125" s="1077"/>
      <c r="AS125" s="1080"/>
      <c r="AT125" s="149"/>
      <c r="AU125" s="149"/>
      <c r="AV125" s="1078"/>
      <c r="AW125" s="148"/>
      <c r="AX125" s="148"/>
      <c r="AY125" s="503"/>
      <c r="AZ125" s="504"/>
      <c r="BA125" s="122"/>
      <c r="BB125" s="500"/>
      <c r="BC125" s="147"/>
      <c r="BD125" s="149"/>
      <c r="BE125" s="149"/>
      <c r="BF125" s="149"/>
      <c r="BG125" s="148"/>
      <c r="BH125" s="148"/>
      <c r="BI125" s="148"/>
      <c r="BJ125" s="1081"/>
      <c r="BK125" s="1083"/>
      <c r="BL125" s="1084"/>
      <c r="BM125" s="1092"/>
      <c r="BN125" s="1077"/>
      <c r="BO125" s="1080"/>
      <c r="BP125" s="149"/>
      <c r="BQ125" s="149"/>
      <c r="BR125" s="1078"/>
      <c r="BS125" s="148"/>
      <c r="BT125" s="148"/>
      <c r="BU125" s="1081"/>
      <c r="BV125" s="1083"/>
      <c r="BW125" s="1084"/>
      <c r="BX125" s="1092"/>
      <c r="BY125" s="1077"/>
      <c r="BZ125" s="1080"/>
      <c r="CA125" s="149"/>
      <c r="CB125" s="149"/>
      <c r="CC125" s="1078"/>
      <c r="CD125" s="148"/>
      <c r="CE125" s="148"/>
      <c r="CF125" s="1081"/>
      <c r="CG125" s="1083"/>
      <c r="CH125" s="1084"/>
      <c r="CI125" s="30"/>
      <c r="CJ125" s="30"/>
      <c r="CK125" s="30"/>
      <c r="CL125" s="30"/>
      <c r="CM125" s="1085"/>
      <c r="CN125" s="1085"/>
      <c r="CO125" s="1089"/>
      <c r="CP125" s="1086"/>
      <c r="CS125" s="172"/>
      <c r="CT125" s="172"/>
      <c r="CU125" s="172"/>
      <c r="CV125" s="172"/>
      <c r="CW125" s="172"/>
    </row>
    <row r="126" spans="2:101" ht="15.75" customHeight="1" x14ac:dyDescent="0.25">
      <c r="B126" s="265">
        <v>120</v>
      </c>
      <c r="C126" s="1075"/>
      <c r="D126" s="1074"/>
      <c r="E126" s="497"/>
      <c r="F126" s="1301"/>
      <c r="G126" s="1079"/>
      <c r="H126" s="226"/>
      <c r="I126" s="184"/>
      <c r="J126" s="184"/>
      <c r="K126" s="1197"/>
      <c r="L126" s="382"/>
      <c r="M126" s="31"/>
      <c r="N126" s="149"/>
      <c r="O126" s="148"/>
      <c r="P126" s="148"/>
      <c r="Q126" s="148"/>
      <c r="R126" s="148"/>
      <c r="S126" s="148"/>
      <c r="T126" s="148"/>
      <c r="U126" s="1092"/>
      <c r="V126" s="1077"/>
      <c r="W126" s="1080"/>
      <c r="X126" s="149"/>
      <c r="Y126" s="149"/>
      <c r="Z126" s="1078"/>
      <c r="AA126" s="148"/>
      <c r="AB126" s="148"/>
      <c r="AC126" s="1081"/>
      <c r="AD126" s="1083"/>
      <c r="AE126" s="1084"/>
      <c r="AF126" s="1092"/>
      <c r="AG126" s="1077"/>
      <c r="AH126" s="1080"/>
      <c r="AI126" s="149"/>
      <c r="AJ126" s="149"/>
      <c r="AK126" s="1078"/>
      <c r="AL126" s="148"/>
      <c r="AM126" s="148"/>
      <c r="AN126" s="1081"/>
      <c r="AO126" s="1083"/>
      <c r="AP126" s="1084"/>
      <c r="AQ126" s="1092"/>
      <c r="AR126" s="1077"/>
      <c r="AS126" s="1080"/>
      <c r="AT126" s="149"/>
      <c r="AU126" s="149"/>
      <c r="AV126" s="1078"/>
      <c r="AW126" s="148"/>
      <c r="AX126" s="148"/>
      <c r="AY126" s="503"/>
      <c r="AZ126" s="504"/>
      <c r="BA126" s="122"/>
      <c r="BB126" s="500"/>
      <c r="BC126" s="147"/>
      <c r="BD126" s="149"/>
      <c r="BE126" s="149"/>
      <c r="BF126" s="149"/>
      <c r="BG126" s="148"/>
      <c r="BH126" s="148"/>
      <c r="BI126" s="148"/>
      <c r="BJ126" s="1081"/>
      <c r="BK126" s="1083"/>
      <c r="BL126" s="1084"/>
      <c r="BM126" s="1092"/>
      <c r="BN126" s="1077"/>
      <c r="BO126" s="1080"/>
      <c r="BP126" s="149"/>
      <c r="BQ126" s="149"/>
      <c r="BR126" s="1078"/>
      <c r="BS126" s="148"/>
      <c r="BT126" s="148"/>
      <c r="BU126" s="1081"/>
      <c r="BV126" s="1083"/>
      <c r="BW126" s="1084"/>
      <c r="BX126" s="1092"/>
      <c r="BY126" s="1077"/>
      <c r="BZ126" s="1080"/>
      <c r="CA126" s="149"/>
      <c r="CB126" s="149"/>
      <c r="CC126" s="1078"/>
      <c r="CD126" s="148"/>
      <c r="CE126" s="148"/>
      <c r="CF126" s="1081"/>
      <c r="CG126" s="1083"/>
      <c r="CH126" s="1084"/>
      <c r="CI126" s="30"/>
      <c r="CJ126" s="30"/>
      <c r="CK126" s="30"/>
      <c r="CL126" s="30"/>
      <c r="CM126" s="1085"/>
      <c r="CN126" s="1085"/>
      <c r="CO126" s="1089"/>
      <c r="CP126" s="1086"/>
      <c r="CS126" s="172"/>
      <c r="CT126" s="172"/>
      <c r="CU126" s="172"/>
      <c r="CV126" s="172"/>
      <c r="CW126" s="172"/>
    </row>
    <row r="127" spans="2:101" ht="15.75" customHeight="1" x14ac:dyDescent="0.25">
      <c r="B127" s="265">
        <v>121</v>
      </c>
      <c r="C127" s="1075"/>
      <c r="D127" s="1074"/>
      <c r="E127" s="497"/>
      <c r="F127" s="1301"/>
      <c r="G127" s="1079"/>
      <c r="H127" s="226"/>
      <c r="I127" s="184"/>
      <c r="J127" s="184"/>
      <c r="K127" s="1197"/>
      <c r="L127" s="382"/>
      <c r="M127" s="31"/>
      <c r="N127" s="149"/>
      <c r="O127" s="148"/>
      <c r="P127" s="148"/>
      <c r="Q127" s="148"/>
      <c r="R127" s="148"/>
      <c r="S127" s="148"/>
      <c r="T127" s="148"/>
      <c r="U127" s="1092"/>
      <c r="V127" s="1077"/>
      <c r="W127" s="1080"/>
      <c r="X127" s="149"/>
      <c r="Y127" s="149"/>
      <c r="Z127" s="1078"/>
      <c r="AA127" s="148"/>
      <c r="AB127" s="148"/>
      <c r="AC127" s="1081"/>
      <c r="AD127" s="1083"/>
      <c r="AE127" s="1084"/>
      <c r="AF127" s="1092"/>
      <c r="AG127" s="1077"/>
      <c r="AH127" s="1080"/>
      <c r="AI127" s="149"/>
      <c r="AJ127" s="149"/>
      <c r="AK127" s="1078"/>
      <c r="AL127" s="148"/>
      <c r="AM127" s="148"/>
      <c r="AN127" s="1081"/>
      <c r="AO127" s="1083"/>
      <c r="AP127" s="1084"/>
      <c r="AQ127" s="1092"/>
      <c r="AR127" s="1077"/>
      <c r="AS127" s="1080"/>
      <c r="AT127" s="149"/>
      <c r="AU127" s="149"/>
      <c r="AV127" s="1078"/>
      <c r="AW127" s="148"/>
      <c r="AX127" s="148"/>
      <c r="AY127" s="503"/>
      <c r="AZ127" s="504"/>
      <c r="BA127" s="122"/>
      <c r="BB127" s="500"/>
      <c r="BC127" s="147"/>
      <c r="BD127" s="149"/>
      <c r="BE127" s="149"/>
      <c r="BF127" s="149"/>
      <c r="BG127" s="148"/>
      <c r="BH127" s="148"/>
      <c r="BI127" s="148"/>
      <c r="BJ127" s="1081"/>
      <c r="BK127" s="1083"/>
      <c r="BL127" s="1084"/>
      <c r="BM127" s="1092"/>
      <c r="BN127" s="1077"/>
      <c r="BO127" s="1080"/>
      <c r="BP127" s="149"/>
      <c r="BQ127" s="149"/>
      <c r="BR127" s="1078"/>
      <c r="BS127" s="148"/>
      <c r="BT127" s="148"/>
      <c r="BU127" s="1081"/>
      <c r="BV127" s="1083"/>
      <c r="BW127" s="1084"/>
      <c r="BX127" s="1092"/>
      <c r="BY127" s="1077"/>
      <c r="BZ127" s="1080"/>
      <c r="CA127" s="149"/>
      <c r="CB127" s="149"/>
      <c r="CC127" s="1078"/>
      <c r="CD127" s="148"/>
      <c r="CE127" s="148"/>
      <c r="CF127" s="1081"/>
      <c r="CG127" s="1083"/>
      <c r="CH127" s="1084"/>
      <c r="CI127" s="30"/>
      <c r="CJ127" s="30"/>
      <c r="CK127" s="30"/>
      <c r="CL127" s="30"/>
      <c r="CM127" s="1085"/>
      <c r="CN127" s="1085"/>
      <c r="CO127" s="1089"/>
      <c r="CP127" s="1086"/>
      <c r="CS127" s="172"/>
      <c r="CT127" s="172"/>
      <c r="CU127" s="172"/>
      <c r="CV127" s="172"/>
      <c r="CW127" s="172"/>
    </row>
    <row r="128" spans="2:101" ht="15.75" customHeight="1" x14ac:dyDescent="0.25">
      <c r="B128" s="265">
        <v>122</v>
      </c>
      <c r="C128" s="1075"/>
      <c r="D128" s="1074"/>
      <c r="E128" s="497"/>
      <c r="F128" s="1301"/>
      <c r="G128" s="1079"/>
      <c r="H128" s="226"/>
      <c r="I128" s="184"/>
      <c r="J128" s="184"/>
      <c r="K128" s="1197"/>
      <c r="L128" s="382"/>
      <c r="M128" s="31"/>
      <c r="N128" s="149"/>
      <c r="O128" s="148"/>
      <c r="P128" s="148"/>
      <c r="Q128" s="148"/>
      <c r="R128" s="148"/>
      <c r="S128" s="148"/>
      <c r="T128" s="148"/>
      <c r="U128" s="1092"/>
      <c r="V128" s="1077"/>
      <c r="W128" s="1080"/>
      <c r="X128" s="149"/>
      <c r="Y128" s="149"/>
      <c r="Z128" s="1078"/>
      <c r="AA128" s="148"/>
      <c r="AB128" s="148"/>
      <c r="AC128" s="1081"/>
      <c r="AD128" s="1083"/>
      <c r="AE128" s="1084"/>
      <c r="AF128" s="1092"/>
      <c r="AG128" s="1077"/>
      <c r="AH128" s="1080"/>
      <c r="AI128" s="149"/>
      <c r="AJ128" s="149"/>
      <c r="AK128" s="1078"/>
      <c r="AL128" s="148"/>
      <c r="AM128" s="148"/>
      <c r="AN128" s="1081"/>
      <c r="AO128" s="1083"/>
      <c r="AP128" s="1084"/>
      <c r="AQ128" s="1092"/>
      <c r="AR128" s="1077"/>
      <c r="AS128" s="1080"/>
      <c r="AT128" s="149"/>
      <c r="AU128" s="149"/>
      <c r="AV128" s="1078"/>
      <c r="AW128" s="148"/>
      <c r="AX128" s="148"/>
      <c r="AY128" s="503"/>
      <c r="AZ128" s="504"/>
      <c r="BA128" s="122"/>
      <c r="BB128" s="500"/>
      <c r="BC128" s="147"/>
      <c r="BD128" s="149"/>
      <c r="BE128" s="149"/>
      <c r="BF128" s="149"/>
      <c r="BG128" s="148"/>
      <c r="BH128" s="148"/>
      <c r="BI128" s="148"/>
      <c r="BJ128" s="1081"/>
      <c r="BK128" s="1083"/>
      <c r="BL128" s="1084"/>
      <c r="BM128" s="1092"/>
      <c r="BN128" s="1077"/>
      <c r="BO128" s="1080"/>
      <c r="BP128" s="149"/>
      <c r="BQ128" s="149"/>
      <c r="BR128" s="1078"/>
      <c r="BS128" s="148"/>
      <c r="BT128" s="148"/>
      <c r="BU128" s="1081"/>
      <c r="BV128" s="1083"/>
      <c r="BW128" s="1084"/>
      <c r="BX128" s="1092"/>
      <c r="BY128" s="1077"/>
      <c r="BZ128" s="1080"/>
      <c r="CA128" s="149"/>
      <c r="CB128" s="149"/>
      <c r="CC128" s="1078"/>
      <c r="CD128" s="148"/>
      <c r="CE128" s="148"/>
      <c r="CF128" s="1081"/>
      <c r="CG128" s="1083"/>
      <c r="CH128" s="1084"/>
      <c r="CI128" s="30"/>
      <c r="CJ128" s="30"/>
      <c r="CK128" s="30"/>
      <c r="CL128" s="30"/>
      <c r="CM128" s="1085"/>
      <c r="CN128" s="1085"/>
      <c r="CO128" s="1089"/>
      <c r="CP128" s="1086"/>
      <c r="CS128" s="172"/>
      <c r="CT128" s="172"/>
      <c r="CU128" s="172"/>
      <c r="CV128" s="172"/>
      <c r="CW128" s="172"/>
    </row>
    <row r="129" spans="2:101" ht="15.75" customHeight="1" x14ac:dyDescent="0.25">
      <c r="B129" s="265">
        <v>123</v>
      </c>
      <c r="C129" s="1075"/>
      <c r="D129" s="1074"/>
      <c r="E129" s="497"/>
      <c r="F129" s="1301"/>
      <c r="G129" s="1079"/>
      <c r="H129" s="226"/>
      <c r="I129" s="184"/>
      <c r="J129" s="184"/>
      <c r="K129" s="1197"/>
      <c r="L129" s="382"/>
      <c r="M129" s="31"/>
      <c r="N129" s="149"/>
      <c r="O129" s="148"/>
      <c r="P129" s="148"/>
      <c r="Q129" s="148"/>
      <c r="R129" s="148"/>
      <c r="S129" s="148"/>
      <c r="T129" s="148"/>
      <c r="U129" s="1092"/>
      <c r="V129" s="1077"/>
      <c r="W129" s="1080"/>
      <c r="X129" s="149"/>
      <c r="Y129" s="149"/>
      <c r="Z129" s="1078"/>
      <c r="AA129" s="148"/>
      <c r="AB129" s="148"/>
      <c r="AC129" s="1081"/>
      <c r="AD129" s="1083"/>
      <c r="AE129" s="1084"/>
      <c r="AF129" s="1092"/>
      <c r="AG129" s="1077"/>
      <c r="AH129" s="1080"/>
      <c r="AI129" s="149"/>
      <c r="AJ129" s="149"/>
      <c r="AK129" s="1078"/>
      <c r="AL129" s="148"/>
      <c r="AM129" s="148"/>
      <c r="AN129" s="1081"/>
      <c r="AO129" s="1083"/>
      <c r="AP129" s="1084"/>
      <c r="AQ129" s="1092"/>
      <c r="AR129" s="1077"/>
      <c r="AS129" s="1080"/>
      <c r="AT129" s="149"/>
      <c r="AU129" s="149"/>
      <c r="AV129" s="1078"/>
      <c r="AW129" s="148"/>
      <c r="AX129" s="148"/>
      <c r="AY129" s="503"/>
      <c r="AZ129" s="504"/>
      <c r="BA129" s="122"/>
      <c r="BB129" s="500"/>
      <c r="BC129" s="147"/>
      <c r="BD129" s="149"/>
      <c r="BE129" s="149"/>
      <c r="BF129" s="149"/>
      <c r="BG129" s="148"/>
      <c r="BH129" s="148"/>
      <c r="BI129" s="148"/>
      <c r="BJ129" s="1081"/>
      <c r="BK129" s="1083"/>
      <c r="BL129" s="1084"/>
      <c r="BM129" s="1092"/>
      <c r="BN129" s="1077"/>
      <c r="BO129" s="1080"/>
      <c r="BP129" s="149"/>
      <c r="BQ129" s="149"/>
      <c r="BR129" s="1078"/>
      <c r="BS129" s="148"/>
      <c r="BT129" s="148"/>
      <c r="BU129" s="1081"/>
      <c r="BV129" s="1083"/>
      <c r="BW129" s="1084"/>
      <c r="BX129" s="1092"/>
      <c r="BY129" s="1077"/>
      <c r="BZ129" s="1080"/>
      <c r="CA129" s="149"/>
      <c r="CB129" s="149"/>
      <c r="CC129" s="1078"/>
      <c r="CD129" s="148"/>
      <c r="CE129" s="148"/>
      <c r="CF129" s="1081"/>
      <c r="CG129" s="1083"/>
      <c r="CH129" s="1084"/>
      <c r="CI129" s="30"/>
      <c r="CJ129" s="30"/>
      <c r="CK129" s="30"/>
      <c r="CL129" s="30"/>
      <c r="CM129" s="1085"/>
      <c r="CN129" s="1085"/>
      <c r="CO129" s="1089"/>
      <c r="CP129" s="1086"/>
      <c r="CS129" s="172"/>
      <c r="CT129" s="172"/>
      <c r="CU129" s="172"/>
      <c r="CV129" s="172"/>
      <c r="CW129" s="172"/>
    </row>
    <row r="130" spans="2:101" ht="15.75" customHeight="1" x14ac:dyDescent="0.25">
      <c r="B130" s="265">
        <v>124</v>
      </c>
      <c r="C130" s="1075"/>
      <c r="D130" s="1074"/>
      <c r="E130" s="497"/>
      <c r="F130" s="1301"/>
      <c r="G130" s="1079"/>
      <c r="H130" s="226"/>
      <c r="I130" s="184"/>
      <c r="J130" s="184"/>
      <c r="K130" s="1197"/>
      <c r="L130" s="382"/>
      <c r="M130" s="31"/>
      <c r="N130" s="149"/>
      <c r="O130" s="148"/>
      <c r="P130" s="148"/>
      <c r="Q130" s="148"/>
      <c r="R130" s="148"/>
      <c r="S130" s="148"/>
      <c r="T130" s="148"/>
      <c r="U130" s="1092"/>
      <c r="V130" s="1077"/>
      <c r="W130" s="1080"/>
      <c r="X130" s="149"/>
      <c r="Y130" s="149"/>
      <c r="Z130" s="1078"/>
      <c r="AA130" s="148"/>
      <c r="AB130" s="148"/>
      <c r="AC130" s="1081"/>
      <c r="AD130" s="1083"/>
      <c r="AE130" s="1084"/>
      <c r="AF130" s="1092"/>
      <c r="AG130" s="1077"/>
      <c r="AH130" s="1080"/>
      <c r="AI130" s="149"/>
      <c r="AJ130" s="149"/>
      <c r="AK130" s="1078"/>
      <c r="AL130" s="148"/>
      <c r="AM130" s="148"/>
      <c r="AN130" s="1081"/>
      <c r="AO130" s="1083"/>
      <c r="AP130" s="1084"/>
      <c r="AQ130" s="1092"/>
      <c r="AR130" s="1077"/>
      <c r="AS130" s="1080"/>
      <c r="AT130" s="149"/>
      <c r="AU130" s="149"/>
      <c r="AV130" s="1078"/>
      <c r="AW130" s="148"/>
      <c r="AX130" s="148"/>
      <c r="AY130" s="503"/>
      <c r="AZ130" s="504"/>
      <c r="BA130" s="122"/>
      <c r="BB130" s="500"/>
      <c r="BC130" s="147"/>
      <c r="BD130" s="149"/>
      <c r="BE130" s="149"/>
      <c r="BF130" s="149"/>
      <c r="BG130" s="148"/>
      <c r="BH130" s="148"/>
      <c r="BI130" s="148"/>
      <c r="BJ130" s="1081"/>
      <c r="BK130" s="1083"/>
      <c r="BL130" s="1084"/>
      <c r="BM130" s="1092"/>
      <c r="BN130" s="1077"/>
      <c r="BO130" s="1080"/>
      <c r="BP130" s="149"/>
      <c r="BQ130" s="149"/>
      <c r="BR130" s="1078"/>
      <c r="BS130" s="148"/>
      <c r="BT130" s="148"/>
      <c r="BU130" s="1081"/>
      <c r="BV130" s="1083"/>
      <c r="BW130" s="1084"/>
      <c r="BX130" s="1092"/>
      <c r="BY130" s="1077"/>
      <c r="BZ130" s="1080"/>
      <c r="CA130" s="149"/>
      <c r="CB130" s="149"/>
      <c r="CC130" s="1078"/>
      <c r="CD130" s="148"/>
      <c r="CE130" s="148"/>
      <c r="CF130" s="1081"/>
      <c r="CG130" s="1083"/>
      <c r="CH130" s="1084"/>
      <c r="CI130" s="30"/>
      <c r="CJ130" s="30"/>
      <c r="CK130" s="30"/>
      <c r="CL130" s="30"/>
      <c r="CM130" s="1085"/>
      <c r="CN130" s="1085"/>
      <c r="CO130" s="1089"/>
      <c r="CP130" s="1086"/>
      <c r="CS130" s="172"/>
      <c r="CT130" s="172"/>
      <c r="CU130" s="172"/>
      <c r="CV130" s="172"/>
      <c r="CW130" s="172"/>
    </row>
    <row r="131" spans="2:101" ht="15.75" customHeight="1" x14ac:dyDescent="0.25">
      <c r="B131" s="265">
        <v>125</v>
      </c>
      <c r="C131" s="1075"/>
      <c r="D131" s="1074"/>
      <c r="E131" s="497"/>
      <c r="F131" s="1301"/>
      <c r="G131" s="1079"/>
      <c r="H131" s="226"/>
      <c r="I131" s="184"/>
      <c r="J131" s="184"/>
      <c r="K131" s="1197"/>
      <c r="L131" s="382"/>
      <c r="M131" s="31"/>
      <c r="N131" s="149"/>
      <c r="O131" s="148"/>
      <c r="P131" s="148"/>
      <c r="Q131" s="148"/>
      <c r="R131" s="148"/>
      <c r="S131" s="148"/>
      <c r="T131" s="148"/>
      <c r="U131" s="1092"/>
      <c r="V131" s="1077"/>
      <c r="W131" s="1080"/>
      <c r="X131" s="149"/>
      <c r="Y131" s="149"/>
      <c r="Z131" s="1078"/>
      <c r="AA131" s="148"/>
      <c r="AB131" s="148"/>
      <c r="AC131" s="1081"/>
      <c r="AD131" s="1083"/>
      <c r="AE131" s="1084"/>
      <c r="AF131" s="1092"/>
      <c r="AG131" s="1077"/>
      <c r="AH131" s="1080"/>
      <c r="AI131" s="149"/>
      <c r="AJ131" s="149"/>
      <c r="AK131" s="1078"/>
      <c r="AL131" s="148"/>
      <c r="AM131" s="148"/>
      <c r="AN131" s="1081"/>
      <c r="AO131" s="1083"/>
      <c r="AP131" s="1084"/>
      <c r="AQ131" s="1092"/>
      <c r="AR131" s="1077"/>
      <c r="AS131" s="1080"/>
      <c r="AT131" s="149"/>
      <c r="AU131" s="149"/>
      <c r="AV131" s="1078"/>
      <c r="AW131" s="148"/>
      <c r="AX131" s="148"/>
      <c r="AY131" s="503"/>
      <c r="AZ131" s="504"/>
      <c r="BA131" s="122"/>
      <c r="BB131" s="500"/>
      <c r="BC131" s="147"/>
      <c r="BD131" s="149"/>
      <c r="BE131" s="149"/>
      <c r="BF131" s="149"/>
      <c r="BG131" s="148"/>
      <c r="BH131" s="148"/>
      <c r="BI131" s="148"/>
      <c r="BJ131" s="1081"/>
      <c r="BK131" s="1083"/>
      <c r="BL131" s="1084"/>
      <c r="BM131" s="1092"/>
      <c r="BN131" s="1077"/>
      <c r="BO131" s="1080"/>
      <c r="BP131" s="149"/>
      <c r="BQ131" s="149"/>
      <c r="BR131" s="1078"/>
      <c r="BS131" s="148"/>
      <c r="BT131" s="148"/>
      <c r="BU131" s="1081"/>
      <c r="BV131" s="1083"/>
      <c r="BW131" s="1084"/>
      <c r="BX131" s="1092"/>
      <c r="BY131" s="1077"/>
      <c r="BZ131" s="1080"/>
      <c r="CA131" s="149"/>
      <c r="CB131" s="149"/>
      <c r="CC131" s="1078"/>
      <c r="CD131" s="148"/>
      <c r="CE131" s="148"/>
      <c r="CF131" s="1081"/>
      <c r="CG131" s="1083"/>
      <c r="CH131" s="1084"/>
      <c r="CI131" s="30"/>
      <c r="CJ131" s="30"/>
      <c r="CK131" s="30"/>
      <c r="CL131" s="30"/>
      <c r="CM131" s="1085"/>
      <c r="CN131" s="1085"/>
      <c r="CO131" s="1089"/>
      <c r="CP131" s="1086"/>
      <c r="CS131" s="172"/>
      <c r="CT131" s="172"/>
      <c r="CU131" s="172"/>
      <c r="CV131" s="172"/>
      <c r="CW131" s="172"/>
    </row>
    <row r="132" spans="2:101" ht="15.75" customHeight="1" x14ac:dyDescent="0.25">
      <c r="B132" s="265">
        <v>126</v>
      </c>
      <c r="C132" s="1075"/>
      <c r="D132" s="1074"/>
      <c r="E132" s="497"/>
      <c r="F132" s="1301"/>
      <c r="G132" s="1079"/>
      <c r="H132" s="226"/>
      <c r="I132" s="184"/>
      <c r="J132" s="184"/>
      <c r="K132" s="1197"/>
      <c r="L132" s="382"/>
      <c r="M132" s="31"/>
      <c r="N132" s="149"/>
      <c r="O132" s="148"/>
      <c r="P132" s="148"/>
      <c r="Q132" s="148"/>
      <c r="R132" s="148"/>
      <c r="S132" s="148"/>
      <c r="T132" s="148"/>
      <c r="U132" s="1092"/>
      <c r="V132" s="1077"/>
      <c r="W132" s="1080"/>
      <c r="X132" s="149"/>
      <c r="Y132" s="149"/>
      <c r="Z132" s="1078"/>
      <c r="AA132" s="148"/>
      <c r="AB132" s="148"/>
      <c r="AC132" s="1081"/>
      <c r="AD132" s="1083"/>
      <c r="AE132" s="1084"/>
      <c r="AF132" s="1092"/>
      <c r="AG132" s="1077"/>
      <c r="AH132" s="1080"/>
      <c r="AI132" s="149"/>
      <c r="AJ132" s="149"/>
      <c r="AK132" s="1078"/>
      <c r="AL132" s="148"/>
      <c r="AM132" s="148"/>
      <c r="AN132" s="1081"/>
      <c r="AO132" s="1083"/>
      <c r="AP132" s="1084"/>
      <c r="AQ132" s="1092"/>
      <c r="AR132" s="1077"/>
      <c r="AS132" s="1080"/>
      <c r="AT132" s="149"/>
      <c r="AU132" s="149"/>
      <c r="AV132" s="1078"/>
      <c r="AW132" s="148"/>
      <c r="AX132" s="148"/>
      <c r="AY132" s="503"/>
      <c r="AZ132" s="504"/>
      <c r="BA132" s="122"/>
      <c r="BB132" s="500"/>
      <c r="BC132" s="147"/>
      <c r="BD132" s="149"/>
      <c r="BE132" s="149"/>
      <c r="BF132" s="149"/>
      <c r="BG132" s="148"/>
      <c r="BH132" s="148"/>
      <c r="BI132" s="148"/>
      <c r="BJ132" s="1081"/>
      <c r="BK132" s="1083"/>
      <c r="BL132" s="1084"/>
      <c r="BM132" s="1092"/>
      <c r="BN132" s="1077"/>
      <c r="BO132" s="1080"/>
      <c r="BP132" s="149"/>
      <c r="BQ132" s="149"/>
      <c r="BR132" s="1078"/>
      <c r="BS132" s="148"/>
      <c r="BT132" s="148"/>
      <c r="BU132" s="1081"/>
      <c r="BV132" s="1083"/>
      <c r="BW132" s="1084"/>
      <c r="BX132" s="1092"/>
      <c r="BY132" s="1077"/>
      <c r="BZ132" s="1080"/>
      <c r="CA132" s="149"/>
      <c r="CB132" s="149"/>
      <c r="CC132" s="1078"/>
      <c r="CD132" s="148"/>
      <c r="CE132" s="148"/>
      <c r="CF132" s="1081"/>
      <c r="CG132" s="1083"/>
      <c r="CH132" s="1084"/>
      <c r="CI132" s="30"/>
      <c r="CJ132" s="30"/>
      <c r="CK132" s="30"/>
      <c r="CL132" s="30"/>
      <c r="CM132" s="1085"/>
      <c r="CN132" s="1085"/>
      <c r="CO132" s="1089"/>
      <c r="CP132" s="1086"/>
      <c r="CS132" s="172"/>
      <c r="CT132" s="172"/>
      <c r="CU132" s="172"/>
      <c r="CV132" s="172"/>
      <c r="CW132" s="172"/>
    </row>
    <row r="133" spans="2:101" ht="15.75" customHeight="1" x14ac:dyDescent="0.25">
      <c r="B133" s="265">
        <v>127</v>
      </c>
      <c r="C133" s="1075"/>
      <c r="D133" s="1074"/>
      <c r="E133" s="497"/>
      <c r="F133" s="1301"/>
      <c r="G133" s="1079"/>
      <c r="H133" s="226"/>
      <c r="I133" s="184"/>
      <c r="J133" s="184"/>
      <c r="K133" s="1197"/>
      <c r="L133" s="382"/>
      <c r="M133" s="31"/>
      <c r="N133" s="149"/>
      <c r="O133" s="148"/>
      <c r="P133" s="148"/>
      <c r="Q133" s="148"/>
      <c r="R133" s="148"/>
      <c r="S133" s="148"/>
      <c r="T133" s="148"/>
      <c r="U133" s="1092"/>
      <c r="V133" s="1077"/>
      <c r="W133" s="1080"/>
      <c r="X133" s="149"/>
      <c r="Y133" s="149"/>
      <c r="Z133" s="1078"/>
      <c r="AA133" s="148"/>
      <c r="AB133" s="148"/>
      <c r="AC133" s="1081"/>
      <c r="AD133" s="1083"/>
      <c r="AE133" s="1084"/>
      <c r="AF133" s="1092"/>
      <c r="AG133" s="1077"/>
      <c r="AH133" s="1080"/>
      <c r="AI133" s="149"/>
      <c r="AJ133" s="149"/>
      <c r="AK133" s="1078"/>
      <c r="AL133" s="148"/>
      <c r="AM133" s="148"/>
      <c r="AN133" s="1081"/>
      <c r="AO133" s="1083"/>
      <c r="AP133" s="1084"/>
      <c r="AQ133" s="1092"/>
      <c r="AR133" s="1077"/>
      <c r="AS133" s="1080"/>
      <c r="AT133" s="149"/>
      <c r="AU133" s="149"/>
      <c r="AV133" s="1078"/>
      <c r="AW133" s="148"/>
      <c r="AX133" s="148"/>
      <c r="AY133" s="503"/>
      <c r="AZ133" s="504"/>
      <c r="BA133" s="122"/>
      <c r="BB133" s="500"/>
      <c r="BC133" s="147"/>
      <c r="BD133" s="149"/>
      <c r="BE133" s="149"/>
      <c r="BF133" s="149"/>
      <c r="BG133" s="148"/>
      <c r="BH133" s="148"/>
      <c r="BI133" s="148"/>
      <c r="BJ133" s="1081"/>
      <c r="BK133" s="1083"/>
      <c r="BL133" s="1084"/>
      <c r="BM133" s="1092"/>
      <c r="BN133" s="1077"/>
      <c r="BO133" s="1080"/>
      <c r="BP133" s="149"/>
      <c r="BQ133" s="149"/>
      <c r="BR133" s="1078"/>
      <c r="BS133" s="148"/>
      <c r="BT133" s="148"/>
      <c r="BU133" s="1081"/>
      <c r="BV133" s="1083"/>
      <c r="BW133" s="1084"/>
      <c r="BX133" s="1092"/>
      <c r="BY133" s="1077"/>
      <c r="BZ133" s="1080"/>
      <c r="CA133" s="149"/>
      <c r="CB133" s="149"/>
      <c r="CC133" s="1078"/>
      <c r="CD133" s="148"/>
      <c r="CE133" s="148"/>
      <c r="CF133" s="1081"/>
      <c r="CG133" s="1083"/>
      <c r="CH133" s="1084"/>
      <c r="CI133" s="30"/>
      <c r="CJ133" s="30"/>
      <c r="CK133" s="30"/>
      <c r="CL133" s="30"/>
      <c r="CM133" s="1085"/>
      <c r="CN133" s="1085"/>
      <c r="CO133" s="1089"/>
      <c r="CP133" s="1086"/>
      <c r="CS133" s="172"/>
      <c r="CT133" s="172"/>
      <c r="CU133" s="172"/>
      <c r="CV133" s="172"/>
      <c r="CW133" s="172"/>
    </row>
    <row r="134" spans="2:101" ht="15.75" customHeight="1" x14ac:dyDescent="0.25">
      <c r="B134" s="265">
        <v>128</v>
      </c>
      <c r="C134" s="1075"/>
      <c r="D134" s="1074"/>
      <c r="E134" s="497"/>
      <c r="F134" s="1301"/>
      <c r="G134" s="1079"/>
      <c r="H134" s="226"/>
      <c r="I134" s="184"/>
      <c r="J134" s="184"/>
      <c r="K134" s="1197"/>
      <c r="L134" s="382"/>
      <c r="M134" s="31"/>
      <c r="N134" s="149"/>
      <c r="O134" s="148"/>
      <c r="P134" s="148"/>
      <c r="Q134" s="148"/>
      <c r="R134" s="148"/>
      <c r="S134" s="148"/>
      <c r="T134" s="148"/>
      <c r="U134" s="1092"/>
      <c r="V134" s="1077"/>
      <c r="W134" s="1080"/>
      <c r="X134" s="149"/>
      <c r="Y134" s="149"/>
      <c r="Z134" s="1078"/>
      <c r="AA134" s="148"/>
      <c r="AB134" s="148"/>
      <c r="AC134" s="1081"/>
      <c r="AD134" s="1083"/>
      <c r="AE134" s="1084"/>
      <c r="AF134" s="1092"/>
      <c r="AG134" s="1077"/>
      <c r="AH134" s="1080"/>
      <c r="AI134" s="149"/>
      <c r="AJ134" s="149"/>
      <c r="AK134" s="1078"/>
      <c r="AL134" s="148"/>
      <c r="AM134" s="148"/>
      <c r="AN134" s="1081"/>
      <c r="AO134" s="1083"/>
      <c r="AP134" s="1084"/>
      <c r="AQ134" s="1092"/>
      <c r="AR134" s="1077"/>
      <c r="AS134" s="1080"/>
      <c r="AT134" s="149"/>
      <c r="AU134" s="149"/>
      <c r="AV134" s="1078"/>
      <c r="AW134" s="148"/>
      <c r="AX134" s="148"/>
      <c r="AY134" s="503"/>
      <c r="AZ134" s="504"/>
      <c r="BA134" s="122"/>
      <c r="BB134" s="500"/>
      <c r="BC134" s="147"/>
      <c r="BD134" s="149"/>
      <c r="BE134" s="149"/>
      <c r="BF134" s="149"/>
      <c r="BG134" s="148"/>
      <c r="BH134" s="148"/>
      <c r="BI134" s="148"/>
      <c r="BJ134" s="1081"/>
      <c r="BK134" s="1083"/>
      <c r="BL134" s="1084"/>
      <c r="BM134" s="1092"/>
      <c r="BN134" s="1077"/>
      <c r="BO134" s="1080"/>
      <c r="BP134" s="149"/>
      <c r="BQ134" s="149"/>
      <c r="BR134" s="1078"/>
      <c r="BS134" s="148"/>
      <c r="BT134" s="148"/>
      <c r="BU134" s="1081"/>
      <c r="BV134" s="1083"/>
      <c r="BW134" s="1084"/>
      <c r="BX134" s="1092"/>
      <c r="BY134" s="1077"/>
      <c r="BZ134" s="1080"/>
      <c r="CA134" s="149"/>
      <c r="CB134" s="149"/>
      <c r="CC134" s="1078"/>
      <c r="CD134" s="148"/>
      <c r="CE134" s="148"/>
      <c r="CF134" s="1081"/>
      <c r="CG134" s="1083"/>
      <c r="CH134" s="1084"/>
      <c r="CI134" s="30"/>
      <c r="CJ134" s="30"/>
      <c r="CK134" s="30"/>
      <c r="CL134" s="30"/>
      <c r="CM134" s="1085"/>
      <c r="CN134" s="1085"/>
      <c r="CO134" s="1089"/>
      <c r="CP134" s="1086"/>
      <c r="CS134" s="172"/>
      <c r="CT134" s="172"/>
      <c r="CU134" s="172"/>
      <c r="CV134" s="172"/>
      <c r="CW134" s="172"/>
    </row>
    <row r="135" spans="2:101" ht="15.75" customHeight="1" x14ac:dyDescent="0.25">
      <c r="B135" s="265">
        <v>129</v>
      </c>
      <c r="C135" s="1075"/>
      <c r="D135" s="1074"/>
      <c r="E135" s="497"/>
      <c r="F135" s="1301"/>
      <c r="G135" s="1079"/>
      <c r="H135" s="226"/>
      <c r="I135" s="184"/>
      <c r="J135" s="184"/>
      <c r="K135" s="1197"/>
      <c r="L135" s="382"/>
      <c r="M135" s="31"/>
      <c r="N135" s="149"/>
      <c r="O135" s="148"/>
      <c r="P135" s="148"/>
      <c r="Q135" s="148"/>
      <c r="R135" s="148"/>
      <c r="S135" s="148"/>
      <c r="T135" s="148"/>
      <c r="U135" s="1092"/>
      <c r="V135" s="1077"/>
      <c r="W135" s="1080"/>
      <c r="X135" s="149"/>
      <c r="Y135" s="149"/>
      <c r="Z135" s="1078"/>
      <c r="AA135" s="148"/>
      <c r="AB135" s="148"/>
      <c r="AC135" s="1081"/>
      <c r="AD135" s="1083"/>
      <c r="AE135" s="1084"/>
      <c r="AF135" s="1092"/>
      <c r="AG135" s="1077"/>
      <c r="AH135" s="1080"/>
      <c r="AI135" s="149"/>
      <c r="AJ135" s="149"/>
      <c r="AK135" s="1078"/>
      <c r="AL135" s="148"/>
      <c r="AM135" s="148"/>
      <c r="AN135" s="1081"/>
      <c r="AO135" s="1083"/>
      <c r="AP135" s="1084"/>
      <c r="AQ135" s="1092"/>
      <c r="AR135" s="1077"/>
      <c r="AS135" s="1080"/>
      <c r="AT135" s="149"/>
      <c r="AU135" s="149"/>
      <c r="AV135" s="1078"/>
      <c r="AW135" s="148"/>
      <c r="AX135" s="148"/>
      <c r="AY135" s="503"/>
      <c r="AZ135" s="504"/>
      <c r="BA135" s="122"/>
      <c r="BB135" s="500"/>
      <c r="BC135" s="147"/>
      <c r="BD135" s="149"/>
      <c r="BE135" s="149"/>
      <c r="BF135" s="149"/>
      <c r="BG135" s="148"/>
      <c r="BH135" s="148"/>
      <c r="BI135" s="148"/>
      <c r="BJ135" s="1081"/>
      <c r="BK135" s="1083"/>
      <c r="BL135" s="1084"/>
      <c r="BM135" s="1092"/>
      <c r="BN135" s="1077"/>
      <c r="BO135" s="1080"/>
      <c r="BP135" s="149"/>
      <c r="BQ135" s="149"/>
      <c r="BR135" s="1078"/>
      <c r="BS135" s="148"/>
      <c r="BT135" s="148"/>
      <c r="BU135" s="1081"/>
      <c r="BV135" s="1083"/>
      <c r="BW135" s="1084"/>
      <c r="BX135" s="1092"/>
      <c r="BY135" s="1077"/>
      <c r="BZ135" s="1080"/>
      <c r="CA135" s="149"/>
      <c r="CB135" s="149"/>
      <c r="CC135" s="1078"/>
      <c r="CD135" s="148"/>
      <c r="CE135" s="148"/>
      <c r="CF135" s="1081"/>
      <c r="CG135" s="1083"/>
      <c r="CH135" s="1084"/>
      <c r="CI135" s="30"/>
      <c r="CJ135" s="30"/>
      <c r="CK135" s="30"/>
      <c r="CL135" s="30"/>
      <c r="CM135" s="1085"/>
      <c r="CN135" s="1085"/>
      <c r="CO135" s="1089"/>
      <c r="CP135" s="1086"/>
      <c r="CS135" s="172"/>
      <c r="CT135" s="172"/>
      <c r="CU135" s="172"/>
      <c r="CV135" s="172"/>
      <c r="CW135" s="172"/>
    </row>
    <row r="136" spans="2:101" ht="15.75" customHeight="1" x14ac:dyDescent="0.25">
      <c r="B136" s="265">
        <v>130</v>
      </c>
      <c r="C136" s="1075"/>
      <c r="D136" s="1074"/>
      <c r="E136" s="497"/>
      <c r="F136" s="1301"/>
      <c r="G136" s="1079"/>
      <c r="H136" s="226"/>
      <c r="I136" s="184"/>
      <c r="J136" s="184"/>
      <c r="K136" s="1197"/>
      <c r="L136" s="382"/>
      <c r="M136" s="31"/>
      <c r="N136" s="149"/>
      <c r="O136" s="148"/>
      <c r="P136" s="148"/>
      <c r="Q136" s="148"/>
      <c r="R136" s="148"/>
      <c r="S136" s="148"/>
      <c r="T136" s="148"/>
      <c r="U136" s="1092"/>
      <c r="V136" s="1077"/>
      <c r="W136" s="1080"/>
      <c r="X136" s="149"/>
      <c r="Y136" s="149"/>
      <c r="Z136" s="1078"/>
      <c r="AA136" s="148"/>
      <c r="AB136" s="148"/>
      <c r="AC136" s="1081"/>
      <c r="AD136" s="1083"/>
      <c r="AE136" s="1084"/>
      <c r="AF136" s="1092"/>
      <c r="AG136" s="1077"/>
      <c r="AH136" s="1080"/>
      <c r="AI136" s="149"/>
      <c r="AJ136" s="149"/>
      <c r="AK136" s="1078"/>
      <c r="AL136" s="148"/>
      <c r="AM136" s="148"/>
      <c r="AN136" s="1081"/>
      <c r="AO136" s="1083"/>
      <c r="AP136" s="1084"/>
      <c r="AQ136" s="1092"/>
      <c r="AR136" s="1077"/>
      <c r="AS136" s="1080"/>
      <c r="AT136" s="149"/>
      <c r="AU136" s="149"/>
      <c r="AV136" s="1078"/>
      <c r="AW136" s="148"/>
      <c r="AX136" s="148"/>
      <c r="AY136" s="503"/>
      <c r="AZ136" s="504"/>
      <c r="BA136" s="122"/>
      <c r="BB136" s="500"/>
      <c r="BC136" s="147"/>
      <c r="BD136" s="149"/>
      <c r="BE136" s="149"/>
      <c r="BF136" s="149"/>
      <c r="BG136" s="148"/>
      <c r="BH136" s="148"/>
      <c r="BI136" s="148"/>
      <c r="BJ136" s="1081"/>
      <c r="BK136" s="1083"/>
      <c r="BL136" s="1084"/>
      <c r="BM136" s="1092"/>
      <c r="BN136" s="1077"/>
      <c r="BO136" s="1080"/>
      <c r="BP136" s="149"/>
      <c r="BQ136" s="149"/>
      <c r="BR136" s="1078"/>
      <c r="BS136" s="148"/>
      <c r="BT136" s="148"/>
      <c r="BU136" s="1081"/>
      <c r="BV136" s="1083"/>
      <c r="BW136" s="1084"/>
      <c r="BX136" s="1092"/>
      <c r="BY136" s="1077"/>
      <c r="BZ136" s="1080"/>
      <c r="CA136" s="149"/>
      <c r="CB136" s="149"/>
      <c r="CC136" s="1078"/>
      <c r="CD136" s="148"/>
      <c r="CE136" s="148"/>
      <c r="CF136" s="1081"/>
      <c r="CG136" s="1083"/>
      <c r="CH136" s="1084"/>
      <c r="CI136" s="30"/>
      <c r="CJ136" s="30"/>
      <c r="CK136" s="30"/>
      <c r="CL136" s="30"/>
      <c r="CM136" s="1085"/>
      <c r="CN136" s="1085"/>
      <c r="CO136" s="1089"/>
      <c r="CP136" s="1086"/>
      <c r="CS136" s="172"/>
      <c r="CT136" s="172"/>
      <c r="CU136" s="172"/>
      <c r="CV136" s="172"/>
      <c r="CW136" s="172"/>
    </row>
    <row r="137" spans="2:101" ht="15.75" customHeight="1" x14ac:dyDescent="0.25">
      <c r="B137" s="265">
        <v>131</v>
      </c>
      <c r="C137" s="1075"/>
      <c r="D137" s="1074"/>
      <c r="E137" s="497"/>
      <c r="F137" s="1301"/>
      <c r="G137" s="1079"/>
      <c r="H137" s="226"/>
      <c r="I137" s="184"/>
      <c r="J137" s="184"/>
      <c r="K137" s="1197"/>
      <c r="L137" s="382"/>
      <c r="M137" s="31"/>
      <c r="N137" s="149"/>
      <c r="O137" s="148"/>
      <c r="P137" s="148"/>
      <c r="Q137" s="148"/>
      <c r="R137" s="148"/>
      <c r="S137" s="148"/>
      <c r="T137" s="148"/>
      <c r="U137" s="1092"/>
      <c r="V137" s="1077"/>
      <c r="W137" s="1080"/>
      <c r="X137" s="149"/>
      <c r="Y137" s="149"/>
      <c r="Z137" s="1078"/>
      <c r="AA137" s="148"/>
      <c r="AB137" s="148"/>
      <c r="AC137" s="1081"/>
      <c r="AD137" s="1083"/>
      <c r="AE137" s="1084"/>
      <c r="AF137" s="1092"/>
      <c r="AG137" s="1077"/>
      <c r="AH137" s="1080"/>
      <c r="AI137" s="149"/>
      <c r="AJ137" s="149"/>
      <c r="AK137" s="1078"/>
      <c r="AL137" s="148"/>
      <c r="AM137" s="148"/>
      <c r="AN137" s="1081"/>
      <c r="AO137" s="1083"/>
      <c r="AP137" s="1084"/>
      <c r="AQ137" s="1092"/>
      <c r="AR137" s="1077"/>
      <c r="AS137" s="1080"/>
      <c r="AT137" s="149"/>
      <c r="AU137" s="149"/>
      <c r="AV137" s="1078"/>
      <c r="AW137" s="148"/>
      <c r="AX137" s="148"/>
      <c r="AY137" s="503"/>
      <c r="AZ137" s="504"/>
      <c r="BA137" s="122"/>
      <c r="BB137" s="500"/>
      <c r="BC137" s="147"/>
      <c r="BD137" s="149"/>
      <c r="BE137" s="149"/>
      <c r="BF137" s="149"/>
      <c r="BG137" s="148"/>
      <c r="BH137" s="148"/>
      <c r="BI137" s="148"/>
      <c r="BJ137" s="1081"/>
      <c r="BK137" s="1083"/>
      <c r="BL137" s="1084"/>
      <c r="BM137" s="1092"/>
      <c r="BN137" s="1077"/>
      <c r="BO137" s="1080"/>
      <c r="BP137" s="149"/>
      <c r="BQ137" s="149"/>
      <c r="BR137" s="1078"/>
      <c r="BS137" s="148"/>
      <c r="BT137" s="148"/>
      <c r="BU137" s="1081"/>
      <c r="BV137" s="1083"/>
      <c r="BW137" s="1084"/>
      <c r="BX137" s="1092"/>
      <c r="BY137" s="1077"/>
      <c r="BZ137" s="1080"/>
      <c r="CA137" s="149"/>
      <c r="CB137" s="149"/>
      <c r="CC137" s="1078"/>
      <c r="CD137" s="148"/>
      <c r="CE137" s="148"/>
      <c r="CF137" s="1081"/>
      <c r="CG137" s="1083"/>
      <c r="CH137" s="1084"/>
      <c r="CI137" s="30"/>
      <c r="CJ137" s="30"/>
      <c r="CK137" s="30"/>
      <c r="CL137" s="30"/>
      <c r="CM137" s="1085"/>
      <c r="CN137" s="1085"/>
      <c r="CO137" s="1089"/>
      <c r="CP137" s="1086"/>
      <c r="CS137" s="172"/>
      <c r="CT137" s="172"/>
      <c r="CU137" s="172"/>
      <c r="CV137" s="172"/>
      <c r="CW137" s="172"/>
    </row>
    <row r="138" spans="2:101" ht="15.75" customHeight="1" x14ac:dyDescent="0.25">
      <c r="B138" s="265">
        <v>132</v>
      </c>
      <c r="C138" s="1075"/>
      <c r="D138" s="1074"/>
      <c r="E138" s="497"/>
      <c r="F138" s="1301"/>
      <c r="G138" s="1079"/>
      <c r="H138" s="226"/>
      <c r="I138" s="184"/>
      <c r="J138" s="184"/>
      <c r="K138" s="1197"/>
      <c r="L138" s="382"/>
      <c r="M138" s="31"/>
      <c r="N138" s="149"/>
      <c r="O138" s="148"/>
      <c r="P138" s="148"/>
      <c r="Q138" s="148"/>
      <c r="R138" s="148"/>
      <c r="S138" s="148"/>
      <c r="T138" s="148"/>
      <c r="U138" s="1092"/>
      <c r="V138" s="1077"/>
      <c r="W138" s="1080"/>
      <c r="X138" s="149"/>
      <c r="Y138" s="149"/>
      <c r="Z138" s="1078"/>
      <c r="AA138" s="148"/>
      <c r="AB138" s="148"/>
      <c r="AC138" s="1081"/>
      <c r="AD138" s="1083"/>
      <c r="AE138" s="1084"/>
      <c r="AF138" s="1092"/>
      <c r="AG138" s="1077"/>
      <c r="AH138" s="1080"/>
      <c r="AI138" s="149"/>
      <c r="AJ138" s="149"/>
      <c r="AK138" s="1078"/>
      <c r="AL138" s="148"/>
      <c r="AM138" s="148"/>
      <c r="AN138" s="1081"/>
      <c r="AO138" s="1083"/>
      <c r="AP138" s="1084"/>
      <c r="AQ138" s="1092"/>
      <c r="AR138" s="1077"/>
      <c r="AS138" s="1080"/>
      <c r="AT138" s="149"/>
      <c r="AU138" s="149"/>
      <c r="AV138" s="1078"/>
      <c r="AW138" s="148"/>
      <c r="AX138" s="148"/>
      <c r="AY138" s="503"/>
      <c r="AZ138" s="504"/>
      <c r="BA138" s="122"/>
      <c r="BB138" s="500"/>
      <c r="BC138" s="147"/>
      <c r="BD138" s="149"/>
      <c r="BE138" s="149"/>
      <c r="BF138" s="149"/>
      <c r="BG138" s="148"/>
      <c r="BH138" s="148"/>
      <c r="BI138" s="148"/>
      <c r="BJ138" s="1081"/>
      <c r="BK138" s="1083"/>
      <c r="BL138" s="1084"/>
      <c r="BM138" s="1092"/>
      <c r="BN138" s="1077"/>
      <c r="BO138" s="1080"/>
      <c r="BP138" s="149"/>
      <c r="BQ138" s="149"/>
      <c r="BR138" s="1078"/>
      <c r="BS138" s="148"/>
      <c r="BT138" s="148"/>
      <c r="BU138" s="1081"/>
      <c r="BV138" s="1083"/>
      <c r="BW138" s="1084"/>
      <c r="BX138" s="1092"/>
      <c r="BY138" s="1077"/>
      <c r="BZ138" s="1080"/>
      <c r="CA138" s="149"/>
      <c r="CB138" s="149"/>
      <c r="CC138" s="1078"/>
      <c r="CD138" s="148"/>
      <c r="CE138" s="148"/>
      <c r="CF138" s="1081"/>
      <c r="CG138" s="1083"/>
      <c r="CH138" s="1084"/>
      <c r="CI138" s="30"/>
      <c r="CJ138" s="30"/>
      <c r="CK138" s="30"/>
      <c r="CL138" s="30"/>
      <c r="CM138" s="1085"/>
      <c r="CN138" s="1085"/>
      <c r="CO138" s="1089"/>
      <c r="CP138" s="1086"/>
      <c r="CS138" s="172"/>
      <c r="CT138" s="172"/>
      <c r="CU138" s="172"/>
      <c r="CV138" s="172"/>
      <c r="CW138" s="172"/>
    </row>
    <row r="139" spans="2:101" ht="15.75" customHeight="1" x14ac:dyDescent="0.25">
      <c r="B139" s="265">
        <v>133</v>
      </c>
      <c r="C139" s="1075"/>
      <c r="D139" s="1074"/>
      <c r="E139" s="497"/>
      <c r="F139" s="1301"/>
      <c r="G139" s="1079"/>
      <c r="H139" s="226"/>
      <c r="I139" s="184"/>
      <c r="J139" s="184"/>
      <c r="K139" s="1197"/>
      <c r="L139" s="382"/>
      <c r="M139" s="31"/>
      <c r="N139" s="149"/>
      <c r="O139" s="148"/>
      <c r="P139" s="148"/>
      <c r="Q139" s="148"/>
      <c r="R139" s="148"/>
      <c r="S139" s="148"/>
      <c r="T139" s="148"/>
      <c r="U139" s="1092"/>
      <c r="V139" s="1077"/>
      <c r="W139" s="1080"/>
      <c r="X139" s="149"/>
      <c r="Y139" s="149"/>
      <c r="Z139" s="1078"/>
      <c r="AA139" s="148"/>
      <c r="AB139" s="148"/>
      <c r="AC139" s="1081"/>
      <c r="AD139" s="1083"/>
      <c r="AE139" s="1084"/>
      <c r="AF139" s="1092"/>
      <c r="AG139" s="1077"/>
      <c r="AH139" s="1080"/>
      <c r="AI139" s="149"/>
      <c r="AJ139" s="149"/>
      <c r="AK139" s="1078"/>
      <c r="AL139" s="148"/>
      <c r="AM139" s="148"/>
      <c r="AN139" s="1081"/>
      <c r="AO139" s="1083"/>
      <c r="AP139" s="1084"/>
      <c r="AQ139" s="1092"/>
      <c r="AR139" s="1077"/>
      <c r="AS139" s="1080"/>
      <c r="AT139" s="149"/>
      <c r="AU139" s="149"/>
      <c r="AV139" s="1078"/>
      <c r="AW139" s="148"/>
      <c r="AX139" s="148"/>
      <c r="AY139" s="503"/>
      <c r="AZ139" s="504"/>
      <c r="BA139" s="122"/>
      <c r="BB139" s="500"/>
      <c r="BC139" s="147"/>
      <c r="BD139" s="149"/>
      <c r="BE139" s="149"/>
      <c r="BF139" s="149"/>
      <c r="BG139" s="148"/>
      <c r="BH139" s="148"/>
      <c r="BI139" s="148"/>
      <c r="BJ139" s="1081"/>
      <c r="BK139" s="1083"/>
      <c r="BL139" s="1084"/>
      <c r="BM139" s="1092"/>
      <c r="BN139" s="1077"/>
      <c r="BO139" s="1080"/>
      <c r="BP139" s="149"/>
      <c r="BQ139" s="149"/>
      <c r="BR139" s="1078"/>
      <c r="BS139" s="148"/>
      <c r="BT139" s="148"/>
      <c r="BU139" s="1081"/>
      <c r="BV139" s="1083"/>
      <c r="BW139" s="1084"/>
      <c r="BX139" s="1092"/>
      <c r="BY139" s="1077"/>
      <c r="BZ139" s="1080"/>
      <c r="CA139" s="149"/>
      <c r="CB139" s="149"/>
      <c r="CC139" s="1078"/>
      <c r="CD139" s="148"/>
      <c r="CE139" s="148"/>
      <c r="CF139" s="1081"/>
      <c r="CG139" s="1083"/>
      <c r="CH139" s="1084"/>
      <c r="CI139" s="30"/>
      <c r="CJ139" s="30"/>
      <c r="CK139" s="30"/>
      <c r="CL139" s="30"/>
      <c r="CM139" s="1085"/>
      <c r="CN139" s="1085"/>
      <c r="CO139" s="1089"/>
      <c r="CP139" s="1086"/>
      <c r="CS139" s="172"/>
      <c r="CT139" s="172"/>
      <c r="CU139" s="172"/>
      <c r="CV139" s="172"/>
      <c r="CW139" s="172"/>
    </row>
    <row r="140" spans="2:101" ht="15.75" customHeight="1" x14ac:dyDescent="0.25">
      <c r="B140" s="265">
        <v>134</v>
      </c>
      <c r="C140" s="1075"/>
      <c r="D140" s="1074"/>
      <c r="E140" s="497"/>
      <c r="F140" s="1301"/>
      <c r="G140" s="1079"/>
      <c r="H140" s="226"/>
      <c r="I140" s="184"/>
      <c r="J140" s="184"/>
      <c r="K140" s="1197"/>
      <c r="L140" s="382"/>
      <c r="M140" s="31"/>
      <c r="N140" s="149"/>
      <c r="O140" s="148"/>
      <c r="P140" s="148"/>
      <c r="Q140" s="148"/>
      <c r="R140" s="148"/>
      <c r="S140" s="148"/>
      <c r="T140" s="148"/>
      <c r="U140" s="1092"/>
      <c r="V140" s="1077"/>
      <c r="W140" s="1080"/>
      <c r="X140" s="149"/>
      <c r="Y140" s="149"/>
      <c r="Z140" s="1078"/>
      <c r="AA140" s="148"/>
      <c r="AB140" s="148"/>
      <c r="AC140" s="1081"/>
      <c r="AD140" s="1083"/>
      <c r="AE140" s="1084"/>
      <c r="AF140" s="1092"/>
      <c r="AG140" s="1077"/>
      <c r="AH140" s="1080"/>
      <c r="AI140" s="149"/>
      <c r="AJ140" s="149"/>
      <c r="AK140" s="1078"/>
      <c r="AL140" s="148"/>
      <c r="AM140" s="148"/>
      <c r="AN140" s="1081"/>
      <c r="AO140" s="1083"/>
      <c r="AP140" s="1084"/>
      <c r="AQ140" s="1092"/>
      <c r="AR140" s="1077"/>
      <c r="AS140" s="1080"/>
      <c r="AT140" s="149"/>
      <c r="AU140" s="149"/>
      <c r="AV140" s="1078"/>
      <c r="AW140" s="148"/>
      <c r="AX140" s="148"/>
      <c r="AY140" s="503"/>
      <c r="AZ140" s="504"/>
      <c r="BA140" s="122"/>
      <c r="BB140" s="500"/>
      <c r="BC140" s="147"/>
      <c r="BD140" s="149"/>
      <c r="BE140" s="149"/>
      <c r="BF140" s="149"/>
      <c r="BG140" s="148"/>
      <c r="BH140" s="148"/>
      <c r="BI140" s="148"/>
      <c r="BJ140" s="1081"/>
      <c r="BK140" s="1083"/>
      <c r="BL140" s="1084"/>
      <c r="BM140" s="1092"/>
      <c r="BN140" s="1077"/>
      <c r="BO140" s="1080"/>
      <c r="BP140" s="149"/>
      <c r="BQ140" s="149"/>
      <c r="BR140" s="1078"/>
      <c r="BS140" s="148"/>
      <c r="BT140" s="148"/>
      <c r="BU140" s="1081"/>
      <c r="BV140" s="1083"/>
      <c r="BW140" s="1084"/>
      <c r="BX140" s="1092"/>
      <c r="BY140" s="1077"/>
      <c r="BZ140" s="1080"/>
      <c r="CA140" s="149"/>
      <c r="CB140" s="149"/>
      <c r="CC140" s="1078"/>
      <c r="CD140" s="148"/>
      <c r="CE140" s="148"/>
      <c r="CF140" s="1081"/>
      <c r="CG140" s="1083"/>
      <c r="CH140" s="1084"/>
      <c r="CI140" s="30"/>
      <c r="CJ140" s="30"/>
      <c r="CK140" s="30"/>
      <c r="CL140" s="30"/>
      <c r="CM140" s="1085"/>
      <c r="CN140" s="1085"/>
      <c r="CO140" s="1089"/>
      <c r="CP140" s="1086"/>
      <c r="CS140" s="172"/>
      <c r="CT140" s="172"/>
      <c r="CU140" s="172"/>
      <c r="CV140" s="172"/>
      <c r="CW140" s="172"/>
    </row>
    <row r="141" spans="2:101" ht="15.75" customHeight="1" x14ac:dyDescent="0.25">
      <c r="B141" s="265">
        <v>135</v>
      </c>
      <c r="C141" s="1075"/>
      <c r="D141" s="1074"/>
      <c r="E141" s="497"/>
      <c r="F141" s="1301"/>
      <c r="G141" s="1079"/>
      <c r="H141" s="226"/>
      <c r="I141" s="184"/>
      <c r="J141" s="184"/>
      <c r="K141" s="1197"/>
      <c r="L141" s="382"/>
      <c r="M141" s="31"/>
      <c r="N141" s="149"/>
      <c r="O141" s="148"/>
      <c r="P141" s="148"/>
      <c r="Q141" s="148"/>
      <c r="R141" s="148"/>
      <c r="S141" s="148"/>
      <c r="T141" s="148"/>
      <c r="U141" s="1092"/>
      <c r="V141" s="1077"/>
      <c r="W141" s="1080"/>
      <c r="X141" s="149"/>
      <c r="Y141" s="149"/>
      <c r="Z141" s="1078"/>
      <c r="AA141" s="148"/>
      <c r="AB141" s="148"/>
      <c r="AC141" s="1081"/>
      <c r="AD141" s="1083"/>
      <c r="AE141" s="1084"/>
      <c r="AF141" s="1092"/>
      <c r="AG141" s="1077"/>
      <c r="AH141" s="1080"/>
      <c r="AI141" s="149"/>
      <c r="AJ141" s="149"/>
      <c r="AK141" s="1078"/>
      <c r="AL141" s="148"/>
      <c r="AM141" s="148"/>
      <c r="AN141" s="1081"/>
      <c r="AO141" s="1083"/>
      <c r="AP141" s="1084"/>
      <c r="AQ141" s="1092"/>
      <c r="AR141" s="1077"/>
      <c r="AS141" s="1080"/>
      <c r="AT141" s="149"/>
      <c r="AU141" s="149"/>
      <c r="AV141" s="1078"/>
      <c r="AW141" s="148"/>
      <c r="AX141" s="148"/>
      <c r="AY141" s="503"/>
      <c r="AZ141" s="504"/>
      <c r="BA141" s="122"/>
      <c r="BB141" s="500"/>
      <c r="BC141" s="147"/>
      <c r="BD141" s="149"/>
      <c r="BE141" s="149"/>
      <c r="BF141" s="149"/>
      <c r="BG141" s="148"/>
      <c r="BH141" s="148"/>
      <c r="BI141" s="148"/>
      <c r="BJ141" s="1081"/>
      <c r="BK141" s="1083"/>
      <c r="BL141" s="1084"/>
      <c r="BM141" s="1092"/>
      <c r="BN141" s="1077"/>
      <c r="BO141" s="1080"/>
      <c r="BP141" s="149"/>
      <c r="BQ141" s="149"/>
      <c r="BR141" s="1078"/>
      <c r="BS141" s="148"/>
      <c r="BT141" s="148"/>
      <c r="BU141" s="1081"/>
      <c r="BV141" s="1083"/>
      <c r="BW141" s="1084"/>
      <c r="BX141" s="1092"/>
      <c r="BY141" s="1077"/>
      <c r="BZ141" s="1080"/>
      <c r="CA141" s="149"/>
      <c r="CB141" s="149"/>
      <c r="CC141" s="1078"/>
      <c r="CD141" s="148"/>
      <c r="CE141" s="148"/>
      <c r="CF141" s="1081"/>
      <c r="CG141" s="1083"/>
      <c r="CH141" s="1084"/>
      <c r="CI141" s="30"/>
      <c r="CJ141" s="30"/>
      <c r="CK141" s="30"/>
      <c r="CL141" s="30"/>
      <c r="CM141" s="1085"/>
      <c r="CN141" s="1085"/>
      <c r="CO141" s="1089"/>
      <c r="CP141" s="1086"/>
      <c r="CS141" s="172"/>
      <c r="CT141" s="172"/>
      <c r="CU141" s="172"/>
      <c r="CV141" s="172"/>
      <c r="CW141" s="172"/>
    </row>
    <row r="142" spans="2:101" ht="15.75" customHeight="1" x14ac:dyDescent="0.25">
      <c r="B142" s="265">
        <v>136</v>
      </c>
      <c r="C142" s="1075"/>
      <c r="D142" s="1074"/>
      <c r="E142" s="497"/>
      <c r="F142" s="1301"/>
      <c r="G142" s="1079"/>
      <c r="H142" s="226"/>
      <c r="I142" s="184"/>
      <c r="J142" s="184"/>
      <c r="K142" s="1197"/>
      <c r="L142" s="382"/>
      <c r="M142" s="31"/>
      <c r="N142" s="149"/>
      <c r="O142" s="148"/>
      <c r="P142" s="148"/>
      <c r="Q142" s="148"/>
      <c r="R142" s="148"/>
      <c r="S142" s="148"/>
      <c r="T142" s="148"/>
      <c r="U142" s="1092"/>
      <c r="V142" s="1077"/>
      <c r="W142" s="1080"/>
      <c r="X142" s="149"/>
      <c r="Y142" s="149"/>
      <c r="Z142" s="1078"/>
      <c r="AA142" s="148"/>
      <c r="AB142" s="148"/>
      <c r="AC142" s="1081"/>
      <c r="AD142" s="1083"/>
      <c r="AE142" s="1084"/>
      <c r="AF142" s="1092"/>
      <c r="AG142" s="1077"/>
      <c r="AH142" s="1080"/>
      <c r="AI142" s="149"/>
      <c r="AJ142" s="149"/>
      <c r="AK142" s="1078"/>
      <c r="AL142" s="148"/>
      <c r="AM142" s="148"/>
      <c r="AN142" s="1081"/>
      <c r="AO142" s="1083"/>
      <c r="AP142" s="1084"/>
      <c r="AQ142" s="1092"/>
      <c r="AR142" s="1077"/>
      <c r="AS142" s="1080"/>
      <c r="AT142" s="149"/>
      <c r="AU142" s="149"/>
      <c r="AV142" s="1078"/>
      <c r="AW142" s="148"/>
      <c r="AX142" s="148"/>
      <c r="AY142" s="503"/>
      <c r="AZ142" s="504"/>
      <c r="BA142" s="122"/>
      <c r="BB142" s="500"/>
      <c r="BC142" s="147"/>
      <c r="BD142" s="149"/>
      <c r="BE142" s="149"/>
      <c r="BF142" s="149"/>
      <c r="BG142" s="148"/>
      <c r="BH142" s="148"/>
      <c r="BI142" s="148"/>
      <c r="BJ142" s="1081"/>
      <c r="BK142" s="1083"/>
      <c r="BL142" s="1084"/>
      <c r="BM142" s="1092"/>
      <c r="BN142" s="1077"/>
      <c r="BO142" s="1080"/>
      <c r="BP142" s="149"/>
      <c r="BQ142" s="149"/>
      <c r="BR142" s="1078"/>
      <c r="BS142" s="148"/>
      <c r="BT142" s="148"/>
      <c r="BU142" s="1081"/>
      <c r="BV142" s="1083"/>
      <c r="BW142" s="1084"/>
      <c r="BX142" s="1092"/>
      <c r="BY142" s="1077"/>
      <c r="BZ142" s="1080"/>
      <c r="CA142" s="149"/>
      <c r="CB142" s="149"/>
      <c r="CC142" s="1078"/>
      <c r="CD142" s="148"/>
      <c r="CE142" s="148"/>
      <c r="CF142" s="1081"/>
      <c r="CG142" s="1083"/>
      <c r="CH142" s="1084"/>
      <c r="CI142" s="30"/>
      <c r="CJ142" s="30"/>
      <c r="CK142" s="30"/>
      <c r="CL142" s="30"/>
      <c r="CM142" s="1085"/>
      <c r="CN142" s="1085"/>
      <c r="CO142" s="1089"/>
      <c r="CP142" s="1086"/>
      <c r="CS142" s="172"/>
      <c r="CT142" s="172"/>
      <c r="CU142" s="172"/>
      <c r="CV142" s="172"/>
      <c r="CW142" s="172"/>
    </row>
    <row r="143" spans="2:101" ht="15.75" customHeight="1" x14ac:dyDescent="0.25">
      <c r="B143" s="265">
        <v>137</v>
      </c>
      <c r="C143" s="1075"/>
      <c r="D143" s="1074"/>
      <c r="E143" s="497"/>
      <c r="F143" s="1301"/>
      <c r="G143" s="1079"/>
      <c r="H143" s="226"/>
      <c r="I143" s="184"/>
      <c r="J143" s="184"/>
      <c r="K143" s="1197"/>
      <c r="L143" s="382"/>
      <c r="M143" s="31"/>
      <c r="N143" s="149"/>
      <c r="O143" s="148"/>
      <c r="P143" s="148"/>
      <c r="Q143" s="148"/>
      <c r="R143" s="148"/>
      <c r="S143" s="148"/>
      <c r="T143" s="148"/>
      <c r="U143" s="1092"/>
      <c r="V143" s="1077"/>
      <c r="W143" s="1080"/>
      <c r="X143" s="149"/>
      <c r="Y143" s="149"/>
      <c r="Z143" s="1078"/>
      <c r="AA143" s="148"/>
      <c r="AB143" s="148"/>
      <c r="AC143" s="1081"/>
      <c r="AD143" s="1083"/>
      <c r="AE143" s="1084"/>
      <c r="AF143" s="1092"/>
      <c r="AG143" s="1077"/>
      <c r="AH143" s="1080"/>
      <c r="AI143" s="149"/>
      <c r="AJ143" s="149"/>
      <c r="AK143" s="1078"/>
      <c r="AL143" s="148"/>
      <c r="AM143" s="148"/>
      <c r="AN143" s="1081"/>
      <c r="AO143" s="1083"/>
      <c r="AP143" s="1084"/>
      <c r="AQ143" s="1092"/>
      <c r="AR143" s="1077"/>
      <c r="AS143" s="1080"/>
      <c r="AT143" s="149"/>
      <c r="AU143" s="149"/>
      <c r="AV143" s="1078"/>
      <c r="AW143" s="148"/>
      <c r="AX143" s="148"/>
      <c r="AY143" s="503"/>
      <c r="AZ143" s="504"/>
      <c r="BA143" s="122"/>
      <c r="BB143" s="500"/>
      <c r="BC143" s="147"/>
      <c r="BD143" s="149"/>
      <c r="BE143" s="149"/>
      <c r="BF143" s="149"/>
      <c r="BG143" s="148"/>
      <c r="BH143" s="148"/>
      <c r="BI143" s="148"/>
      <c r="BJ143" s="1081"/>
      <c r="BK143" s="1083"/>
      <c r="BL143" s="1084"/>
      <c r="BM143" s="1092"/>
      <c r="BN143" s="1077"/>
      <c r="BO143" s="1080"/>
      <c r="BP143" s="149"/>
      <c r="BQ143" s="149"/>
      <c r="BR143" s="1078"/>
      <c r="BS143" s="148"/>
      <c r="BT143" s="148"/>
      <c r="BU143" s="1081"/>
      <c r="BV143" s="1083"/>
      <c r="BW143" s="1084"/>
      <c r="BX143" s="1092"/>
      <c r="BY143" s="1077"/>
      <c r="BZ143" s="1080"/>
      <c r="CA143" s="149"/>
      <c r="CB143" s="149"/>
      <c r="CC143" s="1078"/>
      <c r="CD143" s="148"/>
      <c r="CE143" s="148"/>
      <c r="CF143" s="1081"/>
      <c r="CG143" s="1083"/>
      <c r="CH143" s="1084"/>
      <c r="CI143" s="30"/>
      <c r="CJ143" s="30"/>
      <c r="CK143" s="30"/>
      <c r="CL143" s="30"/>
      <c r="CM143" s="1085"/>
      <c r="CN143" s="1085"/>
      <c r="CO143" s="1089"/>
      <c r="CP143" s="1086"/>
      <c r="CS143" s="172"/>
      <c r="CT143" s="172"/>
      <c r="CU143" s="172"/>
      <c r="CV143" s="172"/>
      <c r="CW143" s="172"/>
    </row>
    <row r="144" spans="2:101" ht="15.75" customHeight="1" x14ac:dyDescent="0.25">
      <c r="B144" s="265">
        <v>138</v>
      </c>
      <c r="C144" s="1075"/>
      <c r="D144" s="1074"/>
      <c r="E144" s="497"/>
      <c r="F144" s="1301"/>
      <c r="G144" s="1079"/>
      <c r="H144" s="226"/>
      <c r="I144" s="184"/>
      <c r="J144" s="184"/>
      <c r="K144" s="1197"/>
      <c r="L144" s="382"/>
      <c r="M144" s="31"/>
      <c r="N144" s="149"/>
      <c r="O144" s="148"/>
      <c r="P144" s="148"/>
      <c r="Q144" s="148"/>
      <c r="R144" s="148"/>
      <c r="S144" s="148"/>
      <c r="T144" s="148"/>
      <c r="U144" s="1092"/>
      <c r="V144" s="1077"/>
      <c r="W144" s="1080"/>
      <c r="X144" s="149"/>
      <c r="Y144" s="149"/>
      <c r="Z144" s="1078"/>
      <c r="AA144" s="148"/>
      <c r="AB144" s="148"/>
      <c r="AC144" s="1081"/>
      <c r="AD144" s="1083"/>
      <c r="AE144" s="1084"/>
      <c r="AF144" s="1092"/>
      <c r="AG144" s="1077"/>
      <c r="AH144" s="1080"/>
      <c r="AI144" s="149"/>
      <c r="AJ144" s="149"/>
      <c r="AK144" s="1078"/>
      <c r="AL144" s="148"/>
      <c r="AM144" s="148"/>
      <c r="AN144" s="1081"/>
      <c r="AO144" s="1083"/>
      <c r="AP144" s="1084"/>
      <c r="AQ144" s="1092"/>
      <c r="AR144" s="1077"/>
      <c r="AS144" s="1080"/>
      <c r="AT144" s="149"/>
      <c r="AU144" s="149"/>
      <c r="AV144" s="1078"/>
      <c r="AW144" s="148"/>
      <c r="AX144" s="148"/>
      <c r="AY144" s="503"/>
      <c r="AZ144" s="504"/>
      <c r="BA144" s="122"/>
      <c r="BB144" s="500"/>
      <c r="BC144" s="147"/>
      <c r="BD144" s="149"/>
      <c r="BE144" s="149"/>
      <c r="BF144" s="149"/>
      <c r="BG144" s="148"/>
      <c r="BH144" s="148"/>
      <c r="BI144" s="148"/>
      <c r="BJ144" s="1081"/>
      <c r="BK144" s="1083"/>
      <c r="BL144" s="1084"/>
      <c r="BM144" s="1092"/>
      <c r="BN144" s="1077"/>
      <c r="BO144" s="1080"/>
      <c r="BP144" s="149"/>
      <c r="BQ144" s="149"/>
      <c r="BR144" s="1078"/>
      <c r="BS144" s="148"/>
      <c r="BT144" s="148"/>
      <c r="BU144" s="1081"/>
      <c r="BV144" s="1083"/>
      <c r="BW144" s="1084"/>
      <c r="BX144" s="1092"/>
      <c r="BY144" s="1077"/>
      <c r="BZ144" s="1080"/>
      <c r="CA144" s="149"/>
      <c r="CB144" s="149"/>
      <c r="CC144" s="1078"/>
      <c r="CD144" s="148"/>
      <c r="CE144" s="148"/>
      <c r="CF144" s="1081"/>
      <c r="CG144" s="1083"/>
      <c r="CH144" s="1084"/>
      <c r="CI144" s="30"/>
      <c r="CJ144" s="30"/>
      <c r="CK144" s="30"/>
      <c r="CL144" s="30"/>
      <c r="CM144" s="1085"/>
      <c r="CN144" s="1085"/>
      <c r="CO144" s="1089"/>
      <c r="CP144" s="1086"/>
      <c r="CS144" s="172"/>
      <c r="CT144" s="172"/>
      <c r="CU144" s="172"/>
      <c r="CV144" s="172"/>
      <c r="CW144" s="172"/>
    </row>
    <row r="145" spans="2:101" ht="15.75" customHeight="1" x14ac:dyDescent="0.25">
      <c r="B145" s="265">
        <v>139</v>
      </c>
      <c r="C145" s="1075"/>
      <c r="D145" s="1074"/>
      <c r="E145" s="497"/>
      <c r="F145" s="1301"/>
      <c r="G145" s="1079"/>
      <c r="H145" s="226"/>
      <c r="I145" s="184"/>
      <c r="J145" s="184"/>
      <c r="K145" s="1197"/>
      <c r="L145" s="382"/>
      <c r="M145" s="31"/>
      <c r="N145" s="149"/>
      <c r="O145" s="148"/>
      <c r="P145" s="148"/>
      <c r="Q145" s="148"/>
      <c r="R145" s="148"/>
      <c r="S145" s="148"/>
      <c r="T145" s="148"/>
      <c r="U145" s="1092"/>
      <c r="V145" s="1077"/>
      <c r="W145" s="1080"/>
      <c r="X145" s="149"/>
      <c r="Y145" s="149"/>
      <c r="Z145" s="1078"/>
      <c r="AA145" s="148"/>
      <c r="AB145" s="148"/>
      <c r="AC145" s="1081"/>
      <c r="AD145" s="1083"/>
      <c r="AE145" s="1084"/>
      <c r="AF145" s="1092"/>
      <c r="AG145" s="1077"/>
      <c r="AH145" s="1080"/>
      <c r="AI145" s="149"/>
      <c r="AJ145" s="149"/>
      <c r="AK145" s="1078"/>
      <c r="AL145" s="148"/>
      <c r="AM145" s="148"/>
      <c r="AN145" s="1081"/>
      <c r="AO145" s="1083"/>
      <c r="AP145" s="1084"/>
      <c r="AQ145" s="1092"/>
      <c r="AR145" s="1077"/>
      <c r="AS145" s="1080"/>
      <c r="AT145" s="149"/>
      <c r="AU145" s="149"/>
      <c r="AV145" s="1078"/>
      <c r="AW145" s="148"/>
      <c r="AX145" s="148"/>
      <c r="AY145" s="503"/>
      <c r="AZ145" s="504"/>
      <c r="BA145" s="122"/>
      <c r="BB145" s="500"/>
      <c r="BC145" s="147"/>
      <c r="BD145" s="149"/>
      <c r="BE145" s="149"/>
      <c r="BF145" s="149"/>
      <c r="BG145" s="148"/>
      <c r="BH145" s="148"/>
      <c r="BI145" s="148"/>
      <c r="BJ145" s="1081"/>
      <c r="BK145" s="1083"/>
      <c r="BL145" s="1084"/>
      <c r="BM145" s="1092"/>
      <c r="BN145" s="1077"/>
      <c r="BO145" s="1080"/>
      <c r="BP145" s="149"/>
      <c r="BQ145" s="149"/>
      <c r="BR145" s="1078"/>
      <c r="BS145" s="148"/>
      <c r="BT145" s="148"/>
      <c r="BU145" s="1081"/>
      <c r="BV145" s="1083"/>
      <c r="BW145" s="1084"/>
      <c r="BX145" s="1092"/>
      <c r="BY145" s="1077"/>
      <c r="BZ145" s="1080"/>
      <c r="CA145" s="149"/>
      <c r="CB145" s="149"/>
      <c r="CC145" s="1078"/>
      <c r="CD145" s="148"/>
      <c r="CE145" s="148"/>
      <c r="CF145" s="1081"/>
      <c r="CG145" s="1083"/>
      <c r="CH145" s="1084"/>
      <c r="CI145" s="30"/>
      <c r="CJ145" s="30"/>
      <c r="CK145" s="30"/>
      <c r="CL145" s="30"/>
      <c r="CM145" s="1085"/>
      <c r="CN145" s="1085"/>
      <c r="CO145" s="1089"/>
      <c r="CP145" s="1086"/>
      <c r="CS145" s="172"/>
      <c r="CT145" s="172"/>
      <c r="CU145" s="172"/>
      <c r="CV145" s="172"/>
      <c r="CW145" s="172"/>
    </row>
    <row r="146" spans="2:101" ht="15.75" customHeight="1" x14ac:dyDescent="0.25">
      <c r="B146" s="265">
        <v>140</v>
      </c>
      <c r="C146" s="1075"/>
      <c r="D146" s="1074"/>
      <c r="E146" s="497"/>
      <c r="F146" s="1301"/>
      <c r="G146" s="1079"/>
      <c r="H146" s="226"/>
      <c r="I146" s="184"/>
      <c r="J146" s="184"/>
      <c r="K146" s="1197"/>
      <c r="L146" s="382"/>
      <c r="M146" s="31"/>
      <c r="N146" s="149"/>
      <c r="O146" s="148"/>
      <c r="P146" s="148"/>
      <c r="Q146" s="148"/>
      <c r="R146" s="148"/>
      <c r="S146" s="148"/>
      <c r="T146" s="148"/>
      <c r="U146" s="1092"/>
      <c r="V146" s="1077"/>
      <c r="W146" s="1080"/>
      <c r="X146" s="149"/>
      <c r="Y146" s="149"/>
      <c r="Z146" s="1078"/>
      <c r="AA146" s="148"/>
      <c r="AB146" s="148"/>
      <c r="AC146" s="1081"/>
      <c r="AD146" s="1083"/>
      <c r="AE146" s="1084"/>
      <c r="AF146" s="1092"/>
      <c r="AG146" s="1077"/>
      <c r="AH146" s="1080"/>
      <c r="AI146" s="149"/>
      <c r="AJ146" s="149"/>
      <c r="AK146" s="1078"/>
      <c r="AL146" s="148"/>
      <c r="AM146" s="148"/>
      <c r="AN146" s="1081"/>
      <c r="AO146" s="1083"/>
      <c r="AP146" s="1084"/>
      <c r="AQ146" s="1092"/>
      <c r="AR146" s="1077"/>
      <c r="AS146" s="1080"/>
      <c r="AT146" s="149"/>
      <c r="AU146" s="149"/>
      <c r="AV146" s="1078"/>
      <c r="AW146" s="148"/>
      <c r="AX146" s="148"/>
      <c r="AY146" s="503"/>
      <c r="AZ146" s="504"/>
      <c r="BA146" s="122"/>
      <c r="BB146" s="500"/>
      <c r="BC146" s="147"/>
      <c r="BD146" s="149"/>
      <c r="BE146" s="149"/>
      <c r="BF146" s="149"/>
      <c r="BG146" s="148"/>
      <c r="BH146" s="148"/>
      <c r="BI146" s="148"/>
      <c r="BJ146" s="1081"/>
      <c r="BK146" s="1083"/>
      <c r="BL146" s="1084"/>
      <c r="BM146" s="1092"/>
      <c r="BN146" s="1077"/>
      <c r="BO146" s="1080"/>
      <c r="BP146" s="149"/>
      <c r="BQ146" s="149"/>
      <c r="BR146" s="1078"/>
      <c r="BS146" s="148"/>
      <c r="BT146" s="148"/>
      <c r="BU146" s="1081"/>
      <c r="BV146" s="1083"/>
      <c r="BW146" s="1084"/>
      <c r="BX146" s="1092"/>
      <c r="BY146" s="1077"/>
      <c r="BZ146" s="1080"/>
      <c r="CA146" s="149"/>
      <c r="CB146" s="149"/>
      <c r="CC146" s="1078"/>
      <c r="CD146" s="148"/>
      <c r="CE146" s="148"/>
      <c r="CF146" s="1081"/>
      <c r="CG146" s="1083"/>
      <c r="CH146" s="1084"/>
      <c r="CI146" s="30"/>
      <c r="CJ146" s="30"/>
      <c r="CK146" s="30"/>
      <c r="CL146" s="30"/>
      <c r="CM146" s="1085"/>
      <c r="CN146" s="1085"/>
      <c r="CO146" s="1089"/>
      <c r="CP146" s="1086"/>
      <c r="CS146" s="172"/>
      <c r="CT146" s="172"/>
      <c r="CU146" s="172"/>
      <c r="CV146" s="172"/>
      <c r="CW146" s="172"/>
    </row>
    <row r="147" spans="2:101" ht="15.75" customHeight="1" x14ac:dyDescent="0.25">
      <c r="B147" s="265">
        <v>141</v>
      </c>
      <c r="C147" s="1075"/>
      <c r="D147" s="1074"/>
      <c r="E147" s="497"/>
      <c r="F147" s="1301"/>
      <c r="G147" s="1079"/>
      <c r="H147" s="226"/>
      <c r="I147" s="184"/>
      <c r="J147" s="184"/>
      <c r="K147" s="1197"/>
      <c r="L147" s="382"/>
      <c r="M147" s="31"/>
      <c r="N147" s="149"/>
      <c r="O147" s="148"/>
      <c r="P147" s="148"/>
      <c r="Q147" s="148"/>
      <c r="R147" s="148"/>
      <c r="S147" s="148"/>
      <c r="T147" s="148"/>
      <c r="U147" s="1092"/>
      <c r="V147" s="1077"/>
      <c r="W147" s="1080"/>
      <c r="X147" s="149"/>
      <c r="Y147" s="149"/>
      <c r="Z147" s="1078"/>
      <c r="AA147" s="148"/>
      <c r="AB147" s="148"/>
      <c r="AC147" s="1081"/>
      <c r="AD147" s="1083"/>
      <c r="AE147" s="1084"/>
      <c r="AF147" s="1092"/>
      <c r="AG147" s="1077"/>
      <c r="AH147" s="1080"/>
      <c r="AI147" s="149"/>
      <c r="AJ147" s="149"/>
      <c r="AK147" s="1078"/>
      <c r="AL147" s="148"/>
      <c r="AM147" s="148"/>
      <c r="AN147" s="1081"/>
      <c r="AO147" s="1083"/>
      <c r="AP147" s="1084"/>
      <c r="AQ147" s="1092"/>
      <c r="AR147" s="1077"/>
      <c r="AS147" s="1080"/>
      <c r="AT147" s="149"/>
      <c r="AU147" s="149"/>
      <c r="AV147" s="1078"/>
      <c r="AW147" s="148"/>
      <c r="AX147" s="148"/>
      <c r="AY147" s="503"/>
      <c r="AZ147" s="504"/>
      <c r="BA147" s="122"/>
      <c r="BB147" s="500"/>
      <c r="BC147" s="147"/>
      <c r="BD147" s="149"/>
      <c r="BE147" s="149"/>
      <c r="BF147" s="149"/>
      <c r="BG147" s="148"/>
      <c r="BH147" s="148"/>
      <c r="BI147" s="148"/>
      <c r="BJ147" s="1081"/>
      <c r="BK147" s="1083"/>
      <c r="BL147" s="1084"/>
      <c r="BM147" s="1092"/>
      <c r="BN147" s="1077"/>
      <c r="BO147" s="1080"/>
      <c r="BP147" s="149"/>
      <c r="BQ147" s="149"/>
      <c r="BR147" s="1078"/>
      <c r="BS147" s="148"/>
      <c r="BT147" s="148"/>
      <c r="BU147" s="1081"/>
      <c r="BV147" s="1083"/>
      <c r="BW147" s="1084"/>
      <c r="BX147" s="1092"/>
      <c r="BY147" s="1077"/>
      <c r="BZ147" s="1080"/>
      <c r="CA147" s="149"/>
      <c r="CB147" s="149"/>
      <c r="CC147" s="1078"/>
      <c r="CD147" s="148"/>
      <c r="CE147" s="148"/>
      <c r="CF147" s="1081"/>
      <c r="CG147" s="1083"/>
      <c r="CH147" s="1084"/>
      <c r="CI147" s="30"/>
      <c r="CJ147" s="30"/>
      <c r="CK147" s="30"/>
      <c r="CL147" s="30"/>
      <c r="CM147" s="1085"/>
      <c r="CN147" s="1085"/>
      <c r="CO147" s="1089"/>
      <c r="CP147" s="1086"/>
      <c r="CS147" s="172"/>
      <c r="CT147" s="172"/>
      <c r="CU147" s="172"/>
      <c r="CV147" s="172"/>
      <c r="CW147" s="172"/>
    </row>
    <row r="148" spans="2:101" ht="15.75" customHeight="1" x14ac:dyDescent="0.25">
      <c r="B148" s="265">
        <v>142</v>
      </c>
      <c r="C148" s="1075"/>
      <c r="D148" s="1074"/>
      <c r="E148" s="497"/>
      <c r="F148" s="1301"/>
      <c r="G148" s="1079"/>
      <c r="H148" s="226"/>
      <c r="I148" s="184"/>
      <c r="J148" s="184"/>
      <c r="K148" s="1197"/>
      <c r="L148" s="382"/>
      <c r="M148" s="31"/>
      <c r="N148" s="149"/>
      <c r="O148" s="148"/>
      <c r="P148" s="148"/>
      <c r="Q148" s="148"/>
      <c r="R148" s="148"/>
      <c r="S148" s="148"/>
      <c r="T148" s="148"/>
      <c r="U148" s="1092"/>
      <c r="V148" s="1077"/>
      <c r="W148" s="1080"/>
      <c r="X148" s="149"/>
      <c r="Y148" s="149"/>
      <c r="Z148" s="1078"/>
      <c r="AA148" s="148"/>
      <c r="AB148" s="148"/>
      <c r="AC148" s="1081"/>
      <c r="AD148" s="1083"/>
      <c r="AE148" s="1084"/>
      <c r="AF148" s="1092"/>
      <c r="AG148" s="1077"/>
      <c r="AH148" s="1080"/>
      <c r="AI148" s="149"/>
      <c r="AJ148" s="149"/>
      <c r="AK148" s="1078"/>
      <c r="AL148" s="148"/>
      <c r="AM148" s="148"/>
      <c r="AN148" s="1081"/>
      <c r="AO148" s="1083"/>
      <c r="AP148" s="1084"/>
      <c r="AQ148" s="1092"/>
      <c r="AR148" s="1077"/>
      <c r="AS148" s="1080"/>
      <c r="AT148" s="149"/>
      <c r="AU148" s="149"/>
      <c r="AV148" s="1078"/>
      <c r="AW148" s="148"/>
      <c r="AX148" s="148"/>
      <c r="AY148" s="503"/>
      <c r="AZ148" s="504"/>
      <c r="BA148" s="122"/>
      <c r="BB148" s="500"/>
      <c r="BC148" s="147"/>
      <c r="BD148" s="149"/>
      <c r="BE148" s="149"/>
      <c r="BF148" s="149"/>
      <c r="BG148" s="148"/>
      <c r="BH148" s="148"/>
      <c r="BI148" s="148"/>
      <c r="BJ148" s="1081"/>
      <c r="BK148" s="1083"/>
      <c r="BL148" s="1084"/>
      <c r="BM148" s="1092"/>
      <c r="BN148" s="1077"/>
      <c r="BO148" s="1080"/>
      <c r="BP148" s="149"/>
      <c r="BQ148" s="149"/>
      <c r="BR148" s="1078"/>
      <c r="BS148" s="148"/>
      <c r="BT148" s="148"/>
      <c r="BU148" s="1081"/>
      <c r="BV148" s="1083"/>
      <c r="BW148" s="1084"/>
      <c r="BX148" s="1092"/>
      <c r="BY148" s="1077"/>
      <c r="BZ148" s="1080"/>
      <c r="CA148" s="149"/>
      <c r="CB148" s="149"/>
      <c r="CC148" s="1078"/>
      <c r="CD148" s="148"/>
      <c r="CE148" s="148"/>
      <c r="CF148" s="1081"/>
      <c r="CG148" s="1083"/>
      <c r="CH148" s="1084"/>
      <c r="CI148" s="30"/>
      <c r="CJ148" s="30"/>
      <c r="CK148" s="30"/>
      <c r="CL148" s="30"/>
      <c r="CM148" s="1085"/>
      <c r="CN148" s="1085"/>
      <c r="CO148" s="1089"/>
      <c r="CP148" s="1086"/>
      <c r="CS148" s="172"/>
      <c r="CT148" s="172"/>
      <c r="CU148" s="172"/>
      <c r="CV148" s="172"/>
      <c r="CW148" s="172"/>
    </row>
    <row r="149" spans="2:101" ht="15.75" customHeight="1" x14ac:dyDescent="0.25">
      <c r="B149" s="265">
        <v>143</v>
      </c>
      <c r="C149" s="1075"/>
      <c r="D149" s="1074"/>
      <c r="E149" s="497"/>
      <c r="F149" s="1301"/>
      <c r="G149" s="1079"/>
      <c r="H149" s="226"/>
      <c r="I149" s="184"/>
      <c r="J149" s="184"/>
      <c r="K149" s="1197"/>
      <c r="L149" s="382"/>
      <c r="M149" s="31"/>
      <c r="N149" s="149"/>
      <c r="O149" s="148"/>
      <c r="P149" s="148"/>
      <c r="Q149" s="148"/>
      <c r="R149" s="148"/>
      <c r="S149" s="148"/>
      <c r="T149" s="148"/>
      <c r="U149" s="1092"/>
      <c r="V149" s="1077"/>
      <c r="W149" s="1080"/>
      <c r="X149" s="149"/>
      <c r="Y149" s="149"/>
      <c r="Z149" s="1078"/>
      <c r="AA149" s="148"/>
      <c r="AB149" s="148"/>
      <c r="AC149" s="1081"/>
      <c r="AD149" s="1083"/>
      <c r="AE149" s="1084"/>
      <c r="AF149" s="1092"/>
      <c r="AG149" s="1077"/>
      <c r="AH149" s="1080"/>
      <c r="AI149" s="149"/>
      <c r="AJ149" s="149"/>
      <c r="AK149" s="1078"/>
      <c r="AL149" s="148"/>
      <c r="AM149" s="148"/>
      <c r="AN149" s="1081"/>
      <c r="AO149" s="1083"/>
      <c r="AP149" s="1084"/>
      <c r="AQ149" s="1092"/>
      <c r="AR149" s="1077"/>
      <c r="AS149" s="1080"/>
      <c r="AT149" s="149"/>
      <c r="AU149" s="149"/>
      <c r="AV149" s="1078"/>
      <c r="AW149" s="148"/>
      <c r="AX149" s="148"/>
      <c r="AY149" s="503"/>
      <c r="AZ149" s="504"/>
      <c r="BA149" s="122"/>
      <c r="BB149" s="500"/>
      <c r="BC149" s="147"/>
      <c r="BD149" s="149"/>
      <c r="BE149" s="149"/>
      <c r="BF149" s="149"/>
      <c r="BG149" s="148"/>
      <c r="BH149" s="148"/>
      <c r="BI149" s="148"/>
      <c r="BJ149" s="1081"/>
      <c r="BK149" s="1083"/>
      <c r="BL149" s="1084"/>
      <c r="BM149" s="1092"/>
      <c r="BN149" s="1077"/>
      <c r="BO149" s="1080"/>
      <c r="BP149" s="149"/>
      <c r="BQ149" s="149"/>
      <c r="BR149" s="1078"/>
      <c r="BS149" s="148"/>
      <c r="BT149" s="148"/>
      <c r="BU149" s="1081"/>
      <c r="BV149" s="1083"/>
      <c r="BW149" s="1084"/>
      <c r="BX149" s="1092"/>
      <c r="BY149" s="1077"/>
      <c r="BZ149" s="1080"/>
      <c r="CA149" s="149"/>
      <c r="CB149" s="149"/>
      <c r="CC149" s="1078"/>
      <c r="CD149" s="148"/>
      <c r="CE149" s="148"/>
      <c r="CF149" s="1081"/>
      <c r="CG149" s="1083"/>
      <c r="CH149" s="1084"/>
      <c r="CI149" s="30"/>
      <c r="CJ149" s="30"/>
      <c r="CK149" s="30"/>
      <c r="CL149" s="30"/>
      <c r="CM149" s="1085"/>
      <c r="CN149" s="1085"/>
      <c r="CO149" s="1089"/>
      <c r="CP149" s="1086"/>
      <c r="CS149" s="172"/>
      <c r="CT149" s="172"/>
      <c r="CU149" s="172"/>
      <c r="CV149" s="172"/>
      <c r="CW149" s="172"/>
    </row>
    <row r="150" spans="2:101" ht="15.75" customHeight="1" x14ac:dyDescent="0.25">
      <c r="B150" s="265">
        <v>144</v>
      </c>
      <c r="C150" s="1075"/>
      <c r="D150" s="1074"/>
      <c r="E150" s="497"/>
      <c r="F150" s="1301"/>
      <c r="G150" s="1079"/>
      <c r="H150" s="226"/>
      <c r="I150" s="184"/>
      <c r="J150" s="184"/>
      <c r="K150" s="1197"/>
      <c r="L150" s="382"/>
      <c r="M150" s="31"/>
      <c r="N150" s="149"/>
      <c r="O150" s="148"/>
      <c r="P150" s="148"/>
      <c r="Q150" s="148"/>
      <c r="R150" s="148"/>
      <c r="S150" s="148"/>
      <c r="T150" s="148"/>
      <c r="U150" s="1092"/>
      <c r="V150" s="1077"/>
      <c r="W150" s="1080"/>
      <c r="X150" s="149"/>
      <c r="Y150" s="149"/>
      <c r="Z150" s="1078"/>
      <c r="AA150" s="148"/>
      <c r="AB150" s="148"/>
      <c r="AC150" s="1081"/>
      <c r="AD150" s="1083"/>
      <c r="AE150" s="1084"/>
      <c r="AF150" s="1092"/>
      <c r="AG150" s="1077"/>
      <c r="AH150" s="1080"/>
      <c r="AI150" s="149"/>
      <c r="AJ150" s="149"/>
      <c r="AK150" s="1078"/>
      <c r="AL150" s="148"/>
      <c r="AM150" s="148"/>
      <c r="AN150" s="1081"/>
      <c r="AO150" s="1083"/>
      <c r="AP150" s="1084"/>
      <c r="AQ150" s="1092"/>
      <c r="AR150" s="1077"/>
      <c r="AS150" s="1080"/>
      <c r="AT150" s="149"/>
      <c r="AU150" s="149"/>
      <c r="AV150" s="1078"/>
      <c r="AW150" s="148"/>
      <c r="AX150" s="148"/>
      <c r="AY150" s="503"/>
      <c r="AZ150" s="504"/>
      <c r="BA150" s="122"/>
      <c r="BB150" s="500"/>
      <c r="BC150" s="147"/>
      <c r="BD150" s="149"/>
      <c r="BE150" s="149"/>
      <c r="BF150" s="149"/>
      <c r="BG150" s="148"/>
      <c r="BH150" s="148"/>
      <c r="BI150" s="148"/>
      <c r="BJ150" s="1081"/>
      <c r="BK150" s="1083"/>
      <c r="BL150" s="1084"/>
      <c r="BM150" s="1092"/>
      <c r="BN150" s="1077"/>
      <c r="BO150" s="1080"/>
      <c r="BP150" s="149"/>
      <c r="BQ150" s="149"/>
      <c r="BR150" s="1078"/>
      <c r="BS150" s="148"/>
      <c r="BT150" s="148"/>
      <c r="BU150" s="1081"/>
      <c r="BV150" s="1083"/>
      <c r="BW150" s="1084"/>
      <c r="BX150" s="1092"/>
      <c r="BY150" s="1077"/>
      <c r="BZ150" s="1080"/>
      <c r="CA150" s="149"/>
      <c r="CB150" s="149"/>
      <c r="CC150" s="1078"/>
      <c r="CD150" s="148"/>
      <c r="CE150" s="148"/>
      <c r="CF150" s="1081"/>
      <c r="CG150" s="1083"/>
      <c r="CH150" s="1084"/>
      <c r="CI150" s="30"/>
      <c r="CJ150" s="30"/>
      <c r="CK150" s="30"/>
      <c r="CL150" s="30"/>
      <c r="CM150" s="1085"/>
      <c r="CN150" s="1085"/>
      <c r="CO150" s="1089"/>
      <c r="CP150" s="1086"/>
      <c r="CS150" s="172"/>
      <c r="CT150" s="172"/>
      <c r="CU150" s="172"/>
      <c r="CV150" s="172"/>
      <c r="CW150" s="172"/>
    </row>
    <row r="151" spans="2:101" ht="15.75" customHeight="1" x14ac:dyDescent="0.25">
      <c r="B151" s="265">
        <v>145</v>
      </c>
      <c r="C151" s="1075"/>
      <c r="D151" s="1074"/>
      <c r="E151" s="497"/>
      <c r="F151" s="1301"/>
      <c r="G151" s="1079"/>
      <c r="H151" s="226"/>
      <c r="I151" s="184"/>
      <c r="J151" s="184"/>
      <c r="K151" s="1197"/>
      <c r="L151" s="382"/>
      <c r="M151" s="31"/>
      <c r="N151" s="149"/>
      <c r="O151" s="148"/>
      <c r="P151" s="148"/>
      <c r="Q151" s="148"/>
      <c r="R151" s="148"/>
      <c r="S151" s="148"/>
      <c r="T151" s="148"/>
      <c r="U151" s="1092"/>
      <c r="V151" s="1077"/>
      <c r="W151" s="1080"/>
      <c r="X151" s="149"/>
      <c r="Y151" s="149"/>
      <c r="Z151" s="1078"/>
      <c r="AA151" s="148"/>
      <c r="AB151" s="148"/>
      <c r="AC151" s="1081"/>
      <c r="AD151" s="1083"/>
      <c r="AE151" s="1084"/>
      <c r="AF151" s="1092"/>
      <c r="AG151" s="1077"/>
      <c r="AH151" s="1080"/>
      <c r="AI151" s="149"/>
      <c r="AJ151" s="149"/>
      <c r="AK151" s="1078"/>
      <c r="AL151" s="148"/>
      <c r="AM151" s="148"/>
      <c r="AN151" s="1081"/>
      <c r="AO151" s="1083"/>
      <c r="AP151" s="1084"/>
      <c r="AQ151" s="1092"/>
      <c r="AR151" s="1077"/>
      <c r="AS151" s="1080"/>
      <c r="AT151" s="149"/>
      <c r="AU151" s="149"/>
      <c r="AV151" s="1078"/>
      <c r="AW151" s="148"/>
      <c r="AX151" s="148"/>
      <c r="AY151" s="503"/>
      <c r="AZ151" s="504"/>
      <c r="BA151" s="122"/>
      <c r="BB151" s="500"/>
      <c r="BC151" s="147"/>
      <c r="BD151" s="149"/>
      <c r="BE151" s="149"/>
      <c r="BF151" s="149"/>
      <c r="BG151" s="148"/>
      <c r="BH151" s="148"/>
      <c r="BI151" s="148"/>
      <c r="BJ151" s="1081"/>
      <c r="BK151" s="1083"/>
      <c r="BL151" s="1084"/>
      <c r="BM151" s="1092"/>
      <c r="BN151" s="1077"/>
      <c r="BO151" s="1080"/>
      <c r="BP151" s="149"/>
      <c r="BQ151" s="149"/>
      <c r="BR151" s="1078"/>
      <c r="BS151" s="148"/>
      <c r="BT151" s="148"/>
      <c r="BU151" s="1081"/>
      <c r="BV151" s="1083"/>
      <c r="BW151" s="1084"/>
      <c r="BX151" s="1092"/>
      <c r="BY151" s="1077"/>
      <c r="BZ151" s="1080"/>
      <c r="CA151" s="149"/>
      <c r="CB151" s="149"/>
      <c r="CC151" s="1078"/>
      <c r="CD151" s="148"/>
      <c r="CE151" s="148"/>
      <c r="CF151" s="1081"/>
      <c r="CG151" s="1083"/>
      <c r="CH151" s="1084"/>
      <c r="CI151" s="30"/>
      <c r="CJ151" s="30"/>
      <c r="CK151" s="30"/>
      <c r="CL151" s="30"/>
      <c r="CM151" s="1085"/>
      <c r="CN151" s="1085"/>
      <c r="CO151" s="1089"/>
      <c r="CP151" s="1086"/>
      <c r="CS151" s="172"/>
      <c r="CT151" s="172"/>
      <c r="CU151" s="172"/>
      <c r="CV151" s="172"/>
      <c r="CW151" s="172"/>
    </row>
    <row r="152" spans="2:101" ht="15.75" customHeight="1" x14ac:dyDescent="0.25">
      <c r="B152" s="265">
        <v>146</v>
      </c>
      <c r="C152" s="1075"/>
      <c r="D152" s="1074"/>
      <c r="E152" s="497"/>
      <c r="F152" s="1301"/>
      <c r="G152" s="1079"/>
      <c r="H152" s="226"/>
      <c r="I152" s="184"/>
      <c r="J152" s="184"/>
      <c r="K152" s="1197"/>
      <c r="L152" s="382"/>
      <c r="M152" s="31"/>
      <c r="N152" s="149"/>
      <c r="O152" s="148"/>
      <c r="P152" s="148"/>
      <c r="Q152" s="148"/>
      <c r="R152" s="148"/>
      <c r="S152" s="148"/>
      <c r="T152" s="148"/>
      <c r="U152" s="1092"/>
      <c r="V152" s="1077"/>
      <c r="W152" s="1080"/>
      <c r="X152" s="149"/>
      <c r="Y152" s="149"/>
      <c r="Z152" s="1078"/>
      <c r="AA152" s="148"/>
      <c r="AB152" s="148"/>
      <c r="AC152" s="1081"/>
      <c r="AD152" s="1083"/>
      <c r="AE152" s="1084"/>
      <c r="AF152" s="1092"/>
      <c r="AG152" s="1077"/>
      <c r="AH152" s="1080"/>
      <c r="AI152" s="149"/>
      <c r="AJ152" s="149"/>
      <c r="AK152" s="1078"/>
      <c r="AL152" s="148"/>
      <c r="AM152" s="148"/>
      <c r="AN152" s="1081"/>
      <c r="AO152" s="1083"/>
      <c r="AP152" s="1084"/>
      <c r="AQ152" s="1092"/>
      <c r="AR152" s="1077"/>
      <c r="AS152" s="1080"/>
      <c r="AT152" s="149"/>
      <c r="AU152" s="149"/>
      <c r="AV152" s="1078"/>
      <c r="AW152" s="148"/>
      <c r="AX152" s="148"/>
      <c r="AY152" s="503"/>
      <c r="AZ152" s="504"/>
      <c r="BA152" s="122"/>
      <c r="BB152" s="500"/>
      <c r="BC152" s="147"/>
      <c r="BD152" s="149"/>
      <c r="BE152" s="149"/>
      <c r="BF152" s="149"/>
      <c r="BG152" s="148"/>
      <c r="BH152" s="148"/>
      <c r="BI152" s="148"/>
      <c r="BJ152" s="1081"/>
      <c r="BK152" s="1083"/>
      <c r="BL152" s="1084"/>
      <c r="BM152" s="1092"/>
      <c r="BN152" s="1077"/>
      <c r="BO152" s="1080"/>
      <c r="BP152" s="149"/>
      <c r="BQ152" s="149"/>
      <c r="BR152" s="1078"/>
      <c r="BS152" s="148"/>
      <c r="BT152" s="148"/>
      <c r="BU152" s="1081"/>
      <c r="BV152" s="1083"/>
      <c r="BW152" s="1084"/>
      <c r="BX152" s="1092"/>
      <c r="BY152" s="1077"/>
      <c r="BZ152" s="1080"/>
      <c r="CA152" s="149"/>
      <c r="CB152" s="149"/>
      <c r="CC152" s="1078"/>
      <c r="CD152" s="148"/>
      <c r="CE152" s="148"/>
      <c r="CF152" s="1081"/>
      <c r="CG152" s="1083"/>
      <c r="CH152" s="1084"/>
      <c r="CI152" s="30"/>
      <c r="CJ152" s="30"/>
      <c r="CK152" s="30"/>
      <c r="CL152" s="30"/>
      <c r="CM152" s="1085"/>
      <c r="CN152" s="1085"/>
      <c r="CO152" s="1089"/>
      <c r="CP152" s="1086"/>
      <c r="CS152" s="172"/>
      <c r="CT152" s="172"/>
      <c r="CU152" s="172"/>
      <c r="CV152" s="172"/>
      <c r="CW152" s="172"/>
    </row>
    <row r="153" spans="2:101" ht="15.75" customHeight="1" x14ac:dyDescent="0.25">
      <c r="B153" s="265">
        <v>147</v>
      </c>
      <c r="C153" s="1075"/>
      <c r="D153" s="1074"/>
      <c r="E153" s="497"/>
      <c r="F153" s="1301"/>
      <c r="G153" s="1079"/>
      <c r="H153" s="226"/>
      <c r="I153" s="184"/>
      <c r="J153" s="184"/>
      <c r="K153" s="1197"/>
      <c r="L153" s="382"/>
      <c r="M153" s="31"/>
      <c r="N153" s="149"/>
      <c r="O153" s="148"/>
      <c r="P153" s="148"/>
      <c r="Q153" s="148"/>
      <c r="R153" s="148"/>
      <c r="S153" s="148"/>
      <c r="T153" s="148"/>
      <c r="U153" s="1092"/>
      <c r="V153" s="1077"/>
      <c r="W153" s="1080"/>
      <c r="X153" s="149"/>
      <c r="Y153" s="149"/>
      <c r="Z153" s="1078"/>
      <c r="AA153" s="148"/>
      <c r="AB153" s="148"/>
      <c r="AC153" s="1081"/>
      <c r="AD153" s="1083"/>
      <c r="AE153" s="1084"/>
      <c r="AF153" s="1092"/>
      <c r="AG153" s="1077"/>
      <c r="AH153" s="1080"/>
      <c r="AI153" s="149"/>
      <c r="AJ153" s="149"/>
      <c r="AK153" s="1078"/>
      <c r="AL153" s="148"/>
      <c r="AM153" s="148"/>
      <c r="AN153" s="1081"/>
      <c r="AO153" s="1083"/>
      <c r="AP153" s="1084"/>
      <c r="AQ153" s="1092"/>
      <c r="AR153" s="1077"/>
      <c r="AS153" s="1080"/>
      <c r="AT153" s="149"/>
      <c r="AU153" s="149"/>
      <c r="AV153" s="1078"/>
      <c r="AW153" s="148"/>
      <c r="AX153" s="148"/>
      <c r="AY153" s="503"/>
      <c r="AZ153" s="504"/>
      <c r="BA153" s="122"/>
      <c r="BB153" s="500"/>
      <c r="BC153" s="147"/>
      <c r="BD153" s="149"/>
      <c r="BE153" s="149"/>
      <c r="BF153" s="149"/>
      <c r="BG153" s="148"/>
      <c r="BH153" s="148"/>
      <c r="BI153" s="148"/>
      <c r="BJ153" s="1081"/>
      <c r="BK153" s="1083"/>
      <c r="BL153" s="1084"/>
      <c r="BM153" s="1092"/>
      <c r="BN153" s="1077"/>
      <c r="BO153" s="1080"/>
      <c r="BP153" s="149"/>
      <c r="BQ153" s="149"/>
      <c r="BR153" s="1078"/>
      <c r="BS153" s="148"/>
      <c r="BT153" s="148"/>
      <c r="BU153" s="1081"/>
      <c r="BV153" s="1083"/>
      <c r="BW153" s="1084"/>
      <c r="BX153" s="1092"/>
      <c r="BY153" s="1077"/>
      <c r="BZ153" s="1080"/>
      <c r="CA153" s="149"/>
      <c r="CB153" s="149"/>
      <c r="CC153" s="1078"/>
      <c r="CD153" s="148"/>
      <c r="CE153" s="148"/>
      <c r="CF153" s="1081"/>
      <c r="CG153" s="1083"/>
      <c r="CH153" s="1084"/>
      <c r="CI153" s="30"/>
      <c r="CJ153" s="30"/>
      <c r="CK153" s="30"/>
      <c r="CL153" s="30"/>
      <c r="CM153" s="1085"/>
      <c r="CN153" s="1085"/>
      <c r="CO153" s="1089"/>
      <c r="CP153" s="1086"/>
      <c r="CS153" s="172"/>
      <c r="CT153" s="172"/>
      <c r="CU153" s="172"/>
      <c r="CV153" s="172"/>
      <c r="CW153" s="172"/>
    </row>
    <row r="154" spans="2:101" ht="15.75" customHeight="1" x14ac:dyDescent="0.25">
      <c r="B154" s="265">
        <v>148</v>
      </c>
      <c r="C154" s="1075"/>
      <c r="D154" s="1074"/>
      <c r="E154" s="497"/>
      <c r="F154" s="1301"/>
      <c r="G154" s="1079"/>
      <c r="H154" s="226"/>
      <c r="I154" s="184"/>
      <c r="J154" s="184"/>
      <c r="K154" s="1197"/>
      <c r="L154" s="382"/>
      <c r="M154" s="31"/>
      <c r="N154" s="149"/>
      <c r="O154" s="148"/>
      <c r="P154" s="148"/>
      <c r="Q154" s="148"/>
      <c r="R154" s="148"/>
      <c r="S154" s="148"/>
      <c r="T154" s="148"/>
      <c r="U154" s="1092"/>
      <c r="V154" s="1077"/>
      <c r="W154" s="1080"/>
      <c r="X154" s="149"/>
      <c r="Y154" s="149"/>
      <c r="Z154" s="1078"/>
      <c r="AA154" s="148"/>
      <c r="AB154" s="148"/>
      <c r="AC154" s="1081"/>
      <c r="AD154" s="1083"/>
      <c r="AE154" s="1084"/>
      <c r="AF154" s="1092"/>
      <c r="AG154" s="1077"/>
      <c r="AH154" s="1080"/>
      <c r="AI154" s="149"/>
      <c r="AJ154" s="149"/>
      <c r="AK154" s="1078"/>
      <c r="AL154" s="148"/>
      <c r="AM154" s="148"/>
      <c r="AN154" s="1081"/>
      <c r="AO154" s="1083"/>
      <c r="AP154" s="1084"/>
      <c r="AQ154" s="1092"/>
      <c r="AR154" s="1077"/>
      <c r="AS154" s="1080"/>
      <c r="AT154" s="149"/>
      <c r="AU154" s="149"/>
      <c r="AV154" s="1078"/>
      <c r="AW154" s="148"/>
      <c r="AX154" s="148"/>
      <c r="AY154" s="503"/>
      <c r="AZ154" s="504"/>
      <c r="BA154" s="122"/>
      <c r="BB154" s="500"/>
      <c r="BC154" s="147"/>
      <c r="BD154" s="149"/>
      <c r="BE154" s="149"/>
      <c r="BF154" s="149"/>
      <c r="BG154" s="148"/>
      <c r="BH154" s="148"/>
      <c r="BI154" s="148"/>
      <c r="BJ154" s="1081"/>
      <c r="BK154" s="1083"/>
      <c r="BL154" s="1084"/>
      <c r="BM154" s="1092"/>
      <c r="BN154" s="1077"/>
      <c r="BO154" s="1080"/>
      <c r="BP154" s="149"/>
      <c r="BQ154" s="149"/>
      <c r="BR154" s="1078"/>
      <c r="BS154" s="148"/>
      <c r="BT154" s="148"/>
      <c r="BU154" s="1081"/>
      <c r="BV154" s="1083"/>
      <c r="BW154" s="1084"/>
      <c r="BX154" s="1092"/>
      <c r="BY154" s="1077"/>
      <c r="BZ154" s="1080"/>
      <c r="CA154" s="149"/>
      <c r="CB154" s="149"/>
      <c r="CC154" s="1078"/>
      <c r="CD154" s="148"/>
      <c r="CE154" s="148"/>
      <c r="CF154" s="1081"/>
      <c r="CG154" s="1083"/>
      <c r="CH154" s="1084"/>
      <c r="CI154" s="30"/>
      <c r="CJ154" s="30"/>
      <c r="CK154" s="30"/>
      <c r="CL154" s="30"/>
      <c r="CM154" s="1085"/>
      <c r="CN154" s="1085"/>
      <c r="CO154" s="1089"/>
      <c r="CP154" s="1086"/>
      <c r="CS154" s="172"/>
      <c r="CT154" s="172"/>
      <c r="CU154" s="172"/>
      <c r="CV154" s="172"/>
      <c r="CW154" s="172"/>
    </row>
    <row r="155" spans="2:101" ht="15.75" customHeight="1" x14ac:dyDescent="0.25">
      <c r="B155" s="265">
        <v>149</v>
      </c>
      <c r="C155" s="1075"/>
      <c r="D155" s="1074"/>
      <c r="E155" s="497"/>
      <c r="F155" s="1301"/>
      <c r="G155" s="1079"/>
      <c r="H155" s="226"/>
      <c r="I155" s="184"/>
      <c r="J155" s="184"/>
      <c r="K155" s="1197"/>
      <c r="L155" s="382"/>
      <c r="M155" s="31"/>
      <c r="N155" s="149"/>
      <c r="O155" s="148"/>
      <c r="P155" s="148"/>
      <c r="Q155" s="148"/>
      <c r="R155" s="148"/>
      <c r="S155" s="148"/>
      <c r="T155" s="148"/>
      <c r="U155" s="1092"/>
      <c r="V155" s="1077"/>
      <c r="W155" s="1080"/>
      <c r="X155" s="149"/>
      <c r="Y155" s="149"/>
      <c r="Z155" s="1078"/>
      <c r="AA155" s="148"/>
      <c r="AB155" s="148"/>
      <c r="AC155" s="1081"/>
      <c r="AD155" s="1083"/>
      <c r="AE155" s="1084"/>
      <c r="AF155" s="1092"/>
      <c r="AG155" s="1077"/>
      <c r="AH155" s="1080"/>
      <c r="AI155" s="149"/>
      <c r="AJ155" s="149"/>
      <c r="AK155" s="1078"/>
      <c r="AL155" s="148"/>
      <c r="AM155" s="148"/>
      <c r="AN155" s="1081"/>
      <c r="AO155" s="1083"/>
      <c r="AP155" s="1084"/>
      <c r="AQ155" s="1092"/>
      <c r="AR155" s="1077"/>
      <c r="AS155" s="1080"/>
      <c r="AT155" s="149"/>
      <c r="AU155" s="149"/>
      <c r="AV155" s="1078"/>
      <c r="AW155" s="148"/>
      <c r="AX155" s="148"/>
      <c r="AY155" s="503"/>
      <c r="AZ155" s="504"/>
      <c r="BA155" s="122"/>
      <c r="BB155" s="500"/>
      <c r="BC155" s="147"/>
      <c r="BD155" s="149"/>
      <c r="BE155" s="149"/>
      <c r="BF155" s="149"/>
      <c r="BG155" s="148"/>
      <c r="BH155" s="148"/>
      <c r="BI155" s="148"/>
      <c r="BJ155" s="1081"/>
      <c r="BK155" s="1083"/>
      <c r="BL155" s="1084"/>
      <c r="BM155" s="1092"/>
      <c r="BN155" s="1077"/>
      <c r="BO155" s="1080"/>
      <c r="BP155" s="149"/>
      <c r="BQ155" s="149"/>
      <c r="BR155" s="1078"/>
      <c r="BS155" s="148"/>
      <c r="BT155" s="148"/>
      <c r="BU155" s="1081"/>
      <c r="BV155" s="1083"/>
      <c r="BW155" s="1084"/>
      <c r="BX155" s="1092"/>
      <c r="BY155" s="1077"/>
      <c r="BZ155" s="1080"/>
      <c r="CA155" s="149"/>
      <c r="CB155" s="149"/>
      <c r="CC155" s="1078"/>
      <c r="CD155" s="148"/>
      <c r="CE155" s="148"/>
      <c r="CF155" s="1081"/>
      <c r="CG155" s="1083"/>
      <c r="CH155" s="1084"/>
      <c r="CI155" s="30"/>
      <c r="CJ155" s="30"/>
      <c r="CK155" s="30"/>
      <c r="CL155" s="30"/>
      <c r="CM155" s="1085"/>
      <c r="CN155" s="1085"/>
      <c r="CO155" s="1089"/>
      <c r="CP155" s="1086"/>
      <c r="CS155" s="172"/>
      <c r="CT155" s="172"/>
      <c r="CU155" s="172"/>
      <c r="CV155" s="172"/>
      <c r="CW155" s="172"/>
    </row>
    <row r="156" spans="2:101" ht="15.75" customHeight="1" x14ac:dyDescent="0.25">
      <c r="B156" s="265">
        <v>150</v>
      </c>
      <c r="C156" s="1075"/>
      <c r="D156" s="1074"/>
      <c r="E156" s="497"/>
      <c r="F156" s="1301"/>
      <c r="G156" s="1079"/>
      <c r="H156" s="226"/>
      <c r="I156" s="184"/>
      <c r="J156" s="184"/>
      <c r="K156" s="1197"/>
      <c r="L156" s="382"/>
      <c r="M156" s="31"/>
      <c r="N156" s="149"/>
      <c r="O156" s="148"/>
      <c r="P156" s="148"/>
      <c r="Q156" s="148"/>
      <c r="R156" s="148"/>
      <c r="S156" s="148"/>
      <c r="T156" s="148"/>
      <c r="U156" s="1092"/>
      <c r="V156" s="1077"/>
      <c r="W156" s="1080"/>
      <c r="X156" s="149"/>
      <c r="Y156" s="149"/>
      <c r="Z156" s="1078"/>
      <c r="AA156" s="148"/>
      <c r="AB156" s="148"/>
      <c r="AC156" s="1081"/>
      <c r="AD156" s="1083"/>
      <c r="AE156" s="1084"/>
      <c r="AF156" s="1092"/>
      <c r="AG156" s="1077"/>
      <c r="AH156" s="1080"/>
      <c r="AI156" s="149"/>
      <c r="AJ156" s="149"/>
      <c r="AK156" s="1078"/>
      <c r="AL156" s="148"/>
      <c r="AM156" s="148"/>
      <c r="AN156" s="1081"/>
      <c r="AO156" s="1083"/>
      <c r="AP156" s="1084"/>
      <c r="AQ156" s="1092"/>
      <c r="AR156" s="1077"/>
      <c r="AS156" s="1080"/>
      <c r="AT156" s="149"/>
      <c r="AU156" s="149"/>
      <c r="AV156" s="1078"/>
      <c r="AW156" s="148"/>
      <c r="AX156" s="148"/>
      <c r="AY156" s="503"/>
      <c r="AZ156" s="504"/>
      <c r="BA156" s="122"/>
      <c r="BB156" s="500"/>
      <c r="BC156" s="147"/>
      <c r="BD156" s="149"/>
      <c r="BE156" s="149"/>
      <c r="BF156" s="149"/>
      <c r="BG156" s="148"/>
      <c r="BH156" s="148"/>
      <c r="BI156" s="148"/>
      <c r="BJ156" s="1081"/>
      <c r="BK156" s="1083"/>
      <c r="BL156" s="1084"/>
      <c r="BM156" s="1092"/>
      <c r="BN156" s="1077"/>
      <c r="BO156" s="1080"/>
      <c r="BP156" s="149"/>
      <c r="BQ156" s="149"/>
      <c r="BR156" s="1078"/>
      <c r="BS156" s="148"/>
      <c r="BT156" s="148"/>
      <c r="BU156" s="1081"/>
      <c r="BV156" s="1083"/>
      <c r="BW156" s="1084"/>
      <c r="BX156" s="1092"/>
      <c r="BY156" s="1077"/>
      <c r="BZ156" s="1080"/>
      <c r="CA156" s="149"/>
      <c r="CB156" s="149"/>
      <c r="CC156" s="1078"/>
      <c r="CD156" s="148"/>
      <c r="CE156" s="148"/>
      <c r="CF156" s="1081"/>
      <c r="CG156" s="1083"/>
      <c r="CH156" s="1084"/>
      <c r="CI156" s="30"/>
      <c r="CJ156" s="30"/>
      <c r="CK156" s="30"/>
      <c r="CL156" s="30"/>
      <c r="CM156" s="1085"/>
      <c r="CN156" s="1085"/>
      <c r="CO156" s="1089"/>
      <c r="CP156" s="1086"/>
      <c r="CS156" s="172"/>
      <c r="CT156" s="172"/>
      <c r="CU156" s="172"/>
      <c r="CV156" s="172"/>
      <c r="CW156" s="172"/>
    </row>
    <row r="157" spans="2:101" ht="15.75" x14ac:dyDescent="0.25">
      <c r="B157" s="35" t="s">
        <v>686</v>
      </c>
      <c r="CS157" s="172"/>
      <c r="CT157" s="172"/>
      <c r="CU157" s="172"/>
      <c r="CV157" s="172"/>
      <c r="CW157" s="172"/>
    </row>
    <row r="158" spans="2:101" ht="15.75" x14ac:dyDescent="0.25">
      <c r="B158" s="28" t="s">
        <v>380</v>
      </c>
      <c r="CS158" s="172"/>
      <c r="CT158" s="172"/>
      <c r="CU158" s="172"/>
      <c r="CV158" s="172"/>
      <c r="CW158" s="172"/>
    </row>
    <row r="159" spans="2:101" x14ac:dyDescent="0.25">
      <c r="CS159" s="172"/>
      <c r="CT159" s="172"/>
      <c r="CU159" s="172"/>
      <c r="CV159" s="172"/>
      <c r="CW159" s="172"/>
    </row>
    <row r="160" spans="2:101" ht="15.75" x14ac:dyDescent="0.25">
      <c r="C160" s="35"/>
      <c r="CS160" s="172"/>
      <c r="CT160" s="172"/>
      <c r="CU160" s="172"/>
      <c r="CV160" s="172"/>
      <c r="CW160" s="172"/>
    </row>
    <row r="161" spans="3:101" ht="15.75" x14ac:dyDescent="0.25">
      <c r="C161" s="28"/>
      <c r="CS161" s="172"/>
      <c r="CT161" s="172"/>
      <c r="CU161" s="172"/>
      <c r="CV161" s="172"/>
      <c r="CW161" s="172"/>
    </row>
    <row r="162" spans="3:101" x14ac:dyDescent="0.25">
      <c r="CS162" s="172"/>
      <c r="CT162" s="172"/>
      <c r="CU162" s="172"/>
      <c r="CV162" s="172"/>
      <c r="CW162" s="172"/>
    </row>
    <row r="163" spans="3:101" x14ac:dyDescent="0.25">
      <c r="CS163" s="172"/>
      <c r="CT163" s="172"/>
      <c r="CU163" s="172"/>
      <c r="CV163" s="172"/>
      <c r="CW163" s="172"/>
    </row>
    <row r="164" spans="3:101" x14ac:dyDescent="0.25">
      <c r="CS164" s="172"/>
      <c r="CT164" s="172"/>
      <c r="CU164" s="172"/>
      <c r="CV164" s="172"/>
      <c r="CW164" s="172"/>
    </row>
    <row r="165" spans="3:101" x14ac:dyDescent="0.25">
      <c r="CS165" s="172"/>
      <c r="CT165" s="172"/>
      <c r="CU165" s="172"/>
      <c r="CV165" s="172"/>
      <c r="CW165" s="172"/>
    </row>
    <row r="166" spans="3:101" x14ac:dyDescent="0.25">
      <c r="CS166" s="172"/>
      <c r="CT166" s="172"/>
      <c r="CU166" s="172"/>
      <c r="CV166" s="172"/>
      <c r="CW166" s="172"/>
    </row>
    <row r="167" spans="3:101" x14ac:dyDescent="0.25">
      <c r="CS167" s="172"/>
      <c r="CT167" s="172"/>
      <c r="CU167" s="172"/>
      <c r="CV167" s="172"/>
      <c r="CW167" s="172"/>
    </row>
    <row r="168" spans="3:101" x14ac:dyDescent="0.25">
      <c r="CS168" s="172"/>
      <c r="CT168" s="172"/>
      <c r="CU168" s="172"/>
      <c r="CV168" s="172"/>
      <c r="CW168" s="172"/>
    </row>
    <row r="169" spans="3:101" x14ac:dyDescent="0.25">
      <c r="CS169" s="172"/>
      <c r="CT169" s="172"/>
      <c r="CU169" s="172"/>
      <c r="CV169" s="172"/>
      <c r="CW169" s="172"/>
    </row>
    <row r="170" spans="3:101" x14ac:dyDescent="0.25">
      <c r="CS170" s="172"/>
      <c r="CT170" s="172"/>
      <c r="CU170" s="172"/>
      <c r="CV170" s="172"/>
      <c r="CW170" s="172"/>
    </row>
    <row r="171" spans="3:101" x14ac:dyDescent="0.25">
      <c r="CS171" s="172"/>
      <c r="CT171" s="172"/>
      <c r="CU171" s="172"/>
      <c r="CV171" s="172"/>
      <c r="CW171" s="172"/>
    </row>
    <row r="172" spans="3:101" x14ac:dyDescent="0.25">
      <c r="CS172" s="172"/>
      <c r="CT172" s="172"/>
      <c r="CU172" s="172"/>
      <c r="CV172" s="172"/>
      <c r="CW172" s="172"/>
    </row>
    <row r="173" spans="3:101" x14ac:dyDescent="0.25">
      <c r="CS173" s="172"/>
      <c r="CT173" s="172"/>
      <c r="CU173" s="172"/>
      <c r="CV173" s="172"/>
      <c r="CW173" s="172"/>
    </row>
    <row r="174" spans="3:101" x14ac:dyDescent="0.25">
      <c r="CS174" s="172"/>
      <c r="CT174" s="172"/>
      <c r="CU174" s="172"/>
      <c r="CV174" s="172"/>
      <c r="CW174" s="172"/>
    </row>
    <row r="175" spans="3:101" x14ac:dyDescent="0.25">
      <c r="CS175" s="172"/>
      <c r="CT175" s="172"/>
      <c r="CU175" s="172"/>
      <c r="CV175" s="172"/>
      <c r="CW175" s="172"/>
    </row>
    <row r="176" spans="3:101" x14ac:dyDescent="0.25">
      <c r="CS176" s="172"/>
      <c r="CT176" s="172"/>
      <c r="CU176" s="172"/>
      <c r="CV176" s="172"/>
      <c r="CW176" s="172"/>
    </row>
    <row r="177" spans="97:101" x14ac:dyDescent="0.25">
      <c r="CS177" s="172"/>
      <c r="CT177" s="172"/>
      <c r="CU177" s="172"/>
      <c r="CV177" s="172"/>
      <c r="CW177" s="172"/>
    </row>
    <row r="178" spans="97:101" x14ac:dyDescent="0.25">
      <c r="CS178" s="172"/>
      <c r="CT178" s="172"/>
      <c r="CU178" s="172"/>
      <c r="CV178" s="172"/>
      <c r="CW178" s="172"/>
    </row>
    <row r="179" spans="97:101" x14ac:dyDescent="0.25">
      <c r="CS179" s="172"/>
      <c r="CT179" s="172"/>
      <c r="CU179" s="172"/>
      <c r="CV179" s="172"/>
      <c r="CW179" s="172"/>
    </row>
    <row r="180" spans="97:101" x14ac:dyDescent="0.25">
      <c r="CS180" s="172"/>
      <c r="CT180" s="172"/>
      <c r="CU180" s="172"/>
      <c r="CV180" s="172"/>
      <c r="CW180" s="172"/>
    </row>
    <row r="181" spans="97:101" x14ac:dyDescent="0.25">
      <c r="CS181" s="172"/>
      <c r="CT181" s="172"/>
      <c r="CU181" s="172"/>
      <c r="CV181" s="172"/>
      <c r="CW181" s="172"/>
    </row>
    <row r="182" spans="97:101" x14ac:dyDescent="0.25">
      <c r="CS182" s="172"/>
      <c r="CT182" s="172"/>
      <c r="CU182" s="172"/>
      <c r="CV182" s="172"/>
      <c r="CW182" s="172"/>
    </row>
    <row r="183" spans="97:101" x14ac:dyDescent="0.25">
      <c r="CS183" s="172"/>
      <c r="CT183" s="172"/>
      <c r="CU183" s="172"/>
      <c r="CV183" s="172"/>
      <c r="CW183" s="172"/>
    </row>
    <row r="184" spans="97:101" x14ac:dyDescent="0.25">
      <c r="CS184" s="172"/>
      <c r="CT184" s="172"/>
      <c r="CU184" s="172"/>
      <c r="CV184" s="172"/>
      <c r="CW184" s="172"/>
    </row>
    <row r="185" spans="97:101" x14ac:dyDescent="0.25">
      <c r="CS185" s="172"/>
      <c r="CT185" s="172"/>
      <c r="CU185" s="172"/>
      <c r="CV185" s="172"/>
      <c r="CW185" s="172"/>
    </row>
    <row r="186" spans="97:101" x14ac:dyDescent="0.25">
      <c r="CS186" s="172"/>
      <c r="CT186" s="172"/>
      <c r="CU186" s="172"/>
      <c r="CV186" s="172"/>
      <c r="CW186" s="172"/>
    </row>
    <row r="187" spans="97:101" x14ac:dyDescent="0.25">
      <c r="CS187" s="172"/>
      <c r="CT187" s="172"/>
      <c r="CU187" s="172"/>
      <c r="CV187" s="172"/>
      <c r="CW187" s="172"/>
    </row>
    <row r="188" spans="97:101" x14ac:dyDescent="0.25">
      <c r="CS188" s="172"/>
      <c r="CT188" s="172"/>
      <c r="CU188" s="172"/>
      <c r="CV188" s="172"/>
      <c r="CW188" s="172"/>
    </row>
    <row r="189" spans="97:101" x14ac:dyDescent="0.25">
      <c r="CS189" s="172"/>
      <c r="CT189" s="172"/>
      <c r="CU189" s="172"/>
      <c r="CV189" s="172"/>
      <c r="CW189" s="172"/>
    </row>
    <row r="190" spans="97:101" x14ac:dyDescent="0.25">
      <c r="CS190" s="172"/>
      <c r="CT190" s="172"/>
      <c r="CU190" s="172"/>
      <c r="CV190" s="172"/>
      <c r="CW190" s="172"/>
    </row>
    <row r="191" spans="97:101" x14ac:dyDescent="0.25">
      <c r="CS191" s="172"/>
      <c r="CT191" s="172"/>
      <c r="CU191" s="172"/>
      <c r="CV191" s="172"/>
      <c r="CW191" s="172"/>
    </row>
    <row r="192" spans="97:101" x14ac:dyDescent="0.25">
      <c r="CS192" s="172"/>
      <c r="CT192" s="172"/>
      <c r="CU192" s="172"/>
      <c r="CV192" s="172"/>
      <c r="CW192" s="172"/>
    </row>
    <row r="193" spans="97:101" x14ac:dyDescent="0.25">
      <c r="CS193" s="172"/>
      <c r="CT193" s="172"/>
      <c r="CU193" s="172"/>
      <c r="CV193" s="172"/>
      <c r="CW193" s="172"/>
    </row>
    <row r="194" spans="97:101" x14ac:dyDescent="0.25">
      <c r="CS194" s="172"/>
      <c r="CT194" s="172"/>
      <c r="CU194" s="172"/>
      <c r="CV194" s="172"/>
      <c r="CW194" s="172"/>
    </row>
    <row r="195" spans="97:101" x14ac:dyDescent="0.25">
      <c r="CS195" s="172"/>
      <c r="CT195" s="172"/>
      <c r="CU195" s="172"/>
      <c r="CV195" s="172"/>
      <c r="CW195" s="172"/>
    </row>
    <row r="196" spans="97:101" x14ac:dyDescent="0.25">
      <c r="CS196" s="172"/>
      <c r="CT196" s="172"/>
      <c r="CU196" s="172"/>
      <c r="CV196" s="172"/>
      <c r="CW196" s="172"/>
    </row>
    <row r="197" spans="97:101" x14ac:dyDescent="0.25">
      <c r="CS197" s="172"/>
      <c r="CT197" s="172"/>
      <c r="CU197" s="172"/>
      <c r="CV197" s="172"/>
      <c r="CW197" s="172"/>
    </row>
    <row r="198" spans="97:101" x14ac:dyDescent="0.25">
      <c r="CS198" s="172"/>
      <c r="CT198" s="172"/>
      <c r="CU198" s="172"/>
      <c r="CV198" s="172"/>
      <c r="CW198" s="172"/>
    </row>
    <row r="199" spans="97:101" x14ac:dyDescent="0.25">
      <c r="CS199" s="172"/>
      <c r="CT199" s="172"/>
      <c r="CU199" s="172"/>
      <c r="CV199" s="172"/>
      <c r="CW199" s="172"/>
    </row>
    <row r="200" spans="97:101" x14ac:dyDescent="0.25">
      <c r="CS200" s="172"/>
      <c r="CT200" s="172"/>
      <c r="CU200" s="172"/>
      <c r="CV200" s="172"/>
      <c r="CW200" s="172"/>
    </row>
    <row r="201" spans="97:101" x14ac:dyDescent="0.25">
      <c r="CS201" s="172"/>
      <c r="CT201" s="172"/>
      <c r="CU201" s="172"/>
      <c r="CV201" s="172"/>
      <c r="CW201" s="172"/>
    </row>
    <row r="202" spans="97:101" x14ac:dyDescent="0.25">
      <c r="CS202" s="172"/>
      <c r="CT202" s="172"/>
      <c r="CU202" s="172"/>
      <c r="CV202" s="172"/>
      <c r="CW202" s="172"/>
    </row>
    <row r="203" spans="97:101" x14ac:dyDescent="0.25">
      <c r="CS203" s="172"/>
      <c r="CT203" s="172"/>
      <c r="CU203" s="172"/>
      <c r="CV203" s="172"/>
      <c r="CW203" s="172"/>
    </row>
    <row r="204" spans="97:101" x14ac:dyDescent="0.25">
      <c r="CS204" s="172"/>
      <c r="CT204" s="172"/>
      <c r="CU204" s="172"/>
      <c r="CV204" s="172"/>
      <c r="CW204" s="172"/>
    </row>
    <row r="205" spans="97:101" x14ac:dyDescent="0.25">
      <c r="CS205" s="172"/>
      <c r="CT205" s="172"/>
      <c r="CU205" s="172"/>
      <c r="CV205" s="172"/>
      <c r="CW205" s="172"/>
    </row>
    <row r="206" spans="97:101" x14ac:dyDescent="0.25">
      <c r="CS206" s="172"/>
      <c r="CT206" s="172"/>
      <c r="CU206" s="172"/>
      <c r="CV206" s="172"/>
      <c r="CW206" s="172"/>
    </row>
    <row r="207" spans="97:101" x14ac:dyDescent="0.25">
      <c r="CS207" s="172"/>
      <c r="CT207" s="172"/>
      <c r="CU207" s="172"/>
      <c r="CV207" s="172"/>
      <c r="CW207" s="172"/>
    </row>
    <row r="208" spans="97:101" x14ac:dyDescent="0.25">
      <c r="CS208" s="172"/>
      <c r="CT208" s="172"/>
      <c r="CU208" s="172"/>
      <c r="CV208" s="172"/>
      <c r="CW208" s="172"/>
    </row>
    <row r="209" spans="97:101" x14ac:dyDescent="0.25">
      <c r="CS209" s="172"/>
      <c r="CT209" s="172"/>
      <c r="CU209" s="172"/>
      <c r="CV209" s="172"/>
      <c r="CW209" s="172"/>
    </row>
    <row r="210" spans="97:101" x14ac:dyDescent="0.25">
      <c r="CS210" s="172"/>
      <c r="CT210" s="172"/>
      <c r="CU210" s="172"/>
      <c r="CV210" s="172"/>
      <c r="CW210" s="172"/>
    </row>
    <row r="211" spans="97:101" x14ac:dyDescent="0.25">
      <c r="CS211" s="172"/>
      <c r="CT211" s="172"/>
      <c r="CU211" s="172"/>
      <c r="CV211" s="172"/>
      <c r="CW211" s="172"/>
    </row>
    <row r="212" spans="97:101" x14ac:dyDescent="0.25">
      <c r="CS212" s="172"/>
      <c r="CT212" s="172"/>
      <c r="CU212" s="172"/>
      <c r="CV212" s="172"/>
      <c r="CW212" s="172"/>
    </row>
    <row r="213" spans="97:101" x14ac:dyDescent="0.25">
      <c r="CS213" s="172"/>
      <c r="CT213" s="172"/>
      <c r="CU213" s="172"/>
      <c r="CV213" s="172"/>
      <c r="CW213" s="172"/>
    </row>
    <row r="214" spans="97:101" x14ac:dyDescent="0.25">
      <c r="CS214" s="172"/>
      <c r="CT214" s="172"/>
      <c r="CU214" s="172"/>
      <c r="CV214" s="172"/>
      <c r="CW214" s="172"/>
    </row>
    <row r="215" spans="97:101" x14ac:dyDescent="0.25">
      <c r="CS215" s="172"/>
      <c r="CT215" s="172"/>
      <c r="CU215" s="172"/>
      <c r="CV215" s="172"/>
      <c r="CW215" s="172"/>
    </row>
    <row r="216" spans="97:101" x14ac:dyDescent="0.25">
      <c r="CS216" s="172"/>
      <c r="CT216" s="172"/>
      <c r="CU216" s="172"/>
      <c r="CV216" s="172"/>
      <c r="CW216" s="172"/>
    </row>
    <row r="217" spans="97:101" x14ac:dyDescent="0.25">
      <c r="CS217" s="172"/>
      <c r="CT217" s="172"/>
      <c r="CU217" s="172"/>
      <c r="CV217" s="172"/>
      <c r="CW217" s="172"/>
    </row>
    <row r="218" spans="97:101" x14ac:dyDescent="0.25">
      <c r="CS218" s="172"/>
      <c r="CT218" s="172"/>
      <c r="CU218" s="172"/>
      <c r="CV218" s="172"/>
      <c r="CW218" s="172"/>
    </row>
    <row r="219" spans="97:101" x14ac:dyDescent="0.25">
      <c r="CS219" s="172"/>
      <c r="CT219" s="172"/>
      <c r="CU219" s="172"/>
      <c r="CV219" s="172"/>
      <c r="CW219" s="172"/>
    </row>
    <row r="220" spans="97:101" x14ac:dyDescent="0.25">
      <c r="CS220" s="172"/>
      <c r="CT220" s="172"/>
      <c r="CU220" s="172"/>
      <c r="CV220" s="172"/>
      <c r="CW220" s="172"/>
    </row>
    <row r="221" spans="97:101" x14ac:dyDescent="0.25">
      <c r="CS221" s="172"/>
      <c r="CT221" s="172"/>
      <c r="CU221" s="172"/>
      <c r="CV221" s="172"/>
      <c r="CW221" s="172"/>
    </row>
    <row r="222" spans="97:101" x14ac:dyDescent="0.25">
      <c r="CS222" s="172"/>
      <c r="CT222" s="172"/>
      <c r="CU222" s="172"/>
      <c r="CV222" s="172"/>
      <c r="CW222" s="172"/>
    </row>
    <row r="223" spans="97:101" x14ac:dyDescent="0.25">
      <c r="CS223" s="172"/>
      <c r="CT223" s="172"/>
      <c r="CU223" s="172"/>
      <c r="CV223" s="172"/>
      <c r="CW223" s="172"/>
    </row>
    <row r="224" spans="97:101" x14ac:dyDescent="0.25">
      <c r="CS224" s="172"/>
      <c r="CT224" s="172"/>
      <c r="CU224" s="172"/>
      <c r="CV224" s="172"/>
      <c r="CW224" s="172"/>
    </row>
    <row r="225" spans="96:101" x14ac:dyDescent="0.25">
      <c r="CS225" s="172"/>
      <c r="CT225" s="172"/>
      <c r="CU225" s="172"/>
      <c r="CV225" s="172"/>
      <c r="CW225" s="172"/>
    </row>
    <row r="226" spans="96:101" x14ac:dyDescent="0.25">
      <c r="CS226" s="172"/>
      <c r="CT226" s="172"/>
      <c r="CU226" s="172"/>
      <c r="CV226" s="172"/>
      <c r="CW226" s="172"/>
    </row>
    <row r="227" spans="96:101" x14ac:dyDescent="0.25">
      <c r="CS227" s="172"/>
      <c r="CT227" s="172"/>
      <c r="CU227" s="172"/>
      <c r="CV227" s="172"/>
      <c r="CW227" s="172"/>
    </row>
    <row r="228" spans="96:101" x14ac:dyDescent="0.25">
      <c r="CS228" s="172"/>
      <c r="CT228" s="172"/>
      <c r="CU228" s="172"/>
      <c r="CV228" s="172"/>
      <c r="CW228" s="172"/>
    </row>
    <row r="229" spans="96:101" x14ac:dyDescent="0.25">
      <c r="CS229" s="172"/>
      <c r="CT229" s="172"/>
      <c r="CU229" s="172"/>
      <c r="CV229" s="172"/>
      <c r="CW229" s="172"/>
    </row>
    <row r="230" spans="96:101" x14ac:dyDescent="0.25">
      <c r="CS230" s="172"/>
      <c r="CT230" s="172"/>
      <c r="CU230" s="172"/>
      <c r="CV230" s="172"/>
      <c r="CW230" s="172"/>
    </row>
    <row r="231" spans="96:101" x14ac:dyDescent="0.25">
      <c r="CS231" s="172"/>
      <c r="CT231" s="172"/>
      <c r="CU231" s="172"/>
      <c r="CV231" s="172"/>
      <c r="CW231" s="172"/>
    </row>
    <row r="232" spans="96:101" x14ac:dyDescent="0.25">
      <c r="CS232" s="172"/>
      <c r="CT232" s="172"/>
      <c r="CU232" s="172"/>
      <c r="CV232" s="172"/>
      <c r="CW232" s="172"/>
    </row>
    <row r="233" spans="96:101" x14ac:dyDescent="0.25">
      <c r="CR233" s="329"/>
      <c r="CS233" s="172"/>
      <c r="CT233" s="172"/>
      <c r="CU233" s="172"/>
      <c r="CV233" s="172"/>
      <c r="CW233" s="172"/>
    </row>
    <row r="234" spans="96:101" x14ac:dyDescent="0.25">
      <c r="CR234" s="329"/>
      <c r="CS234" s="172"/>
      <c r="CT234" s="172"/>
      <c r="CU234" s="172"/>
      <c r="CV234" s="172"/>
      <c r="CW234" s="172"/>
    </row>
    <row r="235" spans="96:101" x14ac:dyDescent="0.25">
      <c r="CR235" s="329"/>
      <c r="CS235" s="172"/>
      <c r="CT235" s="172"/>
      <c r="CU235" s="172"/>
      <c r="CV235" s="172"/>
      <c r="CW235" s="172"/>
    </row>
    <row r="300" ht="17.25" customHeight="1" x14ac:dyDescent="0.25"/>
  </sheetData>
  <mergeCells count="7">
    <mergeCell ref="CS5:CX5"/>
    <mergeCell ref="B1:D1"/>
    <mergeCell ref="C4:D4"/>
    <mergeCell ref="C3:D3"/>
    <mergeCell ref="B2:D2"/>
    <mergeCell ref="K4:M4"/>
    <mergeCell ref="F2:H2"/>
  </mergeCells>
  <conditionalFormatting sqref="DE7:DE56">
    <cfRule type="containsText" dxfId="34" priority="9" stopIfTrue="1" operator="containsText" text="Required entry missing">
      <formula>NOT(ISERROR(SEARCH("Required entry missing",DE7)))</formula>
    </cfRule>
  </conditionalFormatting>
  <dataValidations count="20">
    <dataValidation type="list" allowBlank="1" showInputMessage="1" sqref="N7:N156" xr:uid="{00000000-0002-0000-0700-000000000000}">
      <formula1>"1,2,3,4,5,6,7,8,9,10,11,12,13,14,15,16,17,18,19,20"</formula1>
    </dataValidation>
    <dataValidation type="list" allowBlank="1" showInputMessage="1" showErrorMessage="1" sqref="BR7:BR156" xr:uid="{00000000-0002-0000-0700-000001000000}">
      <formula1>"Yes, No, Not known"</formula1>
    </dataValidation>
    <dataValidation type="decimal" operator="greaterThan" allowBlank="1" showInputMessage="1" showErrorMessage="1" error="Dose entries cannot be a negative number " sqref="E7:E156 O7:T156" xr:uid="{00000000-0002-0000-0700-000002000000}">
      <formula1>0</formula1>
    </dataValidation>
    <dataValidation type="list" allowBlank="1" showInputMessage="1" sqref="BY7:BY156 BN7:BN156 BC7:BC156 AR7:AR156 AG7:AG156 V7:V156" xr:uid="{00000000-0002-0000-0700-000003000000}">
      <formula1>$CV$13:$CV$22</formula1>
    </dataValidation>
    <dataValidation type="decimal" allowBlank="1" showInputMessage="1" showErrorMessage="1" sqref="X7:X156 CA7:CA156 AI7:AI156 AT7:AT156 BE7:BE156 BP7:BP156" xr:uid="{00000000-0002-0000-0700-000005000000}">
      <formula1>0</formula1>
      <formula2>300</formula2>
    </dataValidation>
    <dataValidation type="decimal" allowBlank="1" showInputMessage="1" showErrorMessage="1" sqref="BF7:BF156 BQ7:BQ156 Y7:Y156 AJ7:AJ156 AU7:AU156 CB7:CB156" xr:uid="{00000000-0002-0000-0700-000006000000}">
      <formula1>0</formula1>
      <formula2>1000</formula2>
    </dataValidation>
    <dataValidation type="decimal" allowBlank="1" showInputMessage="1" showErrorMessage="1" sqref="AA7:AA156 CD7:CD156 AL7:AL156 AW7:AW156 BH7:BH156 BS7:BS156" xr:uid="{00000000-0002-0000-0700-000007000000}">
      <formula1>40</formula1>
      <formula2>200</formula2>
    </dataValidation>
    <dataValidation type="decimal" allowBlank="1" showInputMessage="1" showErrorMessage="1" sqref="AB7:AB156 CE7:CE156 AM7:AM156 AX7:AX156 BI7:BI156 BT7:BT156" xr:uid="{00000000-0002-0000-0700-000008000000}">
      <formula1>0</formula1>
      <formula2>10000</formula2>
    </dataValidation>
    <dataValidation type="decimal" allowBlank="1" showInputMessage="1" showErrorMessage="1" sqref="K7:K156" xr:uid="{00000000-0002-0000-0700-00000B000000}">
      <formula1>16</formula1>
      <formula2>120</formula2>
    </dataValidation>
    <dataValidation type="decimal" allowBlank="1" showInputMessage="1" showErrorMessage="1" sqref="H7:H156" xr:uid="{00000000-0002-0000-0700-00000C000000}">
      <formula1>30</formula1>
      <formula2>300</formula2>
    </dataValidation>
    <dataValidation type="decimal" allowBlank="1" showInputMessage="1" showErrorMessage="1" sqref="M7:M156" xr:uid="{00000000-0002-0000-0700-00000D000000}">
      <formula1>0.5</formula1>
      <formula2>3</formula2>
    </dataValidation>
    <dataValidation type="list" allowBlank="1" showInputMessage="1" sqref="F7:F156" xr:uid="{00000000-0002-0000-0700-000010000000}">
      <formula1>$CS$14:$CS$27</formula1>
    </dataValidation>
    <dataValidation type="date" allowBlank="1" showInputMessage="1" showErrorMessage="1" sqref="D7:D156" xr:uid="{00000000-0002-0000-0700-000011000000}">
      <formula1>42370</formula1>
      <formula2>47484</formula2>
    </dataValidation>
    <dataValidation type="list" allowBlank="1" showInputMessage="1" sqref="CC7:CC156 Z7:Z156 AV7:AV156 AK7:AK156 BG7:BG156" xr:uid="{00000000-0002-0000-0700-000012000000}">
      <formula1>"Yes, No, Not known"</formula1>
    </dataValidation>
    <dataValidation type="list" allowBlank="1" showInputMessage="1" sqref="CG7:CG156 AD7:AD156 AO7:AO156 AZ7:AZ156 BK7:BK156 BV7:BV156" xr:uid="{00000000-0002-0000-0700-00000A000000}">
      <formula1>$CU$46:$CU$51</formula1>
    </dataValidation>
    <dataValidation type="list" allowBlank="1" showInputMessage="1" sqref="CO7:CO156" xr:uid="{00000000-0002-0000-0700-00000F000000}">
      <formula1>$CS$44:$CS$51</formula1>
    </dataValidation>
    <dataValidation type="list" allowBlank="1" showInputMessage="1" sqref="L7:L156" xr:uid="{00000000-0002-0000-0700-00000E000000}">
      <formula1>$CS$34:$CS$37</formula1>
    </dataValidation>
    <dataValidation type="list" allowBlank="1" showInputMessage="1" sqref="CF7:CF156 AC7:AC156 AN7:AN156 AY7:AY156 BJ7:BJ156 BU7:BU156" xr:uid="{00000000-0002-0000-0700-000009000000}">
      <formula1>$CU$32:$CU$40</formula1>
    </dataValidation>
    <dataValidation type="list" allowBlank="1" showInputMessage="1" sqref="U7:U156 BM7:BM156 BB7:BB156 AQ7:AQ156 AF7:AF156 BX7:BX156" xr:uid="{00000000-0002-0000-0700-000004000000}">
      <formula1>$CU$13:$CU$25</formula1>
    </dataValidation>
    <dataValidation type="list" allowBlank="1" showInputMessage="1" sqref="BO7:BO156 W7:W156 AH7:AH156 AS7:AS156 BD7:BD156 BZ7:BZ156" xr:uid="{4B61637D-828C-47C8-85ED-617F65DE3538}">
      <formula1>"Yes, Yes: Virtual grid, No, Not known"</formula1>
    </dataValidation>
  </dataValidations>
  <printOptions headings="1" gridLines="1"/>
  <pageMargins left="0.70866141732283472" right="0.70866141732283472" top="0.74803149606299213" bottom="0.74803149606299213" header="0.31496062992125984" footer="0.31496062992125984"/>
  <pageSetup paperSize="9" scale="36" fitToWidth="6" orientation="landscape" r:id="rId1"/>
  <headerFooter>
    <oddHeader>&amp;LComplete Exams</oddHeader>
    <oddFooter xml:space="preserve">&amp;C&amp;P of &amp;N&amp;R&amp;D  &amp;T </oddFooter>
  </headerFooter>
  <ignoredErrors>
    <ignoredError sqref="B7:B8 B9:B15"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CC"/>
    <pageSetUpPr fitToPage="1"/>
  </sheetPr>
  <dimension ref="A1:BU300"/>
  <sheetViews>
    <sheetView zoomScale="90" zoomScaleNormal="90" workbookViewId="0"/>
  </sheetViews>
  <sheetFormatPr defaultColWidth="0" defaultRowHeight="15" x14ac:dyDescent="0.25"/>
  <cols>
    <col min="1" max="1" width="11" style="6" customWidth="1"/>
    <col min="2" max="2" width="13.7109375" style="6" customWidth="1"/>
    <col min="3" max="3" width="27" style="6" customWidth="1"/>
    <col min="4" max="4" width="14.7109375" style="6" customWidth="1"/>
    <col min="5" max="5" width="21" style="6" customWidth="1"/>
    <col min="6" max="6" width="34" style="39" customWidth="1"/>
    <col min="7" max="7" width="34" style="6" customWidth="1"/>
    <col min="8" max="13" width="15.7109375" style="6" customWidth="1"/>
    <col min="14" max="14" width="28.42578125" style="6" customWidth="1"/>
    <col min="15" max="19" width="20.7109375" style="6" customWidth="1"/>
    <col min="20" max="20" width="30.7109375" style="6" customWidth="1"/>
    <col min="21" max="21" width="33" style="6" customWidth="1"/>
    <col min="22" max="22" width="20.7109375" style="6" customWidth="1"/>
    <col min="23" max="23" width="30.28515625" style="6" customWidth="1"/>
    <col min="24" max="27" width="23.85546875" style="6" customWidth="1"/>
    <col min="28" max="29" width="50.7109375" style="6" customWidth="1"/>
    <col min="30" max="31" width="60.7109375" style="6" customWidth="1"/>
    <col min="32" max="32" width="10.28515625" style="6" customWidth="1"/>
    <col min="33" max="33" width="9.140625" style="6" hidden="1" customWidth="1"/>
    <col min="34" max="34" width="39" style="6" hidden="1" customWidth="1"/>
    <col min="35" max="35" width="9.140625" style="6" hidden="1" customWidth="1"/>
    <col min="36" max="36" width="31.42578125" style="6" hidden="1" customWidth="1"/>
    <col min="37" max="37" width="17.7109375" style="6" hidden="1" customWidth="1"/>
    <col min="38" max="41" width="9.140625" style="6" hidden="1" customWidth="1"/>
    <col min="42" max="42" width="19.85546875" style="144" hidden="1" customWidth="1"/>
    <col min="43" max="43" width="31.42578125" style="93" hidden="1" customWidth="1"/>
    <col min="44" max="45" width="51.7109375" style="677" hidden="1" customWidth="1"/>
    <col min="46" max="46" width="22" style="165" hidden="1" customWidth="1"/>
    <col min="47" max="47" width="22.42578125" style="167" hidden="1" customWidth="1"/>
    <col min="48" max="48" width="15.7109375" style="91" hidden="1" customWidth="1"/>
    <col min="49" max="50" width="13.7109375" style="93" hidden="1" customWidth="1"/>
    <col min="51" max="51" width="40.7109375" style="91" hidden="1" customWidth="1"/>
    <col min="52" max="52" width="19.28515625" style="91" hidden="1" customWidth="1"/>
    <col min="53" max="53" width="26.140625" style="91" hidden="1" customWidth="1"/>
    <col min="54" max="63" width="25.7109375" style="93" hidden="1" customWidth="1"/>
    <col min="64" max="67" width="18.7109375" style="91" hidden="1" customWidth="1"/>
    <col min="68" max="68" width="40.7109375" style="91" hidden="1" customWidth="1"/>
    <col min="69" max="69" width="15.7109375" style="91" hidden="1" customWidth="1"/>
    <col min="70" max="70" width="40.7109375" style="91" hidden="1" customWidth="1"/>
    <col min="71" max="71" width="15.7109375" style="91" hidden="1" customWidth="1"/>
    <col min="72" max="73" width="40.7109375" style="701" hidden="1" customWidth="1"/>
    <col min="74" max="16384" width="9.140625" style="6" hidden="1"/>
  </cols>
  <sheetData>
    <row r="1" spans="1:73" ht="43.5" customHeight="1" thickBot="1" x14ac:dyDescent="0.5">
      <c r="A1" s="455" t="s">
        <v>741</v>
      </c>
      <c r="B1" s="1756" t="s">
        <v>1020</v>
      </c>
      <c r="C1" s="1757"/>
      <c r="D1" s="1757"/>
      <c r="E1" s="489" t="s">
        <v>719</v>
      </c>
      <c r="F1" s="1304" t="s">
        <v>786</v>
      </c>
      <c r="G1" s="1305" t="s">
        <v>815</v>
      </c>
      <c r="H1" s="1306" t="s">
        <v>787</v>
      </c>
      <c r="I1" s="1307" t="s">
        <v>788</v>
      </c>
      <c r="J1" s="1308" t="s">
        <v>789</v>
      </c>
      <c r="L1" s="1"/>
      <c r="M1" s="1185"/>
      <c r="R1" s="841"/>
      <c r="T1" s="802"/>
      <c r="U1" s="803"/>
      <c r="V1" s="803"/>
      <c r="W1" s="803"/>
      <c r="X1" s="223"/>
      <c r="Y1" s="223"/>
      <c r="Z1" s="223"/>
      <c r="AA1" s="223"/>
      <c r="AB1" s="442" t="s">
        <v>859</v>
      </c>
      <c r="AC1" s="442" t="s">
        <v>860</v>
      </c>
      <c r="AD1" s="223"/>
      <c r="AE1" s="223"/>
      <c r="AF1" s="1171"/>
      <c r="AG1" s="518" t="s">
        <v>866</v>
      </c>
      <c r="AH1" s="171"/>
      <c r="AI1" s="172"/>
      <c r="AJ1" s="172"/>
      <c r="AK1" s="172"/>
      <c r="AL1" s="172"/>
      <c r="AM1" s="172"/>
      <c r="AP1" s="912" t="s">
        <v>410</v>
      </c>
      <c r="AQ1" s="911"/>
      <c r="AR1" s="241" t="s">
        <v>410</v>
      </c>
      <c r="AS1" s="227"/>
      <c r="AT1" s="241" t="s">
        <v>410</v>
      </c>
      <c r="AU1" s="241"/>
      <c r="AV1" s="228"/>
      <c r="AW1" s="230"/>
      <c r="AX1" s="230"/>
      <c r="AY1" s="228"/>
      <c r="AZ1" s="241" t="s">
        <v>410</v>
      </c>
      <c r="BA1" s="685" t="s">
        <v>844</v>
      </c>
      <c r="BB1" s="241" t="s">
        <v>410</v>
      </c>
      <c r="BC1" s="241"/>
      <c r="BD1" s="228"/>
      <c r="BE1" s="230"/>
      <c r="BF1" s="228"/>
      <c r="BG1" s="230"/>
      <c r="BH1" s="228"/>
      <c r="BI1" s="230"/>
      <c r="BJ1" s="241" t="s">
        <v>410</v>
      </c>
      <c r="BK1" s="241"/>
      <c r="BL1" s="228"/>
      <c r="BM1" s="228"/>
      <c r="BN1" s="228"/>
      <c r="BO1" s="228"/>
      <c r="BP1" s="241" t="s">
        <v>410</v>
      </c>
      <c r="BQ1" s="241"/>
      <c r="BR1" s="230"/>
      <c r="BS1" s="230"/>
      <c r="BT1" s="85"/>
      <c r="BU1" s="85"/>
    </row>
    <row r="2" spans="1:73" s="487" customFormat="1" ht="33" customHeight="1" thickBot="1" x14ac:dyDescent="0.5">
      <c r="A2" s="675" t="s">
        <v>839</v>
      </c>
      <c r="B2" s="1758" t="str">
        <f>'Info Exam and Projection List'!M6</f>
        <v>X03. Cervical Spine  AP view</v>
      </c>
      <c r="C2" s="1759"/>
      <c r="D2" s="1760"/>
      <c r="E2" s="489" t="s">
        <v>1784</v>
      </c>
      <c r="F2" s="1761" t="str">
        <f>VLOOKUP($B$2,'Info Exam and Projection List'!M4:P33,2)</f>
        <v xml:space="preserve">A requested projection to provide a clear bench mark dose. </v>
      </c>
      <c r="G2" s="1762"/>
      <c r="H2" s="1763"/>
      <c r="K2" s="1188" t="s">
        <v>1785</v>
      </c>
      <c r="L2" s="343"/>
      <c r="M2" s="343"/>
      <c r="N2" s="411"/>
      <c r="O2" s="1172"/>
      <c r="P2" s="1172"/>
      <c r="Q2" s="1172"/>
      <c r="R2" s="1172"/>
      <c r="S2" s="1172"/>
      <c r="T2" s="1172"/>
      <c r="U2" s="1172"/>
      <c r="V2" s="1172"/>
      <c r="W2" s="1172"/>
      <c r="X2" s="476"/>
      <c r="Y2" s="476"/>
      <c r="Z2" s="476"/>
      <c r="AA2" s="476"/>
      <c r="AB2" s="511" t="str">
        <f>VLOOKUP($B$2,'Info Exam and Projection List'!M4:P33,3)</f>
        <v>Radiography of cervical spine (procedure) (66769009)</v>
      </c>
      <c r="AC2" s="512" t="str">
        <f>VLOOKUP($B$2,'Info Exam and Projection List'!M4:P33,4)</f>
        <v>XR Cervical spine (XCSPN)</v>
      </c>
      <c r="AD2" s="476"/>
      <c r="AE2" s="476"/>
      <c r="AF2" s="477"/>
      <c r="AG2" s="485"/>
      <c r="AH2" s="172"/>
      <c r="AI2" s="486"/>
      <c r="AJ2" s="161" t="s">
        <v>232</v>
      </c>
      <c r="AK2" s="46"/>
      <c r="AL2" s="47"/>
      <c r="AM2" s="172"/>
      <c r="AP2" s="902" t="s">
        <v>1422</v>
      </c>
      <c r="AQ2" s="914" t="s">
        <v>1018</v>
      </c>
      <c r="AR2" s="915" t="s">
        <v>1099</v>
      </c>
      <c r="AS2" s="709" t="s">
        <v>1738</v>
      </c>
      <c r="AT2" s="165"/>
      <c r="AU2" s="165"/>
      <c r="AV2" s="711" t="s">
        <v>368</v>
      </c>
      <c r="AW2" s="713" t="s">
        <v>367</v>
      </c>
      <c r="AX2" s="481"/>
      <c r="AY2" s="673" t="s">
        <v>368</v>
      </c>
      <c r="AZ2" s="673" t="s">
        <v>368</v>
      </c>
      <c r="BA2" s="1300" t="str">
        <f>IF($F$4&lt;&gt;"",$F$4,"System dose units not given")</f>
        <v>No entry</v>
      </c>
      <c r="BB2" s="673" t="s">
        <v>368</v>
      </c>
      <c r="BC2" s="674" t="s">
        <v>367</v>
      </c>
      <c r="BD2" s="479"/>
      <c r="BE2" s="241"/>
      <c r="BF2" s="674" t="s">
        <v>367</v>
      </c>
      <c r="BG2" s="481"/>
      <c r="BH2" s="673" t="s">
        <v>368</v>
      </c>
      <c r="BI2" s="241"/>
      <c r="BJ2" s="673" t="s">
        <v>368</v>
      </c>
      <c r="BK2" s="674" t="s">
        <v>367</v>
      </c>
      <c r="BL2" s="673" t="s">
        <v>368</v>
      </c>
      <c r="BM2" s="674" t="s">
        <v>367</v>
      </c>
      <c r="BN2" s="479"/>
      <c r="BO2" s="479"/>
      <c r="BP2" s="673" t="s">
        <v>368</v>
      </c>
      <c r="BQ2" s="674" t="s">
        <v>367</v>
      </c>
      <c r="BR2" s="673" t="s">
        <v>368</v>
      </c>
      <c r="BS2" s="674" t="s">
        <v>367</v>
      </c>
      <c r="BT2" s="699" t="s">
        <v>368</v>
      </c>
      <c r="BU2" s="700" t="s">
        <v>367</v>
      </c>
    </row>
    <row r="3" spans="1:73" ht="20.100000000000001" customHeight="1" thickBot="1" x14ac:dyDescent="0.35">
      <c r="B3" s="488" t="s">
        <v>837</v>
      </c>
      <c r="C3" s="1751" t="str">
        <f>IF(Radiology_System_General_Info!D12&lt;&gt;"",Radiology_System_General_Info!D12,"No entry")</f>
        <v>No entry</v>
      </c>
      <c r="D3" s="1752"/>
      <c r="E3" s="572"/>
      <c r="F3" s="1227" t="s">
        <v>844</v>
      </c>
      <c r="G3" s="1764"/>
      <c r="H3" s="1765"/>
      <c r="I3" s="388"/>
      <c r="J3" s="388"/>
      <c r="L3" s="1186"/>
      <c r="M3" s="1186"/>
      <c r="N3" s="1187"/>
      <c r="O3" s="1187"/>
      <c r="P3" s="1187"/>
      <c r="Q3" s="1187"/>
      <c r="R3" s="1187"/>
      <c r="S3" s="1187"/>
      <c r="T3" s="1187"/>
      <c r="U3" s="739"/>
      <c r="V3" s="192"/>
      <c r="W3" s="741"/>
      <c r="X3" s="1171"/>
      <c r="Y3" s="1171"/>
      <c r="Z3" s="1171"/>
      <c r="AA3" s="1171"/>
      <c r="AB3" s="1171"/>
      <c r="AC3" s="1171"/>
      <c r="AD3" s="1171"/>
      <c r="AE3" s="1171"/>
      <c r="AF3" s="1171"/>
      <c r="AG3" s="172"/>
      <c r="AH3" s="172"/>
      <c r="AI3" s="172"/>
      <c r="AJ3" s="278" t="s">
        <v>867</v>
      </c>
      <c r="AK3" s="279"/>
      <c r="AL3" s="613" t="str">
        <f>IF('Contact_Information '!K18&lt;&gt;"",'Contact_Information '!K18,"No entry")</f>
        <v>PRPxxxxa</v>
      </c>
      <c r="AM3" s="172"/>
      <c r="AP3" s="899" t="s">
        <v>1750</v>
      </c>
      <c r="AQ3" s="918" t="str">
        <f>$B$2</f>
        <v>X03. Cervical Spine  AP view</v>
      </c>
      <c r="AR3" s="919" t="s">
        <v>1025</v>
      </c>
      <c r="AS3" s="712" t="s">
        <v>1739</v>
      </c>
      <c r="AU3" s="165"/>
      <c r="AV3" s="85"/>
      <c r="AW3" s="680" t="s">
        <v>1023</v>
      </c>
      <c r="AX3" s="86"/>
      <c r="AY3" s="158" t="s">
        <v>1024</v>
      </c>
      <c r="AZ3" s="85"/>
      <c r="BA3" s="689" t="s">
        <v>1094</v>
      </c>
      <c r="BB3" s="686" t="s">
        <v>1042</v>
      </c>
      <c r="BC3" s="86"/>
      <c r="BD3" s="86"/>
      <c r="BE3" s="86"/>
      <c r="BF3" s="86"/>
      <c r="BG3" s="86"/>
      <c r="BH3" s="86"/>
      <c r="BI3" s="86"/>
      <c r="BJ3" s="86"/>
      <c r="BK3" s="86"/>
      <c r="BL3" s="355"/>
      <c r="BM3" s="355"/>
      <c r="BN3" s="355"/>
      <c r="BO3" s="355"/>
      <c r="BP3" s="698"/>
      <c r="BQ3" s="85"/>
      <c r="BR3" s="85"/>
      <c r="BS3" s="93"/>
      <c r="BU3" s="701" t="s">
        <v>1749</v>
      </c>
    </row>
    <row r="4" spans="1:73" ht="20.100000000000001" customHeight="1" thickBot="1" x14ac:dyDescent="0.35">
      <c r="A4" s="24"/>
      <c r="B4" s="488" t="s">
        <v>838</v>
      </c>
      <c r="C4" s="1753" t="str">
        <f>IF('Contact_Information '!D29&lt;&gt;"",'Contact_Information '!D29,"No entry")</f>
        <v>No entry</v>
      </c>
      <c r="D4" s="1754"/>
      <c r="E4" s="1262"/>
      <c r="F4" s="1189" t="str">
        <f>IF(Radiology_System_General_Info!D15&lt;&gt;"",IF(Radiology_System_General_Info!D15&lt;&gt;"Other",Radiology_System_General_Info!D15,IF(Radiology_System_General_Info!D16&lt;&gt;"",Radiology_System_General_Info!D16,"No alternate entry")),"No entry")</f>
        <v>No entry</v>
      </c>
      <c r="G4" s="1621"/>
      <c r="H4" s="1621"/>
      <c r="K4" s="1769" t="s">
        <v>1951</v>
      </c>
      <c r="L4" s="1771"/>
      <c r="M4" s="1772"/>
      <c r="N4" s="1224" t="s">
        <v>1216</v>
      </c>
      <c r="O4" s="740"/>
      <c r="P4" s="740"/>
      <c r="Q4" s="740"/>
      <c r="R4" s="740"/>
      <c r="S4" s="740"/>
      <c r="T4" s="740"/>
      <c r="U4" s="740"/>
      <c r="V4" s="740"/>
      <c r="W4" s="502"/>
      <c r="X4" s="521" t="s">
        <v>831</v>
      </c>
      <c r="Y4" s="523"/>
      <c r="Z4" s="523"/>
      <c r="AA4" s="523"/>
      <c r="AB4" s="510"/>
      <c r="AC4" s="510"/>
      <c r="AD4" s="509"/>
      <c r="AE4" s="73"/>
      <c r="AF4" s="1171"/>
      <c r="AG4" s="172"/>
      <c r="AH4" s="172"/>
      <c r="AI4" s="172"/>
      <c r="AJ4" s="278" t="s">
        <v>868</v>
      </c>
      <c r="AK4" s="279"/>
      <c r="AL4" s="614" t="s">
        <v>1220</v>
      </c>
      <c r="AM4" s="172"/>
      <c r="AP4" s="1119">
        <f>COUNTIF(AP7:AP156,"&gt;0")</f>
        <v>1</v>
      </c>
      <c r="AQ4" s="916"/>
      <c r="AR4" s="917" t="s">
        <v>1016</v>
      </c>
      <c r="AS4" s="254"/>
      <c r="AT4" s="164"/>
      <c r="AU4" s="708" t="s">
        <v>1100</v>
      </c>
      <c r="AV4" s="99"/>
      <c r="AW4" s="267">
        <f>COUNTIF($AW$7:$AW150,"&gt;0")</f>
        <v>0</v>
      </c>
      <c r="AX4" s="101"/>
      <c r="AY4" s="681" t="s">
        <v>1101</v>
      </c>
      <c r="AZ4" s="657" t="s">
        <v>1096</v>
      </c>
      <c r="BA4" s="690" t="s">
        <v>1031</v>
      </c>
      <c r="BB4" s="258" t="s">
        <v>846</v>
      </c>
      <c r="BC4" s="258"/>
      <c r="BD4" s="258"/>
      <c r="BE4" s="258"/>
      <c r="BF4" s="258"/>
      <c r="BG4" s="258"/>
      <c r="BH4" s="258"/>
      <c r="BI4" s="258"/>
      <c r="BJ4" s="258"/>
      <c r="BK4" s="258"/>
      <c r="BL4" s="292" t="s">
        <v>462</v>
      </c>
      <c r="BM4" s="342"/>
      <c r="BN4" s="342"/>
      <c r="BO4" s="293"/>
      <c r="BP4" s="103"/>
      <c r="BQ4" s="103"/>
      <c r="BR4" s="103"/>
      <c r="BS4" s="103"/>
      <c r="BT4" s="159"/>
      <c r="BU4" s="354">
        <f>COUNTIFS(BU7:BU56,"&lt;&gt;No entry")</f>
        <v>50</v>
      </c>
    </row>
    <row r="5" spans="1:73" ht="110.1" customHeight="1" thickBot="1" x14ac:dyDescent="0.3">
      <c r="A5" s="24"/>
      <c r="B5" s="925" t="s">
        <v>840</v>
      </c>
      <c r="C5" s="926" t="s">
        <v>2140</v>
      </c>
      <c r="D5" s="927" t="s">
        <v>841</v>
      </c>
      <c r="E5" s="1263" t="s">
        <v>1215</v>
      </c>
      <c r="F5" s="513" t="s">
        <v>1795</v>
      </c>
      <c r="G5" s="928" t="s">
        <v>2026</v>
      </c>
      <c r="H5" s="1183" t="s">
        <v>1223</v>
      </c>
      <c r="K5" s="1205" t="s">
        <v>1789</v>
      </c>
      <c r="L5" s="796" t="s">
        <v>687</v>
      </c>
      <c r="M5" s="495" t="s">
        <v>850</v>
      </c>
      <c r="N5" s="449" t="s">
        <v>1212</v>
      </c>
      <c r="O5" s="794" t="s">
        <v>1211</v>
      </c>
      <c r="P5" s="437" t="s">
        <v>820</v>
      </c>
      <c r="Q5" s="465" t="s">
        <v>821</v>
      </c>
      <c r="R5" s="437" t="s">
        <v>744</v>
      </c>
      <c r="S5" s="814" t="s">
        <v>849</v>
      </c>
      <c r="T5" s="440" t="s">
        <v>2066</v>
      </c>
      <c r="U5" s="815" t="s">
        <v>1797</v>
      </c>
      <c r="V5" s="816" t="s">
        <v>753</v>
      </c>
      <c r="W5" s="817" t="s">
        <v>1219</v>
      </c>
      <c r="X5" s="797" t="s">
        <v>1164</v>
      </c>
      <c r="Y5" s="798" t="s">
        <v>1164</v>
      </c>
      <c r="Z5" s="798" t="s">
        <v>1164</v>
      </c>
      <c r="AA5" s="798" t="s">
        <v>1164</v>
      </c>
      <c r="AB5" s="522" t="s">
        <v>863</v>
      </c>
      <c r="AC5" s="443" t="s">
        <v>862</v>
      </c>
      <c r="AD5" s="439" t="s">
        <v>861</v>
      </c>
      <c r="AE5" s="865" t="s">
        <v>858</v>
      </c>
      <c r="AF5" s="1171"/>
      <c r="AG5" s="172"/>
      <c r="AH5" s="1755" t="s">
        <v>1102</v>
      </c>
      <c r="AI5" s="1607"/>
      <c r="AJ5" s="1607"/>
      <c r="AK5" s="1607"/>
      <c r="AL5" s="1607"/>
      <c r="AM5" s="1607"/>
      <c r="AP5" s="900" t="s">
        <v>1425</v>
      </c>
      <c r="AQ5" s="901" t="s">
        <v>1426</v>
      </c>
      <c r="AR5" s="247" t="s">
        <v>1017</v>
      </c>
      <c r="AS5" s="909" t="s">
        <v>1226</v>
      </c>
      <c r="AT5" s="684" t="s">
        <v>1028</v>
      </c>
      <c r="AU5" s="266" t="s">
        <v>1021</v>
      </c>
      <c r="AV5" s="263" t="s">
        <v>1022</v>
      </c>
      <c r="AW5" s="263" t="s">
        <v>1095</v>
      </c>
      <c r="AX5" s="146" t="s">
        <v>850</v>
      </c>
      <c r="AY5" s="683" t="s">
        <v>1026</v>
      </c>
      <c r="AZ5" s="691" t="s">
        <v>1218</v>
      </c>
      <c r="BA5" s="513" t="s">
        <v>1032</v>
      </c>
      <c r="BB5" s="243" t="s">
        <v>1097</v>
      </c>
      <c r="BC5" s="243" t="s">
        <v>1809</v>
      </c>
      <c r="BD5" s="243" t="s">
        <v>1035</v>
      </c>
      <c r="BE5" s="243" t="s">
        <v>1036</v>
      </c>
      <c r="BF5" s="243" t="s">
        <v>1039</v>
      </c>
      <c r="BG5" s="243" t="s">
        <v>1037</v>
      </c>
      <c r="BH5" s="243" t="s">
        <v>1038</v>
      </c>
      <c r="BI5" s="98" t="s">
        <v>1796</v>
      </c>
      <c r="BJ5" s="98" t="s">
        <v>1040</v>
      </c>
      <c r="BK5" s="98" t="s">
        <v>1041</v>
      </c>
      <c r="BL5" s="356" t="str">
        <f>IF(X5&lt;&gt;"Enter field name here",IF(LEN(X5)&lt;250,X5,"Long heading:- see workbook"),"No heading entered")</f>
        <v>No heading entered</v>
      </c>
      <c r="BM5" s="356" t="str">
        <f t="shared" ref="BM5:BN5" si="0">IF(Y5&lt;&gt;"Enter field name here",IF(LEN(Y5)&lt;250,Y5,"Long heading:- see workbook"),"No heading entered")</f>
        <v>No heading entered</v>
      </c>
      <c r="BN5" s="356" t="str">
        <f t="shared" si="0"/>
        <v>No heading entered</v>
      </c>
      <c r="BO5" s="356" t="str">
        <f>IF(AA5&lt;&gt;"Enter field name here",IF(LEN(AA5)&lt;250,AA5,"Long heading:- see workbook"),"No heading entered")</f>
        <v>No heading entered</v>
      </c>
      <c r="BP5" s="261" t="s">
        <v>1937</v>
      </c>
      <c r="BQ5" s="248" t="s">
        <v>1159</v>
      </c>
      <c r="BR5" s="261" t="s">
        <v>1938</v>
      </c>
      <c r="BS5" s="247" t="s">
        <v>1160</v>
      </c>
      <c r="BT5" s="97" t="s">
        <v>1098</v>
      </c>
      <c r="BU5" s="169" t="s">
        <v>322</v>
      </c>
    </row>
    <row r="6" spans="1:73" ht="9.9499999999999993" customHeight="1" thickBot="1" x14ac:dyDescent="0.3">
      <c r="A6" s="24"/>
      <c r="B6" s="880"/>
      <c r="C6" s="881"/>
      <c r="D6" s="882"/>
      <c r="E6" s="883"/>
      <c r="F6" s="884"/>
      <c r="G6" s="886"/>
      <c r="H6" s="1184"/>
      <c r="I6" s="223"/>
      <c r="J6" s="223"/>
      <c r="K6" s="1196"/>
      <c r="L6" s="885"/>
      <c r="M6" s="886"/>
      <c r="N6" s="887"/>
      <c r="O6" s="888"/>
      <c r="P6" s="889"/>
      <c r="Q6" s="890"/>
      <c r="R6" s="889"/>
      <c r="S6" s="891"/>
      <c r="T6" s="892"/>
      <c r="U6" s="893"/>
      <c r="V6" s="894"/>
      <c r="W6" s="895"/>
      <c r="X6" s="896"/>
      <c r="Y6" s="896"/>
      <c r="Z6" s="896"/>
      <c r="AA6" s="896"/>
      <c r="AB6" s="895"/>
      <c r="AC6" s="895"/>
      <c r="AD6" s="897"/>
      <c r="AE6" s="898"/>
      <c r="AF6" s="1171"/>
      <c r="AG6" s="172"/>
      <c r="AH6" s="871"/>
      <c r="AI6" s="871"/>
      <c r="AJ6" s="871"/>
      <c r="AK6" s="871"/>
      <c r="AL6" s="871"/>
      <c r="AM6" s="871"/>
      <c r="AP6" s="904" t="s">
        <v>1423</v>
      </c>
      <c r="AQ6" s="905" t="s">
        <v>1424</v>
      </c>
      <c r="AR6" s="906" t="s">
        <v>1427</v>
      </c>
      <c r="AS6" s="910" t="s">
        <v>1428</v>
      </c>
      <c r="AT6" s="906" t="s">
        <v>1429</v>
      </c>
      <c r="AU6" s="905" t="s">
        <v>1430</v>
      </c>
      <c r="AV6" s="906" t="s">
        <v>1431</v>
      </c>
      <c r="AW6" s="905" t="s">
        <v>1432</v>
      </c>
      <c r="AX6" s="906" t="s">
        <v>1433</v>
      </c>
      <c r="AY6" s="905" t="s">
        <v>1434</v>
      </c>
      <c r="AZ6" s="906" t="s">
        <v>1435</v>
      </c>
      <c r="BA6" s="905" t="s">
        <v>1436</v>
      </c>
      <c r="BB6" s="906" t="s">
        <v>1437</v>
      </c>
      <c r="BC6" s="905" t="s">
        <v>1438</v>
      </c>
      <c r="BD6" s="906" t="s">
        <v>1439</v>
      </c>
      <c r="BE6" s="905" t="s">
        <v>1440</v>
      </c>
      <c r="BF6" s="906" t="s">
        <v>1441</v>
      </c>
      <c r="BG6" s="905" t="s">
        <v>1442</v>
      </c>
      <c r="BH6" s="906" t="s">
        <v>1443</v>
      </c>
      <c r="BI6" s="905" t="s">
        <v>1444</v>
      </c>
      <c r="BJ6" s="906" t="s">
        <v>1445</v>
      </c>
      <c r="BK6" s="905" t="s">
        <v>1446</v>
      </c>
      <c r="BL6" s="906" t="s">
        <v>1447</v>
      </c>
      <c r="BM6" s="905" t="s">
        <v>1448</v>
      </c>
      <c r="BN6" s="906" t="s">
        <v>1449</v>
      </c>
      <c r="BO6" s="905" t="s">
        <v>1450</v>
      </c>
      <c r="BP6" s="906" t="s">
        <v>1451</v>
      </c>
      <c r="BQ6" s="906" t="s">
        <v>1452</v>
      </c>
      <c r="BR6" s="905" t="s">
        <v>1453</v>
      </c>
      <c r="BS6" s="906" t="s">
        <v>1454</v>
      </c>
      <c r="BT6" s="905" t="s">
        <v>1939</v>
      </c>
      <c r="BU6" s="906" t="s">
        <v>1940</v>
      </c>
    </row>
    <row r="7" spans="1:73" ht="15.75" customHeight="1" x14ac:dyDescent="0.25">
      <c r="A7" s="24"/>
      <c r="B7" s="264" t="s">
        <v>428</v>
      </c>
      <c r="C7" s="1075"/>
      <c r="D7" s="1074"/>
      <c r="E7" s="496"/>
      <c r="F7" s="1301"/>
      <c r="G7" s="1076"/>
      <c r="H7" s="226"/>
      <c r="K7" s="1197"/>
      <c r="L7" s="156"/>
      <c r="M7" s="29"/>
      <c r="N7" s="1077"/>
      <c r="O7" s="1078"/>
      <c r="P7" s="148"/>
      <c r="Q7" s="148"/>
      <c r="R7" s="1078"/>
      <c r="S7" s="1078"/>
      <c r="T7" s="1078"/>
      <c r="U7" s="1081"/>
      <c r="V7" s="1081"/>
      <c r="W7" s="1082"/>
      <c r="X7" s="30"/>
      <c r="Y7" s="30"/>
      <c r="Z7" s="30"/>
      <c r="AA7" s="30"/>
      <c r="AB7" s="1085"/>
      <c r="AC7" s="1085"/>
      <c r="AD7" s="1087"/>
      <c r="AE7" s="1085"/>
      <c r="AF7" s="381"/>
      <c r="AG7" s="172"/>
      <c r="AH7" s="172"/>
      <c r="AI7" s="172"/>
      <c r="AJ7" s="172"/>
      <c r="AK7" s="172"/>
      <c r="AL7" s="172"/>
      <c r="AM7" s="172"/>
      <c r="AP7" s="623">
        <v>1</v>
      </c>
      <c r="AQ7" s="1266" t="str">
        <f>$AQ$3</f>
        <v>X03. Cervical Spine  AP view</v>
      </c>
      <c r="AR7" s="96" t="str">
        <f>CONCATENATE('Contact_Information '!$AO$5,$AL$4,"-",$B7)</f>
        <v>No entry-No entry-Hyyyy-Rzzzz-PRPxxxxa-X03-01</v>
      </c>
      <c r="AS7" s="908" t="str">
        <f>IF($C7&lt;&gt;"",$C7,"Error, no entry")</f>
        <v>Error, no entry</v>
      </c>
      <c r="AT7" s="1112">
        <f>IF($C7&lt;&gt;"",IF($D7&lt;&gt;"",$D7,DATEVALUE("01/01/1900")),DATEVALUE("31/01/1900"))</f>
        <v>31</v>
      </c>
      <c r="AU7" s="693">
        <f>IF($C7&lt;&gt;"",IF($K7&lt;&gt;"",$K7,-15),-45)</f>
        <v>-45</v>
      </c>
      <c r="AV7" s="694" t="str">
        <f>IF($C7&lt;&gt;"",IF($L7&lt;&gt;"",$L7,"N"),"No record entry")</f>
        <v>No record entry</v>
      </c>
      <c r="AW7" s="695">
        <f>IF($C7&lt;&gt;"",IF($H7&lt;&gt;"",$H7,-15),-45)</f>
        <v>-45</v>
      </c>
      <c r="AX7" s="695">
        <f>IF($C7&lt;&gt;"",IF($M7&lt;&gt;"",$M7,-15),-45)</f>
        <v>-45</v>
      </c>
      <c r="AY7" s="644" t="str">
        <f>IF($C7&lt;&gt;"",IF($G7&lt;&gt;"",IF(LEN($G7)&lt;250,$G7,"Long Name:-see workbook"),IF($AY$4&lt;&gt;"",IF(LEN($AY$4)&lt;250,$AY$4,"Long name:-see workbook"),"No entry")),"No record entry")</f>
        <v>No record entry</v>
      </c>
      <c r="AZ7" s="696">
        <f>IF($C7&lt;&gt;"",IF($E7&lt;&gt;"",$E7,-15),-45)</f>
        <v>-45</v>
      </c>
      <c r="BA7" s="1302" t="str">
        <f>IF($C7&lt;&gt;"",IF($F7&lt;&gt;"",IF($F7&lt;&gt;"Radiography System default  units",IF($F7&lt;&gt;"Exam Protocol Default units",$F7,$BA$4),$BA$2),IF($BA$4&lt;&gt;"Not yet entered if given",$BA$4,IF($BA$2&lt;&gt;"",$BA$2,"Error: no units entered"))),"No record entry")</f>
        <v>No record entry</v>
      </c>
      <c r="BB7" s="606" t="str">
        <f>IF($C7&lt;&gt;"",IF($N7&lt;&gt;"",$N7,"No entry"),"No record entry")</f>
        <v>No record entry</v>
      </c>
      <c r="BC7" s="606" t="str">
        <f>IF($C7&lt;&gt;"",IF($O7&lt;&gt;"",$O7,"No entry"),"No record entry")</f>
        <v>No record entry</v>
      </c>
      <c r="BD7" s="606">
        <f>IF($C7&lt;&gt;"",IF($P7&lt;&gt;"",$P7,-15),-45)</f>
        <v>-45</v>
      </c>
      <c r="BE7" s="606">
        <f>IF($C7&lt;&gt;"",IF($Q7&lt;&gt;"",$Q7,-15),-45)</f>
        <v>-45</v>
      </c>
      <c r="BF7" s="606" t="str">
        <f>IF($C7&lt;&gt;"",IF($R7&lt;&gt;"",$R7,"No entry"),"No record entry")</f>
        <v>No record entry</v>
      </c>
      <c r="BG7" s="606">
        <f>IF($C7&lt;&gt;"",IF($S7&lt;&gt;"",$S7,-15),-45)</f>
        <v>-45</v>
      </c>
      <c r="BH7" s="606">
        <f>IF($C7&lt;&gt;"",IF($T7&lt;&gt;"",$T7,-15),-45)</f>
        <v>-45</v>
      </c>
      <c r="BI7" s="606" t="str">
        <f>IF($C7&lt;&gt;"",IF($U7&lt;&gt;"",$U7,"No entry"),"No record entry")</f>
        <v>No record entry</v>
      </c>
      <c r="BJ7" s="606" t="str">
        <f>IF($C7&lt;&gt;"",IF($V7&lt;&gt;"",$V7,"No entry"),"No record entry")</f>
        <v>No record entry</v>
      </c>
      <c r="BK7" s="270" t="str">
        <f>IF($C7&lt;&gt;"",IF($W7&lt;&gt;"",IF(LEN($W7)&lt;250,$W7,"Long comment:-see workbook"),"No entry"),"No record entry")</f>
        <v>No record entry</v>
      </c>
      <c r="BL7" s="799">
        <f>IF($C7&lt;&gt;"",IF(BL$5&lt;&gt;"No heading entered",IF($X7&lt;&gt;"",$X7, -15),-15), -45)</f>
        <v>-45</v>
      </c>
      <c r="BM7" s="799">
        <f>IF($C7&lt;&gt;"",IF($BM$5&lt;&gt;"No heading entered",IF($Y7&lt;&gt;"",$Y7, -15),-15), -45)</f>
        <v>-45</v>
      </c>
      <c r="BN7" s="799">
        <f>IF($C7&lt;&gt;"",IF($BN$5&lt;&gt;"No heading entered",IF($Z7&lt;&gt;"",$Z7, -15),-15), -45)</f>
        <v>-45</v>
      </c>
      <c r="BO7" s="799">
        <f>IF($C7&lt;&gt;"",IF($BO$5&lt;&gt;"No heading entered",IF($AA7&lt;&gt;"",$AA7, -15),-15), -45)</f>
        <v>-45</v>
      </c>
      <c r="BP7" s="799" t="str">
        <f>IF($C7&lt;&gt;"",IF($AB7&lt;&gt;"",IF(LEN($AB7)&lt;250,$AB7,"Long name:-see workbook"),$AB$2),"No record entry")</f>
        <v>No record entry</v>
      </c>
      <c r="BQ7" s="799" t="str">
        <f>IF($C7&lt;&gt;"",IF($AB7&lt;&gt;"","N","Y"),"No record entry")</f>
        <v>No record entry</v>
      </c>
      <c r="BR7" s="660" t="str">
        <f>IF($C7&lt;&gt;"",IF($AC7&lt;&gt;"",IF(LEN($AC7)&lt;250,$AC7,"Long name:-see workbook"), $AC$2),"No record entry")</f>
        <v>No record entry</v>
      </c>
      <c r="BS7" s="660" t="str">
        <f>IF($C7&lt;&gt;"",IF($AC7&lt;&gt;"","N","Y"),"No record entry")</f>
        <v>No record entry</v>
      </c>
      <c r="BT7" s="800" t="str">
        <f>IF($C7&lt;&gt;"",IF($AD7&lt;&gt;"",IF(LEN($AD7)&lt;250,$AD7,"Long comment:- see workbook"),"No entry"),"No record entry")</f>
        <v>No record entry</v>
      </c>
      <c r="BU7" s="801" t="str">
        <f>IF($C7&lt;&gt;"",IF($AE7&lt;&gt;"",IF(LEN($AE7)&lt;250,$AE7,"Long comment:-see workbook"),"No entry"),"No record entry")</f>
        <v>No record entry</v>
      </c>
    </row>
    <row r="8" spans="1:73" ht="15.75" customHeight="1" x14ac:dyDescent="0.25">
      <c r="A8" s="24"/>
      <c r="B8" s="265" t="s">
        <v>429</v>
      </c>
      <c r="C8" s="1075"/>
      <c r="D8" s="1074"/>
      <c r="E8" s="497"/>
      <c r="F8" s="1301"/>
      <c r="G8" s="1079"/>
      <c r="H8" s="226"/>
      <c r="K8" s="1197"/>
      <c r="L8" s="382"/>
      <c r="M8" s="31"/>
      <c r="N8" s="1077"/>
      <c r="O8" s="1080"/>
      <c r="P8" s="149"/>
      <c r="Q8" s="149"/>
      <c r="R8" s="1078"/>
      <c r="S8" s="1078"/>
      <c r="T8" s="1078"/>
      <c r="U8" s="1081"/>
      <c r="V8" s="1083"/>
      <c r="W8" s="1084"/>
      <c r="X8" s="30"/>
      <c r="Y8" s="30"/>
      <c r="Z8" s="30"/>
      <c r="AA8" s="30"/>
      <c r="AB8" s="1085"/>
      <c r="AC8" s="1085"/>
      <c r="AD8" s="1088"/>
      <c r="AE8" s="1086"/>
      <c r="AF8" s="381"/>
      <c r="AG8" s="172"/>
      <c r="AH8" s="172"/>
      <c r="AI8" s="172"/>
      <c r="AJ8" s="172"/>
      <c r="AK8" s="172"/>
      <c r="AL8" s="172"/>
      <c r="AM8" s="172"/>
      <c r="AP8" s="353"/>
      <c r="AQ8" s="90"/>
      <c r="AR8" s="676"/>
      <c r="AS8" s="676"/>
      <c r="AT8" s="168"/>
      <c r="AU8" s="678"/>
      <c r="AV8" s="160"/>
      <c r="AW8" s="268"/>
      <c r="AX8" s="268"/>
      <c r="AY8" s="88"/>
      <c r="AZ8" s="90"/>
      <c r="BA8" s="90"/>
      <c r="BB8" s="90"/>
      <c r="BC8" s="90"/>
      <c r="BD8" s="90"/>
      <c r="BE8" s="90"/>
      <c r="BF8" s="90"/>
      <c r="BG8" s="90"/>
      <c r="BH8" s="90"/>
      <c r="BI8" s="90"/>
      <c r="BJ8" s="90"/>
      <c r="BK8" s="90"/>
      <c r="BL8" s="1212"/>
      <c r="BM8" s="1212"/>
      <c r="BN8" s="1212"/>
      <c r="BO8" s="1212"/>
      <c r="BP8" s="86"/>
      <c r="BQ8" s="86"/>
      <c r="BT8" s="85"/>
      <c r="BU8" s="170"/>
    </row>
    <row r="9" spans="1:73" ht="15.75" customHeight="1" thickBot="1" x14ac:dyDescent="0.3">
      <c r="A9" s="24"/>
      <c r="B9" s="265" t="s">
        <v>430</v>
      </c>
      <c r="C9" s="1075"/>
      <c r="D9" s="1074"/>
      <c r="E9" s="497"/>
      <c r="F9" s="1301"/>
      <c r="G9" s="1079"/>
      <c r="H9" s="226"/>
      <c r="K9" s="1197"/>
      <c r="L9" s="382"/>
      <c r="M9" s="31"/>
      <c r="N9" s="1077"/>
      <c r="O9" s="1080"/>
      <c r="P9" s="149"/>
      <c r="Q9" s="149"/>
      <c r="R9" s="1078"/>
      <c r="S9" s="1078"/>
      <c r="T9" s="1078"/>
      <c r="U9" s="1081"/>
      <c r="V9" s="1083"/>
      <c r="W9" s="1084"/>
      <c r="X9" s="30"/>
      <c r="Y9" s="30"/>
      <c r="Z9" s="30"/>
      <c r="AA9" s="30"/>
      <c r="AB9" s="1085"/>
      <c r="AC9" s="1085"/>
      <c r="AD9" s="1088"/>
      <c r="AE9" s="1086"/>
      <c r="AF9" s="381"/>
      <c r="AG9" s="172"/>
      <c r="AH9" s="172"/>
      <c r="AI9" s="172"/>
      <c r="AJ9" s="172"/>
      <c r="AK9" s="172"/>
      <c r="AL9" s="172"/>
      <c r="AM9" s="172"/>
      <c r="AP9" s="353"/>
      <c r="AQ9" s="90"/>
      <c r="AR9" s="676"/>
      <c r="AS9" s="676"/>
      <c r="AT9" s="168"/>
      <c r="AU9" s="678"/>
      <c r="AV9" s="160"/>
      <c r="AW9" s="268"/>
      <c r="AX9" s="268"/>
      <c r="AY9" s="88"/>
      <c r="AZ9" s="90"/>
      <c r="BA9" s="90"/>
      <c r="BB9" s="90"/>
      <c r="BC9" s="90"/>
      <c r="BD9" s="90"/>
      <c r="BE9" s="90"/>
      <c r="BF9" s="90"/>
      <c r="BG9" s="90"/>
      <c r="BH9" s="90"/>
      <c r="BI9" s="90"/>
      <c r="BJ9" s="90"/>
      <c r="BK9" s="90"/>
      <c r="BL9" s="86"/>
      <c r="BM9" s="86"/>
      <c r="BN9" s="86"/>
      <c r="BO9" s="86"/>
      <c r="BP9" s="86"/>
      <c r="BQ9" s="86"/>
      <c r="BT9" s="85"/>
      <c r="BU9" s="170"/>
    </row>
    <row r="10" spans="1:73" ht="15.75" customHeight="1" x14ac:dyDescent="0.25">
      <c r="A10" s="24"/>
      <c r="B10" s="265" t="s">
        <v>431</v>
      </c>
      <c r="C10" s="1075"/>
      <c r="D10" s="1074"/>
      <c r="E10" s="497"/>
      <c r="F10" s="1301"/>
      <c r="G10" s="1079"/>
      <c r="H10" s="226"/>
      <c r="K10" s="1197"/>
      <c r="L10" s="382"/>
      <c r="M10" s="31"/>
      <c r="N10" s="1077"/>
      <c r="O10" s="1080"/>
      <c r="P10" s="149"/>
      <c r="Q10" s="149"/>
      <c r="R10" s="1078"/>
      <c r="S10" s="1078"/>
      <c r="T10" s="1078"/>
      <c r="U10" s="1081"/>
      <c r="V10" s="1083"/>
      <c r="W10" s="1084"/>
      <c r="X10" s="30"/>
      <c r="Y10" s="30"/>
      <c r="Z10" s="30"/>
      <c r="AA10" s="30"/>
      <c r="AB10" s="1085"/>
      <c r="AC10" s="1085"/>
      <c r="AD10" s="1088"/>
      <c r="AE10" s="1086"/>
      <c r="AF10" s="24"/>
      <c r="AG10" s="172"/>
      <c r="AH10" s="312"/>
      <c r="AI10" s="313"/>
      <c r="AJ10" s="313"/>
      <c r="AK10" s="313"/>
      <c r="AL10" s="314"/>
      <c r="AM10" s="172"/>
      <c r="AP10" s="353"/>
      <c r="AQ10" s="90"/>
      <c r="AR10" s="676"/>
      <c r="AS10" s="676"/>
      <c r="AT10" s="168"/>
      <c r="AU10" s="678"/>
      <c r="AV10" s="160"/>
      <c r="AW10" s="268"/>
      <c r="AX10" s="268"/>
      <c r="AY10" s="88"/>
      <c r="AZ10" s="90"/>
      <c r="BA10" s="90"/>
      <c r="BB10" s="90"/>
      <c r="BC10" s="90"/>
      <c r="BD10" s="90"/>
      <c r="BE10" s="90"/>
      <c r="BF10" s="90"/>
      <c r="BG10" s="90"/>
      <c r="BH10" s="90"/>
      <c r="BI10" s="90"/>
      <c r="BJ10" s="90"/>
      <c r="BK10" s="90"/>
      <c r="BL10" s="86"/>
      <c r="BM10" s="86"/>
      <c r="BN10" s="86"/>
      <c r="BO10" s="86"/>
      <c r="BP10" s="86"/>
      <c r="BQ10" s="86"/>
      <c r="BT10" s="85"/>
      <c r="BU10" s="170"/>
    </row>
    <row r="11" spans="1:73" ht="15.75" customHeight="1" x14ac:dyDescent="0.3">
      <c r="A11" s="24"/>
      <c r="B11" s="265" t="s">
        <v>432</v>
      </c>
      <c r="C11" s="1075"/>
      <c r="D11" s="1074"/>
      <c r="E11" s="497"/>
      <c r="F11" s="1301"/>
      <c r="G11" s="1079"/>
      <c r="H11" s="226"/>
      <c r="K11" s="1197"/>
      <c r="L11" s="382"/>
      <c r="M11" s="31"/>
      <c r="N11" s="1077"/>
      <c r="O11" s="1080"/>
      <c r="P11" s="149"/>
      <c r="Q11" s="149"/>
      <c r="R11" s="1078"/>
      <c r="S11" s="1078"/>
      <c r="T11" s="1078"/>
      <c r="U11" s="1081"/>
      <c r="V11" s="1083"/>
      <c r="W11" s="1084"/>
      <c r="X11" s="30"/>
      <c r="Y11" s="30"/>
      <c r="Z11" s="30"/>
      <c r="AA11" s="30"/>
      <c r="AB11" s="1085"/>
      <c r="AC11" s="1085"/>
      <c r="AD11" s="1089"/>
      <c r="AE11" s="1086"/>
      <c r="AF11" s="24"/>
      <c r="AG11" s="172"/>
      <c r="AH11" s="316" t="s">
        <v>464</v>
      </c>
      <c r="AI11" s="181"/>
      <c r="AJ11" s="181"/>
      <c r="AK11" s="181"/>
      <c r="AL11" s="315"/>
      <c r="AM11" s="172"/>
      <c r="AP11" s="353"/>
      <c r="AQ11" s="90"/>
      <c r="AR11" s="676"/>
      <c r="AS11" s="676"/>
      <c r="AT11" s="168"/>
      <c r="AU11" s="678"/>
      <c r="AV11" s="160"/>
      <c r="AW11" s="268"/>
      <c r="AX11" s="268"/>
      <c r="AY11" s="88"/>
      <c r="AZ11" s="90"/>
      <c r="BA11" s="90"/>
      <c r="BB11" s="90"/>
      <c r="BC11" s="90"/>
      <c r="BD11" s="90"/>
      <c r="BE11" s="90"/>
      <c r="BF11" s="90"/>
      <c r="BG11" s="90"/>
      <c r="BH11" s="90"/>
      <c r="BI11" s="90"/>
      <c r="BJ11" s="90"/>
      <c r="BK11" s="90"/>
      <c r="BL11" s="86"/>
      <c r="BM11" s="86"/>
      <c r="BN11" s="86"/>
      <c r="BO11" s="86"/>
      <c r="BP11" s="86"/>
      <c r="BQ11" s="86"/>
      <c r="BT11" s="85"/>
      <c r="BU11" s="170"/>
    </row>
    <row r="12" spans="1:73" ht="15.75" customHeight="1" x14ac:dyDescent="0.25">
      <c r="A12" s="24"/>
      <c r="B12" s="265" t="s">
        <v>433</v>
      </c>
      <c r="C12" s="1075"/>
      <c r="D12" s="1074"/>
      <c r="E12" s="497"/>
      <c r="F12" s="1301"/>
      <c r="G12" s="1079"/>
      <c r="H12" s="226"/>
      <c r="K12" s="1197"/>
      <c r="L12" s="382"/>
      <c r="M12" s="31"/>
      <c r="N12" s="1077"/>
      <c r="O12" s="1080"/>
      <c r="P12" s="149"/>
      <c r="Q12" s="149"/>
      <c r="R12" s="1078"/>
      <c r="S12" s="1078"/>
      <c r="T12" s="1078"/>
      <c r="U12" s="1081"/>
      <c r="V12" s="1083"/>
      <c r="W12" s="1084"/>
      <c r="X12" s="30"/>
      <c r="Y12" s="30"/>
      <c r="Z12" s="30"/>
      <c r="AA12" s="30"/>
      <c r="AB12" s="1085"/>
      <c r="AC12" s="1085"/>
      <c r="AD12" s="1089"/>
      <c r="AE12" s="1086"/>
      <c r="AF12" s="73"/>
      <c r="AG12" s="172"/>
      <c r="AH12" s="298" t="s">
        <v>864</v>
      </c>
      <c r="AI12" s="1"/>
      <c r="AJ12" s="217" t="s">
        <v>870</v>
      </c>
      <c r="AK12" s="217" t="s">
        <v>309</v>
      </c>
      <c r="AL12" s="296"/>
      <c r="AM12" s="172"/>
      <c r="AP12" s="353"/>
      <c r="AQ12" s="90"/>
      <c r="AR12" s="676"/>
      <c r="AS12" s="676"/>
      <c r="AT12" s="168"/>
      <c r="AU12" s="678"/>
      <c r="AV12" s="160"/>
      <c r="AW12" s="268"/>
      <c r="AX12" s="268"/>
      <c r="AY12" s="88"/>
      <c r="AZ12" s="90"/>
      <c r="BA12" s="90"/>
      <c r="BB12" s="90"/>
      <c r="BC12" s="90"/>
      <c r="BD12" s="90"/>
      <c r="BE12" s="90"/>
      <c r="BF12" s="90"/>
      <c r="BG12" s="90"/>
      <c r="BH12" s="90"/>
      <c r="BI12" s="90"/>
      <c r="BJ12" s="90"/>
      <c r="BK12" s="90"/>
      <c r="BL12" s="86"/>
      <c r="BM12" s="86"/>
      <c r="BN12" s="86"/>
      <c r="BO12" s="86"/>
      <c r="BP12" s="86"/>
      <c r="BQ12" s="86"/>
      <c r="BT12" s="85"/>
      <c r="BU12" s="170"/>
    </row>
    <row r="13" spans="1:73" ht="15.75" customHeight="1" x14ac:dyDescent="0.25">
      <c r="A13" s="24"/>
      <c r="B13" s="265" t="s">
        <v>434</v>
      </c>
      <c r="C13" s="1075"/>
      <c r="D13" s="1074"/>
      <c r="E13" s="497"/>
      <c r="F13" s="1301"/>
      <c r="G13" s="1079"/>
      <c r="H13" s="226"/>
      <c r="K13" s="1197"/>
      <c r="L13" s="382"/>
      <c r="M13" s="31"/>
      <c r="N13" s="1077"/>
      <c r="O13" s="1080"/>
      <c r="P13" s="149"/>
      <c r="Q13" s="149"/>
      <c r="R13" s="1078"/>
      <c r="S13" s="1078"/>
      <c r="T13" s="1078"/>
      <c r="U13" s="1081"/>
      <c r="V13" s="1083"/>
      <c r="W13" s="1084"/>
      <c r="X13" s="30"/>
      <c r="Y13" s="30"/>
      <c r="Z13" s="30"/>
      <c r="AA13" s="30"/>
      <c r="AB13" s="1085"/>
      <c r="AC13" s="1085"/>
      <c r="AD13" s="1089"/>
      <c r="AE13" s="1086"/>
      <c r="AF13" s="73"/>
      <c r="AG13" s="172"/>
      <c r="AH13" s="299" t="s">
        <v>233</v>
      </c>
      <c r="AI13" s="1"/>
      <c r="AJ13" s="1" t="s">
        <v>1229</v>
      </c>
      <c r="AK13" s="1" t="s">
        <v>308</v>
      </c>
      <c r="AL13" s="296"/>
      <c r="AM13" s="172"/>
      <c r="AP13" s="353"/>
      <c r="AQ13" s="90"/>
      <c r="AR13" s="676"/>
      <c r="AS13" s="676"/>
      <c r="AT13" s="168"/>
      <c r="AU13" s="678"/>
      <c r="AV13" s="160"/>
      <c r="AW13" s="268"/>
      <c r="AX13" s="268"/>
      <c r="AY13" s="88"/>
      <c r="AZ13" s="90"/>
      <c r="BA13" s="90"/>
      <c r="BB13" s="90"/>
      <c r="BC13" s="90"/>
      <c r="BD13" s="90"/>
      <c r="BE13" s="90"/>
      <c r="BF13" s="90"/>
      <c r="BG13" s="90"/>
      <c r="BH13" s="90"/>
      <c r="BI13" s="90"/>
      <c r="BJ13" s="90"/>
      <c r="BK13" s="90"/>
      <c r="BL13" s="86"/>
      <c r="BM13" s="86"/>
      <c r="BN13" s="86"/>
      <c r="BO13" s="86"/>
      <c r="BP13" s="86"/>
      <c r="BQ13" s="86"/>
      <c r="BT13" s="85"/>
      <c r="BU13" s="170"/>
    </row>
    <row r="14" spans="1:73" ht="15.75" customHeight="1" x14ac:dyDescent="0.25">
      <c r="A14" s="24"/>
      <c r="B14" s="265" t="s">
        <v>435</v>
      </c>
      <c r="C14" s="1075"/>
      <c r="D14" s="1074"/>
      <c r="E14" s="497"/>
      <c r="F14" s="1301"/>
      <c r="G14" s="1079"/>
      <c r="H14" s="226"/>
      <c r="K14" s="1197"/>
      <c r="L14" s="382"/>
      <c r="M14" s="31"/>
      <c r="N14" s="1077"/>
      <c r="O14" s="1080"/>
      <c r="P14" s="149"/>
      <c r="Q14" s="149"/>
      <c r="R14" s="1078"/>
      <c r="S14" s="1078"/>
      <c r="T14" s="1078"/>
      <c r="U14" s="1081"/>
      <c r="V14" s="1083"/>
      <c r="W14" s="1084"/>
      <c r="X14" s="30"/>
      <c r="Y14" s="30"/>
      <c r="Z14" s="30"/>
      <c r="AA14" s="30"/>
      <c r="AB14" s="1085"/>
      <c r="AC14" s="1085"/>
      <c r="AD14" s="1089"/>
      <c r="AE14" s="1086"/>
      <c r="AF14" s="38"/>
      <c r="AG14" s="172"/>
      <c r="AH14" s="297" t="s">
        <v>851</v>
      </c>
      <c r="AI14" s="216"/>
      <c r="AJ14" s="1" t="s">
        <v>1227</v>
      </c>
      <c r="AK14" s="1" t="s">
        <v>231</v>
      </c>
      <c r="AL14" s="296"/>
      <c r="AM14" s="172"/>
      <c r="AP14" s="353"/>
      <c r="AQ14" s="90"/>
      <c r="AR14" s="676"/>
      <c r="AS14" s="676"/>
      <c r="AT14" s="168"/>
      <c r="AU14" s="678"/>
      <c r="AV14" s="160"/>
      <c r="AW14" s="268"/>
      <c r="AX14" s="268"/>
      <c r="AY14" s="88"/>
      <c r="AZ14" s="90"/>
      <c r="BA14" s="90"/>
      <c r="BB14" s="90"/>
      <c r="BC14" s="90"/>
      <c r="BD14" s="90"/>
      <c r="BE14" s="90"/>
      <c r="BF14" s="90"/>
      <c r="BG14" s="90"/>
      <c r="BH14" s="90"/>
      <c r="BI14" s="90"/>
      <c r="BJ14" s="90"/>
      <c r="BK14" s="90"/>
      <c r="BL14" s="86"/>
      <c r="BM14" s="86"/>
      <c r="BN14" s="86"/>
      <c r="BO14" s="86"/>
      <c r="BP14" s="86"/>
      <c r="BQ14" s="86"/>
      <c r="BT14" s="85"/>
      <c r="BU14" s="170"/>
    </row>
    <row r="15" spans="1:73" ht="15.75" customHeight="1" x14ac:dyDescent="0.25">
      <c r="A15" s="24"/>
      <c r="B15" s="265" t="s">
        <v>436</v>
      </c>
      <c r="C15" s="1075"/>
      <c r="D15" s="1074"/>
      <c r="E15" s="497"/>
      <c r="F15" s="1301"/>
      <c r="G15" s="1079"/>
      <c r="H15" s="226"/>
      <c r="K15" s="1197"/>
      <c r="L15" s="382"/>
      <c r="M15" s="31"/>
      <c r="N15" s="1077"/>
      <c r="O15" s="1080"/>
      <c r="P15" s="149"/>
      <c r="Q15" s="149"/>
      <c r="R15" s="1078"/>
      <c r="S15" s="1078"/>
      <c r="T15" s="1078"/>
      <c r="U15" s="1081"/>
      <c r="V15" s="1083"/>
      <c r="W15" s="1084"/>
      <c r="X15" s="30"/>
      <c r="Y15" s="30"/>
      <c r="Z15" s="30"/>
      <c r="AA15" s="30"/>
      <c r="AB15" s="1085"/>
      <c r="AC15" s="1085"/>
      <c r="AD15" s="1089"/>
      <c r="AE15" s="1086"/>
      <c r="AF15" s="38"/>
      <c r="AG15" s="172"/>
      <c r="AH15" s="297" t="s">
        <v>958</v>
      </c>
      <c r="AI15" s="216"/>
      <c r="AJ15" s="1" t="s">
        <v>791</v>
      </c>
      <c r="AK15" s="1" t="s">
        <v>285</v>
      </c>
      <c r="AL15" s="296"/>
      <c r="AM15" s="172"/>
      <c r="AP15" s="353"/>
      <c r="AQ15" s="90"/>
      <c r="AR15" s="676"/>
      <c r="AS15" s="676"/>
      <c r="AT15" s="168"/>
      <c r="AU15" s="678"/>
      <c r="AV15" s="160"/>
      <c r="AW15" s="268"/>
      <c r="AX15" s="268"/>
      <c r="AY15" s="88"/>
      <c r="AZ15" s="90"/>
      <c r="BA15" s="90"/>
      <c r="BB15" s="90"/>
      <c r="BC15" s="90"/>
      <c r="BD15" s="90"/>
      <c r="BE15" s="90"/>
      <c r="BF15" s="90"/>
      <c r="BG15" s="90"/>
      <c r="BH15" s="90"/>
      <c r="BI15" s="90"/>
      <c r="BJ15" s="90"/>
      <c r="BK15" s="90"/>
      <c r="BL15" s="86"/>
      <c r="BM15" s="86"/>
      <c r="BN15" s="86"/>
      <c r="BO15" s="86"/>
      <c r="BP15" s="86"/>
      <c r="BQ15" s="86"/>
      <c r="BT15" s="85"/>
      <c r="BU15" s="170"/>
    </row>
    <row r="16" spans="1:73" ht="15.75" customHeight="1" x14ac:dyDescent="0.25">
      <c r="A16" s="24"/>
      <c r="B16" s="265">
        <v>10</v>
      </c>
      <c r="C16" s="1075"/>
      <c r="D16" s="1074"/>
      <c r="E16" s="497"/>
      <c r="F16" s="1301"/>
      <c r="G16" s="1079"/>
      <c r="H16" s="226"/>
      <c r="K16" s="1197"/>
      <c r="L16" s="382"/>
      <c r="M16" s="31"/>
      <c r="N16" s="1077"/>
      <c r="O16" s="1080"/>
      <c r="P16" s="149"/>
      <c r="Q16" s="149"/>
      <c r="R16" s="1078"/>
      <c r="S16" s="1078"/>
      <c r="T16" s="1078"/>
      <c r="U16" s="1081"/>
      <c r="V16" s="1083"/>
      <c r="W16" s="1084"/>
      <c r="X16" s="30"/>
      <c r="Y16" s="30"/>
      <c r="Z16" s="30"/>
      <c r="AA16" s="30"/>
      <c r="AB16" s="1085"/>
      <c r="AC16" s="1085"/>
      <c r="AD16" s="1089"/>
      <c r="AE16" s="1086"/>
      <c r="AF16" s="38"/>
      <c r="AG16" s="172"/>
      <c r="AH16" s="297" t="s">
        <v>255</v>
      </c>
      <c r="AI16" s="216"/>
      <c r="AJ16" s="1" t="s">
        <v>629</v>
      </c>
      <c r="AK16" s="1" t="s">
        <v>286</v>
      </c>
      <c r="AL16" s="296"/>
      <c r="AM16" s="172"/>
      <c r="AP16" s="353"/>
      <c r="AQ16" s="90"/>
      <c r="AR16" s="676"/>
      <c r="AS16" s="676"/>
      <c r="AT16" s="168"/>
      <c r="AU16" s="678"/>
      <c r="AV16" s="160"/>
      <c r="AW16" s="268"/>
      <c r="AX16" s="268"/>
      <c r="AY16" s="88"/>
      <c r="AZ16" s="90"/>
      <c r="BA16" s="90"/>
      <c r="BB16" s="90"/>
      <c r="BC16" s="90"/>
      <c r="BD16" s="90"/>
      <c r="BE16" s="90"/>
      <c r="BF16" s="90"/>
      <c r="BG16" s="90"/>
      <c r="BH16" s="90"/>
      <c r="BI16" s="90"/>
      <c r="BJ16" s="90"/>
      <c r="BK16" s="90"/>
      <c r="BL16" s="86"/>
      <c r="BM16" s="86"/>
      <c r="BN16" s="86"/>
      <c r="BO16" s="86"/>
      <c r="BP16" s="86"/>
      <c r="BQ16" s="86"/>
      <c r="BT16" s="85"/>
      <c r="BU16" s="170"/>
    </row>
    <row r="17" spans="1:73" ht="15.75" customHeight="1" x14ac:dyDescent="0.25">
      <c r="A17" s="24"/>
      <c r="B17" s="265">
        <v>11</v>
      </c>
      <c r="C17" s="1075"/>
      <c r="D17" s="1074"/>
      <c r="E17" s="497"/>
      <c r="F17" s="1301"/>
      <c r="G17" s="1079"/>
      <c r="H17" s="226"/>
      <c r="K17" s="1197"/>
      <c r="L17" s="382"/>
      <c r="M17" s="31"/>
      <c r="N17" s="1077"/>
      <c r="O17" s="1080"/>
      <c r="P17" s="149"/>
      <c r="Q17" s="149"/>
      <c r="R17" s="1078"/>
      <c r="S17" s="1078"/>
      <c r="T17" s="1078"/>
      <c r="U17" s="1081"/>
      <c r="V17" s="1083"/>
      <c r="W17" s="1084"/>
      <c r="X17" s="30"/>
      <c r="Y17" s="30"/>
      <c r="Z17" s="30"/>
      <c r="AA17" s="30"/>
      <c r="AB17" s="1085"/>
      <c r="AC17" s="1085"/>
      <c r="AD17" s="1089"/>
      <c r="AE17" s="1086"/>
      <c r="AF17" s="38"/>
      <c r="AG17" s="172"/>
      <c r="AH17" s="297" t="s">
        <v>256</v>
      </c>
      <c r="AI17" s="1"/>
      <c r="AJ17" s="1" t="s">
        <v>792</v>
      </c>
      <c r="AK17" s="1" t="s">
        <v>310</v>
      </c>
      <c r="AL17" s="296"/>
      <c r="AM17" s="172"/>
      <c r="AP17" s="353"/>
      <c r="AQ17" s="90"/>
      <c r="AR17" s="676"/>
      <c r="AS17" s="676"/>
      <c r="AT17" s="168"/>
      <c r="AU17" s="678"/>
      <c r="AV17" s="160"/>
      <c r="AW17" s="268"/>
      <c r="AX17" s="268"/>
      <c r="AY17" s="88"/>
      <c r="AZ17" s="90"/>
      <c r="BA17" s="90"/>
      <c r="BB17" s="90"/>
      <c r="BC17" s="90"/>
      <c r="BD17" s="90"/>
      <c r="BE17" s="90"/>
      <c r="BF17" s="90"/>
      <c r="BG17" s="90"/>
      <c r="BH17" s="90"/>
      <c r="BI17" s="90"/>
      <c r="BJ17" s="90"/>
      <c r="BK17" s="90"/>
      <c r="BL17" s="86"/>
      <c r="BM17" s="86"/>
      <c r="BN17" s="86"/>
      <c r="BO17" s="86"/>
      <c r="BP17" s="86"/>
      <c r="BQ17" s="86"/>
      <c r="BT17" s="85"/>
      <c r="BU17" s="170"/>
    </row>
    <row r="18" spans="1:73" ht="15.75" customHeight="1" x14ac:dyDescent="0.25">
      <c r="A18" s="24"/>
      <c r="B18" s="265">
        <v>12</v>
      </c>
      <c r="C18" s="1075"/>
      <c r="D18" s="1074"/>
      <c r="E18" s="497"/>
      <c r="F18" s="1301"/>
      <c r="G18" s="1079"/>
      <c r="H18" s="226"/>
      <c r="K18" s="1197"/>
      <c r="L18" s="382"/>
      <c r="M18" s="31"/>
      <c r="N18" s="1077"/>
      <c r="O18" s="1080"/>
      <c r="P18" s="149"/>
      <c r="Q18" s="149"/>
      <c r="R18" s="1078"/>
      <c r="S18" s="1078"/>
      <c r="T18" s="1078"/>
      <c r="U18" s="1081"/>
      <c r="V18" s="1083"/>
      <c r="W18" s="1084"/>
      <c r="X18" s="30"/>
      <c r="Y18" s="30"/>
      <c r="Z18" s="30"/>
      <c r="AA18" s="30"/>
      <c r="AB18" s="1085"/>
      <c r="AC18" s="1085"/>
      <c r="AD18" s="1089"/>
      <c r="AE18" s="1086"/>
      <c r="AF18" s="38"/>
      <c r="AG18" s="172"/>
      <c r="AH18" s="297" t="s">
        <v>257</v>
      </c>
      <c r="AI18" s="1"/>
      <c r="AJ18" s="1" t="s">
        <v>1228</v>
      </c>
      <c r="AK18" s="1" t="s">
        <v>311</v>
      </c>
      <c r="AL18" s="296"/>
      <c r="AM18" s="172"/>
      <c r="AP18" s="353"/>
      <c r="AQ18" s="90"/>
      <c r="AR18" s="676"/>
      <c r="AS18" s="676"/>
      <c r="AT18" s="168"/>
      <c r="AU18" s="678"/>
      <c r="AV18" s="160"/>
      <c r="AW18" s="268"/>
      <c r="AX18" s="268"/>
      <c r="AY18" s="88"/>
      <c r="AZ18" s="90"/>
      <c r="BA18" s="90"/>
      <c r="BB18" s="90"/>
      <c r="BC18" s="90"/>
      <c r="BD18" s="90"/>
      <c r="BE18" s="90"/>
      <c r="BF18" s="90"/>
      <c r="BG18" s="90"/>
      <c r="BH18" s="90"/>
      <c r="BI18" s="90"/>
      <c r="BJ18" s="90"/>
      <c r="BK18" s="90"/>
      <c r="BL18" s="86"/>
      <c r="BM18" s="86"/>
      <c r="BN18" s="86"/>
      <c r="BO18" s="86"/>
      <c r="BP18" s="86"/>
      <c r="BQ18" s="86"/>
      <c r="BT18" s="85"/>
      <c r="BU18" s="170"/>
    </row>
    <row r="19" spans="1:73" ht="15.75" customHeight="1" x14ac:dyDescent="0.25">
      <c r="A19" s="24"/>
      <c r="B19" s="265">
        <v>13</v>
      </c>
      <c r="C19" s="1075"/>
      <c r="D19" s="1074"/>
      <c r="E19" s="497"/>
      <c r="F19" s="1301"/>
      <c r="G19" s="1079"/>
      <c r="H19" s="226"/>
      <c r="K19" s="1197"/>
      <c r="L19" s="382"/>
      <c r="M19" s="31"/>
      <c r="N19" s="1077"/>
      <c r="O19" s="1080"/>
      <c r="P19" s="149"/>
      <c r="Q19" s="149"/>
      <c r="R19" s="1078"/>
      <c r="S19" s="1078"/>
      <c r="T19" s="1078"/>
      <c r="U19" s="1081"/>
      <c r="V19" s="1083"/>
      <c r="W19" s="1084"/>
      <c r="X19" s="30"/>
      <c r="Y19" s="30"/>
      <c r="Z19" s="30"/>
      <c r="AA19" s="30"/>
      <c r="AB19" s="1085"/>
      <c r="AC19" s="1085"/>
      <c r="AD19" s="1089"/>
      <c r="AE19" s="1086"/>
      <c r="AF19" s="38"/>
      <c r="AG19" s="172"/>
      <c r="AH19" s="297" t="s">
        <v>258</v>
      </c>
      <c r="AI19" s="1"/>
      <c r="AJ19" s="1" t="s">
        <v>793</v>
      </c>
      <c r="AK19" s="1" t="s">
        <v>312</v>
      </c>
      <c r="AL19" s="296"/>
      <c r="AM19" s="172"/>
      <c r="AP19" s="353"/>
      <c r="AQ19" s="90"/>
      <c r="AR19" s="676"/>
      <c r="AS19" s="676"/>
      <c r="AT19" s="168"/>
      <c r="AU19" s="678"/>
      <c r="AV19" s="160"/>
      <c r="AW19" s="268"/>
      <c r="AX19" s="268"/>
      <c r="AY19" s="88"/>
      <c r="AZ19" s="90"/>
      <c r="BA19" s="90"/>
      <c r="BB19" s="90"/>
      <c r="BC19" s="90"/>
      <c r="BD19" s="90"/>
      <c r="BE19" s="90"/>
      <c r="BF19" s="90"/>
      <c r="BG19" s="90"/>
      <c r="BH19" s="90"/>
      <c r="BI19" s="90"/>
      <c r="BJ19" s="90"/>
      <c r="BK19" s="90"/>
      <c r="BL19" s="86"/>
      <c r="BM19" s="86"/>
      <c r="BN19" s="86"/>
      <c r="BO19" s="86"/>
      <c r="BP19" s="86"/>
      <c r="BQ19" s="86"/>
      <c r="BT19" s="85"/>
      <c r="BU19" s="170"/>
    </row>
    <row r="20" spans="1:73" ht="15.75" customHeight="1" x14ac:dyDescent="0.25">
      <c r="A20" s="24"/>
      <c r="B20" s="265">
        <v>14</v>
      </c>
      <c r="C20" s="1075"/>
      <c r="D20" s="1074"/>
      <c r="E20" s="497"/>
      <c r="F20" s="1301"/>
      <c r="G20" s="1079"/>
      <c r="H20" s="226"/>
      <c r="K20" s="1197"/>
      <c r="L20" s="382"/>
      <c r="M20" s="31"/>
      <c r="N20" s="1077"/>
      <c r="O20" s="1080"/>
      <c r="P20" s="149"/>
      <c r="Q20" s="149"/>
      <c r="R20" s="1078"/>
      <c r="S20" s="1078"/>
      <c r="T20" s="1078"/>
      <c r="U20" s="1081"/>
      <c r="V20" s="1083"/>
      <c r="W20" s="1084"/>
      <c r="X20" s="30"/>
      <c r="Y20" s="30"/>
      <c r="Z20" s="30"/>
      <c r="AA20" s="30"/>
      <c r="AB20" s="1085"/>
      <c r="AC20" s="1085"/>
      <c r="AD20" s="1089"/>
      <c r="AE20" s="1086"/>
      <c r="AF20" s="38"/>
      <c r="AG20" s="172"/>
      <c r="AH20" s="297" t="s">
        <v>262</v>
      </c>
      <c r="AI20" s="1"/>
      <c r="AJ20" s="1" t="s">
        <v>794</v>
      </c>
      <c r="AK20" s="1" t="s">
        <v>313</v>
      </c>
      <c r="AL20" s="296"/>
      <c r="AM20" s="172"/>
      <c r="AP20" s="353"/>
      <c r="AQ20" s="90"/>
      <c r="AR20" s="676"/>
      <c r="AS20" s="676"/>
      <c r="AT20" s="168"/>
      <c r="AU20" s="678"/>
      <c r="AV20" s="160"/>
      <c r="AW20" s="268"/>
      <c r="AX20" s="268"/>
      <c r="AY20" s="88"/>
      <c r="AZ20" s="90"/>
      <c r="BA20" s="90"/>
      <c r="BB20" s="90"/>
      <c r="BC20" s="90"/>
      <c r="BD20" s="90"/>
      <c r="BE20" s="90"/>
      <c r="BF20" s="90"/>
      <c r="BG20" s="90"/>
      <c r="BH20" s="90"/>
      <c r="BI20" s="90"/>
      <c r="BJ20" s="90"/>
      <c r="BK20" s="90"/>
      <c r="BL20" s="86"/>
      <c r="BM20" s="86"/>
      <c r="BN20" s="86"/>
      <c r="BO20" s="86"/>
      <c r="BP20" s="86"/>
      <c r="BQ20" s="86"/>
      <c r="BT20" s="85"/>
      <c r="BU20" s="170"/>
    </row>
    <row r="21" spans="1:73" ht="15.75" customHeight="1" x14ac:dyDescent="0.25">
      <c r="A21" s="24"/>
      <c r="B21" s="265">
        <v>15</v>
      </c>
      <c r="C21" s="1075"/>
      <c r="D21" s="1074"/>
      <c r="E21" s="497"/>
      <c r="F21" s="1301"/>
      <c r="G21" s="1079"/>
      <c r="H21" s="226"/>
      <c r="K21" s="1197"/>
      <c r="L21" s="382"/>
      <c r="M21" s="31"/>
      <c r="N21" s="1077"/>
      <c r="O21" s="1080"/>
      <c r="P21" s="149"/>
      <c r="Q21" s="149"/>
      <c r="R21" s="1078"/>
      <c r="S21" s="1078"/>
      <c r="T21" s="1078"/>
      <c r="U21" s="1081"/>
      <c r="V21" s="1083"/>
      <c r="W21" s="1084"/>
      <c r="X21" s="30"/>
      <c r="Y21" s="30"/>
      <c r="Z21" s="30"/>
      <c r="AA21" s="30"/>
      <c r="AB21" s="1085"/>
      <c r="AC21" s="1085"/>
      <c r="AD21" s="1089"/>
      <c r="AE21" s="1086"/>
      <c r="AF21" s="38"/>
      <c r="AG21" s="172"/>
      <c r="AH21" s="297" t="s">
        <v>897</v>
      </c>
      <c r="AI21" s="1"/>
      <c r="AJ21" s="1" t="s">
        <v>795</v>
      </c>
      <c r="AK21" s="1" t="s">
        <v>314</v>
      </c>
      <c r="AL21" s="296"/>
      <c r="AM21" s="172"/>
      <c r="AP21" s="353"/>
      <c r="AQ21" s="90"/>
      <c r="AR21" s="676"/>
      <c r="AS21" s="676"/>
      <c r="AT21" s="168"/>
      <c r="AU21" s="678"/>
      <c r="AV21" s="160"/>
      <c r="AW21" s="268"/>
      <c r="AX21" s="268"/>
      <c r="AY21" s="88"/>
      <c r="AZ21" s="90"/>
      <c r="BA21" s="90"/>
      <c r="BB21" s="90"/>
      <c r="BC21" s="90"/>
      <c r="BD21" s="90"/>
      <c r="BE21" s="90"/>
      <c r="BF21" s="90"/>
      <c r="BG21" s="90"/>
      <c r="BH21" s="90"/>
      <c r="BI21" s="90"/>
      <c r="BJ21" s="90"/>
      <c r="BK21" s="90"/>
      <c r="BL21" s="86"/>
      <c r="BM21" s="86"/>
      <c r="BN21" s="86"/>
      <c r="BO21" s="86"/>
      <c r="BP21" s="86"/>
      <c r="BQ21" s="86"/>
      <c r="BT21" s="85"/>
      <c r="BU21" s="170"/>
    </row>
    <row r="22" spans="1:73" ht="15.75" customHeight="1" x14ac:dyDescent="0.25">
      <c r="A22" s="24"/>
      <c r="B22" s="265">
        <v>16</v>
      </c>
      <c r="C22" s="1075"/>
      <c r="D22" s="1074"/>
      <c r="E22" s="497"/>
      <c r="F22" s="1301"/>
      <c r="G22" s="1079"/>
      <c r="H22" s="226"/>
      <c r="K22" s="1197"/>
      <c r="L22" s="382"/>
      <c r="M22" s="31"/>
      <c r="N22" s="1077"/>
      <c r="O22" s="1080"/>
      <c r="P22" s="149"/>
      <c r="Q22" s="149"/>
      <c r="R22" s="1078"/>
      <c r="S22" s="1078"/>
      <c r="T22" s="1078"/>
      <c r="U22" s="1081"/>
      <c r="V22" s="1083"/>
      <c r="W22" s="1084"/>
      <c r="X22" s="30"/>
      <c r="Y22" s="30"/>
      <c r="Z22" s="30"/>
      <c r="AA22" s="30"/>
      <c r="AB22" s="1085"/>
      <c r="AC22" s="1085"/>
      <c r="AD22" s="1089"/>
      <c r="AE22" s="1086"/>
      <c r="AF22" s="38"/>
      <c r="AG22" s="172"/>
      <c r="AH22" s="297" t="s">
        <v>259</v>
      </c>
      <c r="AI22" s="1"/>
      <c r="AJ22" s="1" t="s">
        <v>796</v>
      </c>
      <c r="AK22" s="1" t="s">
        <v>315</v>
      </c>
      <c r="AL22" s="296"/>
      <c r="AM22" s="172"/>
      <c r="AP22" s="353"/>
      <c r="AQ22" s="90"/>
      <c r="AR22" s="676"/>
      <c r="AS22" s="676"/>
      <c r="AT22" s="168"/>
      <c r="AU22" s="678"/>
      <c r="AV22" s="160"/>
      <c r="AW22" s="268"/>
      <c r="AX22" s="268"/>
      <c r="AY22" s="88"/>
      <c r="AZ22" s="90"/>
      <c r="BA22" s="90"/>
      <c r="BB22" s="90"/>
      <c r="BC22" s="90"/>
      <c r="BD22" s="90"/>
      <c r="BE22" s="90"/>
      <c r="BF22" s="90"/>
      <c r="BG22" s="90"/>
      <c r="BH22" s="90"/>
      <c r="BI22" s="90"/>
      <c r="BJ22" s="90"/>
      <c r="BK22" s="90"/>
      <c r="BL22" s="86"/>
      <c r="BM22" s="86"/>
      <c r="BN22" s="86"/>
      <c r="BO22" s="86"/>
      <c r="BP22" s="86"/>
      <c r="BQ22" s="86"/>
      <c r="BT22" s="85"/>
      <c r="BU22" s="170"/>
    </row>
    <row r="23" spans="1:73" ht="15.75" customHeight="1" x14ac:dyDescent="0.25">
      <c r="A23" s="24"/>
      <c r="B23" s="265">
        <v>17</v>
      </c>
      <c r="C23" s="1075"/>
      <c r="D23" s="1074"/>
      <c r="E23" s="497"/>
      <c r="F23" s="1301"/>
      <c r="G23" s="1079"/>
      <c r="H23" s="226"/>
      <c r="K23" s="1197"/>
      <c r="L23" s="382"/>
      <c r="M23" s="31"/>
      <c r="N23" s="1077"/>
      <c r="O23" s="1080"/>
      <c r="P23" s="149"/>
      <c r="Q23" s="149"/>
      <c r="R23" s="1078"/>
      <c r="S23" s="1078"/>
      <c r="T23" s="1078"/>
      <c r="U23" s="1081"/>
      <c r="V23" s="1083"/>
      <c r="W23" s="1084"/>
      <c r="X23" s="30"/>
      <c r="Y23" s="30"/>
      <c r="Z23" s="30"/>
      <c r="AA23" s="30"/>
      <c r="AB23" s="1085"/>
      <c r="AC23" s="1085"/>
      <c r="AD23" s="1089"/>
      <c r="AE23" s="1086"/>
      <c r="AF23" s="38"/>
      <c r="AG23" s="172"/>
      <c r="AH23" s="297" t="s">
        <v>260</v>
      </c>
      <c r="AI23" s="1"/>
      <c r="AJ23" s="1" t="s">
        <v>288</v>
      </c>
      <c r="AK23" s="1"/>
      <c r="AL23" s="296"/>
      <c r="AM23" s="172"/>
      <c r="AP23" s="353"/>
      <c r="AQ23" s="90"/>
      <c r="AR23" s="676"/>
      <c r="AS23" s="676"/>
      <c r="AT23" s="168"/>
      <c r="AU23" s="678"/>
      <c r="AV23" s="160"/>
      <c r="AW23" s="268"/>
      <c r="AX23" s="268"/>
      <c r="AY23" s="88"/>
      <c r="AZ23" s="90"/>
      <c r="BA23" s="90"/>
      <c r="BB23" s="90"/>
      <c r="BC23" s="90"/>
      <c r="BD23" s="90"/>
      <c r="BE23" s="90"/>
      <c r="BF23" s="90"/>
      <c r="BG23" s="90"/>
      <c r="BH23" s="90"/>
      <c r="BI23" s="90"/>
      <c r="BJ23" s="90"/>
      <c r="BK23" s="90"/>
      <c r="BL23" s="86"/>
      <c r="BM23" s="86"/>
      <c r="BN23" s="86"/>
      <c r="BO23" s="86"/>
      <c r="BP23" s="86"/>
      <c r="BQ23" s="86"/>
      <c r="BT23" s="85"/>
      <c r="BU23" s="170"/>
    </row>
    <row r="24" spans="1:73" ht="15.75" customHeight="1" x14ac:dyDescent="0.25">
      <c r="A24" s="24"/>
      <c r="B24" s="265">
        <v>18</v>
      </c>
      <c r="C24" s="1075"/>
      <c r="D24" s="1074"/>
      <c r="E24" s="497"/>
      <c r="F24" s="1301"/>
      <c r="G24" s="1079"/>
      <c r="H24" s="226"/>
      <c r="K24" s="1197"/>
      <c r="L24" s="382"/>
      <c r="M24" s="31"/>
      <c r="N24" s="1077"/>
      <c r="O24" s="1080"/>
      <c r="P24" s="149"/>
      <c r="Q24" s="149"/>
      <c r="R24" s="1078"/>
      <c r="S24" s="1078"/>
      <c r="T24" s="1078"/>
      <c r="U24" s="1081"/>
      <c r="V24" s="1083"/>
      <c r="W24" s="1084"/>
      <c r="X24" s="30"/>
      <c r="Y24" s="30"/>
      <c r="Z24" s="30"/>
      <c r="AA24" s="30"/>
      <c r="AB24" s="1085"/>
      <c r="AC24" s="1085"/>
      <c r="AD24" s="1089"/>
      <c r="AE24" s="1086"/>
      <c r="AF24" s="38"/>
      <c r="AG24" s="172"/>
      <c r="AH24" s="297" t="s">
        <v>1948</v>
      </c>
      <c r="AI24" s="1"/>
      <c r="AJ24" s="1" t="s">
        <v>353</v>
      </c>
      <c r="AK24" s="1"/>
      <c r="AL24" s="296"/>
      <c r="AM24" s="172"/>
      <c r="AP24" s="353"/>
      <c r="AQ24" s="90"/>
      <c r="AR24" s="676"/>
      <c r="AS24" s="676"/>
      <c r="AT24" s="168"/>
      <c r="AU24" s="678"/>
      <c r="AV24" s="160"/>
      <c r="AW24" s="268"/>
      <c r="AX24" s="268"/>
      <c r="AY24" s="88"/>
      <c r="AZ24" s="90"/>
      <c r="BA24" s="90"/>
      <c r="BB24" s="90"/>
      <c r="BC24" s="90"/>
      <c r="BD24" s="90"/>
      <c r="BE24" s="90"/>
      <c r="BF24" s="90"/>
      <c r="BG24" s="90"/>
      <c r="BH24" s="90"/>
      <c r="BI24" s="90"/>
      <c r="BJ24" s="90"/>
      <c r="BK24" s="90"/>
      <c r="BL24" s="86"/>
      <c r="BM24" s="86"/>
      <c r="BN24" s="86"/>
      <c r="BO24" s="86"/>
      <c r="BP24" s="86"/>
      <c r="BQ24" s="86"/>
      <c r="BT24" s="85"/>
      <c r="BU24" s="170"/>
    </row>
    <row r="25" spans="1:73" ht="15.75" customHeight="1" x14ac:dyDescent="0.25">
      <c r="A25" s="24"/>
      <c r="B25" s="265">
        <v>19</v>
      </c>
      <c r="C25" s="1075"/>
      <c r="D25" s="1074"/>
      <c r="E25" s="497"/>
      <c r="F25" s="1301"/>
      <c r="G25" s="1079"/>
      <c r="H25" s="226"/>
      <c r="K25" s="1197"/>
      <c r="L25" s="382"/>
      <c r="M25" s="31"/>
      <c r="N25" s="1077"/>
      <c r="O25" s="1080"/>
      <c r="P25" s="149"/>
      <c r="Q25" s="149"/>
      <c r="R25" s="1078"/>
      <c r="S25" s="1078"/>
      <c r="T25" s="1078"/>
      <c r="U25" s="1081"/>
      <c r="V25" s="1083"/>
      <c r="W25" s="1084"/>
      <c r="X25" s="30"/>
      <c r="Y25" s="30"/>
      <c r="Z25" s="30"/>
      <c r="AA25" s="30"/>
      <c r="AB25" s="1085"/>
      <c r="AC25" s="1085"/>
      <c r="AD25" s="1089"/>
      <c r="AE25" s="1086"/>
      <c r="AF25" s="38"/>
      <c r="AG25" s="172"/>
      <c r="AH25" s="297" t="s">
        <v>261</v>
      </c>
      <c r="AI25" s="1"/>
      <c r="AJ25" s="1"/>
      <c r="AK25" s="217"/>
      <c r="AL25" s="296"/>
      <c r="AM25" s="172"/>
      <c r="AP25" s="353"/>
      <c r="AQ25" s="90"/>
      <c r="AR25" s="676"/>
      <c r="AS25" s="676"/>
      <c r="AT25" s="168"/>
      <c r="AU25" s="678"/>
      <c r="AV25" s="160"/>
      <c r="AW25" s="268"/>
      <c r="AX25" s="268"/>
      <c r="AY25" s="88"/>
      <c r="AZ25" s="90"/>
      <c r="BA25" s="90"/>
      <c r="BB25" s="90"/>
      <c r="BC25" s="90"/>
      <c r="BD25" s="90"/>
      <c r="BE25" s="90"/>
      <c r="BF25" s="90"/>
      <c r="BG25" s="90"/>
      <c r="BH25" s="90"/>
      <c r="BI25" s="90"/>
      <c r="BJ25" s="90"/>
      <c r="BK25" s="90"/>
      <c r="BL25" s="86"/>
      <c r="BM25" s="86"/>
      <c r="BN25" s="86"/>
      <c r="BO25" s="86"/>
      <c r="BP25" s="86"/>
      <c r="BQ25" s="86"/>
      <c r="BT25" s="85"/>
      <c r="BU25" s="170"/>
    </row>
    <row r="26" spans="1:73" ht="15.75" customHeight="1" x14ac:dyDescent="0.25">
      <c r="A26" s="24"/>
      <c r="B26" s="265">
        <v>20</v>
      </c>
      <c r="C26" s="1075"/>
      <c r="D26" s="1074"/>
      <c r="E26" s="497"/>
      <c r="F26" s="1301"/>
      <c r="G26" s="1079"/>
      <c r="H26" s="226"/>
      <c r="K26" s="1197"/>
      <c r="L26" s="382"/>
      <c r="M26" s="31"/>
      <c r="N26" s="1077"/>
      <c r="O26" s="1080"/>
      <c r="P26" s="149"/>
      <c r="Q26" s="149"/>
      <c r="R26" s="1078"/>
      <c r="S26" s="1078"/>
      <c r="T26" s="1078"/>
      <c r="U26" s="1081"/>
      <c r="V26" s="1083"/>
      <c r="W26" s="1084"/>
      <c r="X26" s="30"/>
      <c r="Y26" s="30"/>
      <c r="Z26" s="30"/>
      <c r="AA26" s="30"/>
      <c r="AB26" s="1085"/>
      <c r="AC26" s="1085"/>
      <c r="AD26" s="1089"/>
      <c r="AE26" s="1086"/>
      <c r="AF26" s="38"/>
      <c r="AG26" s="172"/>
      <c r="AH26" s="297" t="s">
        <v>288</v>
      </c>
      <c r="AI26" s="1"/>
      <c r="AJ26" s="217" t="s">
        <v>303</v>
      </c>
      <c r="AK26" s="1"/>
      <c r="AL26" s="296"/>
      <c r="AM26" s="172"/>
      <c r="AP26" s="353"/>
      <c r="AQ26" s="90"/>
      <c r="AR26" s="676"/>
      <c r="AS26" s="676"/>
      <c r="AT26" s="168"/>
      <c r="AU26" s="678"/>
      <c r="AV26" s="160"/>
      <c r="AW26" s="268"/>
      <c r="AX26" s="268"/>
      <c r="AY26" s="88"/>
      <c r="AZ26" s="90"/>
      <c r="BA26" s="90"/>
      <c r="BB26" s="90"/>
      <c r="BC26" s="90"/>
      <c r="BD26" s="90"/>
      <c r="BE26" s="90"/>
      <c r="BF26" s="90"/>
      <c r="BG26" s="90"/>
      <c r="BH26" s="90"/>
      <c r="BI26" s="90"/>
      <c r="BJ26" s="90"/>
      <c r="BK26" s="90"/>
      <c r="BL26" s="86"/>
      <c r="BM26" s="86"/>
      <c r="BN26" s="86"/>
      <c r="BO26" s="86"/>
      <c r="BP26" s="86"/>
      <c r="BQ26" s="86"/>
      <c r="BT26" s="85"/>
      <c r="BU26" s="170"/>
    </row>
    <row r="27" spans="1:73" ht="15.75" customHeight="1" x14ac:dyDescent="0.25">
      <c r="A27" s="24"/>
      <c r="B27" s="265">
        <v>21</v>
      </c>
      <c r="C27" s="1075"/>
      <c r="D27" s="1074"/>
      <c r="E27" s="497"/>
      <c r="F27" s="1301"/>
      <c r="G27" s="1079"/>
      <c r="H27" s="226"/>
      <c r="K27" s="1197"/>
      <c r="L27" s="382"/>
      <c r="M27" s="31"/>
      <c r="N27" s="1077"/>
      <c r="O27" s="1080"/>
      <c r="P27" s="149"/>
      <c r="Q27" s="149"/>
      <c r="R27" s="1078"/>
      <c r="S27" s="1078"/>
      <c r="T27" s="1078"/>
      <c r="U27" s="1081"/>
      <c r="V27" s="1083"/>
      <c r="W27" s="1084"/>
      <c r="X27" s="30"/>
      <c r="Y27" s="30"/>
      <c r="Z27" s="30"/>
      <c r="AA27" s="30"/>
      <c r="AB27" s="1085"/>
      <c r="AC27" s="1085"/>
      <c r="AD27" s="1089"/>
      <c r="AE27" s="1086"/>
      <c r="AF27" s="38"/>
      <c r="AG27" s="172"/>
      <c r="AH27" s="297" t="s">
        <v>353</v>
      </c>
      <c r="AI27" s="1"/>
      <c r="AJ27" s="1" t="s">
        <v>353</v>
      </c>
      <c r="AK27" s="1"/>
      <c r="AL27" s="296"/>
      <c r="AM27" s="172"/>
      <c r="AP27" s="353"/>
      <c r="AQ27" s="90"/>
      <c r="AR27" s="676"/>
      <c r="AS27" s="676"/>
      <c r="AT27" s="168"/>
      <c r="AU27" s="678"/>
      <c r="AV27" s="160"/>
      <c r="AW27" s="268"/>
      <c r="AX27" s="268"/>
      <c r="AY27" s="88"/>
      <c r="AZ27" s="90"/>
      <c r="BA27" s="90"/>
      <c r="BB27" s="90"/>
      <c r="BC27" s="90"/>
      <c r="BD27" s="90"/>
      <c r="BE27" s="90"/>
      <c r="BF27" s="90"/>
      <c r="BG27" s="90"/>
      <c r="BH27" s="90"/>
      <c r="BI27" s="90"/>
      <c r="BJ27" s="90"/>
      <c r="BK27" s="90"/>
      <c r="BL27" s="86"/>
      <c r="BM27" s="86"/>
      <c r="BN27" s="86"/>
      <c r="BO27" s="86"/>
      <c r="BP27" s="86"/>
      <c r="BQ27" s="86"/>
      <c r="BT27" s="85"/>
      <c r="BU27" s="170"/>
    </row>
    <row r="28" spans="1:73" ht="15.75" customHeight="1" x14ac:dyDescent="0.25">
      <c r="A28" s="24"/>
      <c r="B28" s="265">
        <v>22</v>
      </c>
      <c r="C28" s="1075"/>
      <c r="D28" s="1074"/>
      <c r="E28" s="497"/>
      <c r="F28" s="1301"/>
      <c r="G28" s="1079"/>
      <c r="H28" s="226"/>
      <c r="K28" s="1197"/>
      <c r="L28" s="382"/>
      <c r="M28" s="31"/>
      <c r="N28" s="1077"/>
      <c r="O28" s="1080"/>
      <c r="P28" s="149"/>
      <c r="Q28" s="149"/>
      <c r="R28" s="1078"/>
      <c r="S28" s="1078"/>
      <c r="T28" s="1078"/>
      <c r="U28" s="1081"/>
      <c r="V28" s="1083"/>
      <c r="W28" s="1084"/>
      <c r="X28" s="30"/>
      <c r="Y28" s="30"/>
      <c r="Z28" s="30"/>
      <c r="AA28" s="30"/>
      <c r="AB28" s="1085"/>
      <c r="AC28" s="1085"/>
      <c r="AD28" s="1089"/>
      <c r="AE28" s="1086"/>
      <c r="AF28" s="38"/>
      <c r="AG28" s="172"/>
      <c r="AH28" s="299" t="s">
        <v>19</v>
      </c>
      <c r="AI28" s="1"/>
      <c r="AJ28" s="1" t="s">
        <v>797</v>
      </c>
      <c r="AK28" s="1"/>
      <c r="AL28" s="296"/>
      <c r="AM28" s="172"/>
      <c r="AP28" s="353"/>
      <c r="AQ28" s="90"/>
      <c r="AR28" s="676"/>
      <c r="AS28" s="676"/>
      <c r="AT28" s="168"/>
      <c r="AU28" s="678"/>
      <c r="AV28" s="160"/>
      <c r="AW28" s="268"/>
      <c r="AX28" s="268"/>
      <c r="AY28" s="88"/>
      <c r="AZ28" s="90"/>
      <c r="BA28" s="90"/>
      <c r="BB28" s="90"/>
      <c r="BC28" s="90"/>
      <c r="BD28" s="90"/>
      <c r="BE28" s="90"/>
      <c r="BF28" s="90"/>
      <c r="BG28" s="90"/>
      <c r="BH28" s="90"/>
      <c r="BI28" s="90"/>
      <c r="BJ28" s="90"/>
      <c r="BK28" s="90"/>
      <c r="BL28" s="86"/>
      <c r="BM28" s="86"/>
      <c r="BN28" s="86"/>
      <c r="BO28" s="86"/>
      <c r="BP28" s="86"/>
      <c r="BQ28" s="86"/>
      <c r="BT28" s="85"/>
      <c r="BU28" s="170"/>
    </row>
    <row r="29" spans="1:73" ht="15.75" customHeight="1" x14ac:dyDescent="0.25">
      <c r="A29" s="24"/>
      <c r="B29" s="265">
        <v>23</v>
      </c>
      <c r="C29" s="1075"/>
      <c r="D29" s="1074"/>
      <c r="E29" s="497"/>
      <c r="F29" s="1301"/>
      <c r="G29" s="1079"/>
      <c r="H29" s="226"/>
      <c r="K29" s="1197"/>
      <c r="L29" s="382"/>
      <c r="M29" s="31"/>
      <c r="N29" s="1077"/>
      <c r="O29" s="1080"/>
      <c r="P29" s="149"/>
      <c r="Q29" s="149"/>
      <c r="R29" s="1078"/>
      <c r="S29" s="1078"/>
      <c r="T29" s="1078"/>
      <c r="U29" s="1081"/>
      <c r="V29" s="1083"/>
      <c r="W29" s="1084"/>
      <c r="X29" s="30"/>
      <c r="Y29" s="30"/>
      <c r="Z29" s="30"/>
      <c r="AA29" s="30"/>
      <c r="AB29" s="1085"/>
      <c r="AC29" s="1085"/>
      <c r="AD29" s="1089"/>
      <c r="AE29" s="1086"/>
      <c r="AF29" s="38"/>
      <c r="AG29" s="172"/>
      <c r="AH29" s="297" t="s">
        <v>323</v>
      </c>
      <c r="AI29" s="1"/>
      <c r="AJ29" s="1" t="s">
        <v>798</v>
      </c>
      <c r="AK29" s="1"/>
      <c r="AL29" s="296"/>
      <c r="AM29" s="172"/>
      <c r="AP29" s="353"/>
      <c r="AQ29" s="90"/>
      <c r="AR29" s="676"/>
      <c r="AS29" s="676"/>
      <c r="AT29" s="168"/>
      <c r="AU29" s="678"/>
      <c r="AV29" s="160"/>
      <c r="AW29" s="268"/>
      <c r="AX29" s="268"/>
      <c r="AY29" s="88"/>
      <c r="AZ29" s="90"/>
      <c r="BA29" s="90"/>
      <c r="BB29" s="90"/>
      <c r="BC29" s="90"/>
      <c r="BD29" s="90"/>
      <c r="BE29" s="90"/>
      <c r="BF29" s="90"/>
      <c r="BG29" s="90"/>
      <c r="BH29" s="90"/>
      <c r="BI29" s="90"/>
      <c r="BJ29" s="90"/>
      <c r="BK29" s="90"/>
      <c r="BL29" s="86"/>
      <c r="BM29" s="86"/>
      <c r="BN29" s="86"/>
      <c r="BO29" s="86"/>
      <c r="BP29" s="86"/>
      <c r="BQ29" s="86"/>
      <c r="BT29" s="85"/>
      <c r="BU29" s="170"/>
    </row>
    <row r="30" spans="1:73" ht="15.75" customHeight="1" x14ac:dyDescent="0.25">
      <c r="A30" s="24"/>
      <c r="B30" s="265">
        <v>24</v>
      </c>
      <c r="C30" s="1075"/>
      <c r="D30" s="1074"/>
      <c r="E30" s="497"/>
      <c r="F30" s="1301"/>
      <c r="G30" s="1079"/>
      <c r="H30" s="226"/>
      <c r="K30" s="1197"/>
      <c r="L30" s="382"/>
      <c r="M30" s="31"/>
      <c r="N30" s="1077"/>
      <c r="O30" s="1080"/>
      <c r="P30" s="149"/>
      <c r="Q30" s="149"/>
      <c r="R30" s="1078"/>
      <c r="S30" s="1078"/>
      <c r="T30" s="1078"/>
      <c r="U30" s="1081"/>
      <c r="V30" s="1083"/>
      <c r="W30" s="1084"/>
      <c r="X30" s="30"/>
      <c r="Y30" s="30"/>
      <c r="Z30" s="30"/>
      <c r="AA30" s="30"/>
      <c r="AB30" s="1085"/>
      <c r="AC30" s="1085"/>
      <c r="AD30" s="1089"/>
      <c r="AE30" s="1086"/>
      <c r="AF30" s="38"/>
      <c r="AG30" s="172"/>
      <c r="AH30" s="297" t="s">
        <v>324</v>
      </c>
      <c r="AI30" s="1"/>
      <c r="AJ30" s="1" t="s">
        <v>799</v>
      </c>
      <c r="AK30" s="1"/>
      <c r="AL30" s="296"/>
      <c r="AM30" s="172"/>
      <c r="AP30" s="353"/>
      <c r="AQ30" s="90"/>
      <c r="AR30" s="676"/>
      <c r="AS30" s="676"/>
      <c r="AT30" s="168"/>
      <c r="AU30" s="678"/>
      <c r="AV30" s="160"/>
      <c r="AW30" s="268"/>
      <c r="AX30" s="268"/>
      <c r="AY30" s="88"/>
      <c r="AZ30" s="90"/>
      <c r="BA30" s="90"/>
      <c r="BB30" s="90"/>
      <c r="BC30" s="90"/>
      <c r="BD30" s="90"/>
      <c r="BE30" s="90"/>
      <c r="BF30" s="90"/>
      <c r="BG30" s="90"/>
      <c r="BH30" s="90"/>
      <c r="BI30" s="90"/>
      <c r="BJ30" s="90"/>
      <c r="BK30" s="90"/>
      <c r="BL30" s="86"/>
      <c r="BM30" s="86"/>
      <c r="BN30" s="86"/>
      <c r="BO30" s="86"/>
      <c r="BP30" s="86"/>
      <c r="BQ30" s="86"/>
      <c r="BT30" s="85"/>
      <c r="BU30" s="170"/>
    </row>
    <row r="31" spans="1:73" ht="15.75" customHeight="1" x14ac:dyDescent="0.25">
      <c r="A31" s="24"/>
      <c r="B31" s="265">
        <v>25</v>
      </c>
      <c r="C31" s="1075"/>
      <c r="D31" s="1074"/>
      <c r="E31" s="497"/>
      <c r="F31" s="1301"/>
      <c r="G31" s="1079"/>
      <c r="H31" s="226"/>
      <c r="K31" s="1197"/>
      <c r="L31" s="382"/>
      <c r="M31" s="31"/>
      <c r="N31" s="1077"/>
      <c r="O31" s="1080"/>
      <c r="P31" s="149"/>
      <c r="Q31" s="149"/>
      <c r="R31" s="1078"/>
      <c r="S31" s="1078"/>
      <c r="T31" s="1078"/>
      <c r="U31" s="1081"/>
      <c r="V31" s="1083"/>
      <c r="W31" s="1084"/>
      <c r="X31" s="30"/>
      <c r="Y31" s="30"/>
      <c r="Z31" s="30"/>
      <c r="AA31" s="30"/>
      <c r="AB31" s="1085"/>
      <c r="AC31" s="1085"/>
      <c r="AD31" s="1089"/>
      <c r="AE31" s="1086"/>
      <c r="AF31" s="38"/>
      <c r="AG31" s="172"/>
      <c r="AH31" s="297" t="s">
        <v>659</v>
      </c>
      <c r="AI31" s="1"/>
      <c r="AJ31" s="1" t="s">
        <v>305</v>
      </c>
      <c r="AK31" s="1"/>
      <c r="AL31" s="296"/>
      <c r="AM31" s="172"/>
      <c r="AP31" s="353"/>
      <c r="AQ31" s="90"/>
      <c r="AR31" s="676"/>
      <c r="AS31" s="676"/>
      <c r="AT31" s="168"/>
      <c r="AU31" s="678"/>
      <c r="AV31" s="160"/>
      <c r="AW31" s="268"/>
      <c r="AX31" s="268"/>
      <c r="AY31" s="88"/>
      <c r="AZ31" s="90"/>
      <c r="BA31" s="90"/>
      <c r="BB31" s="90"/>
      <c r="BC31" s="90"/>
      <c r="BD31" s="90"/>
      <c r="BE31" s="90"/>
      <c r="BF31" s="90"/>
      <c r="BG31" s="90"/>
      <c r="BH31" s="90"/>
      <c r="BI31" s="90"/>
      <c r="BJ31" s="90"/>
      <c r="BK31" s="90"/>
      <c r="BL31" s="86"/>
      <c r="BM31" s="86"/>
      <c r="BN31" s="86"/>
      <c r="BO31" s="86"/>
      <c r="BP31" s="86"/>
      <c r="BQ31" s="86"/>
      <c r="BT31" s="85"/>
      <c r="BU31" s="170"/>
    </row>
    <row r="32" spans="1:73" ht="15.75" customHeight="1" x14ac:dyDescent="0.25">
      <c r="A32" s="24"/>
      <c r="B32" s="265">
        <v>26</v>
      </c>
      <c r="C32" s="1075"/>
      <c r="D32" s="1074"/>
      <c r="E32" s="497"/>
      <c r="F32" s="1301"/>
      <c r="G32" s="1079"/>
      <c r="H32" s="226"/>
      <c r="K32" s="1197"/>
      <c r="L32" s="382"/>
      <c r="M32" s="31"/>
      <c r="N32" s="1077"/>
      <c r="O32" s="1080"/>
      <c r="P32" s="149"/>
      <c r="Q32" s="149"/>
      <c r="R32" s="1078"/>
      <c r="S32" s="1078"/>
      <c r="T32" s="1078"/>
      <c r="U32" s="1081"/>
      <c r="V32" s="1083"/>
      <c r="W32" s="1084"/>
      <c r="X32" s="30"/>
      <c r="Y32" s="30"/>
      <c r="Z32" s="30"/>
      <c r="AA32" s="30"/>
      <c r="AB32" s="1085"/>
      <c r="AC32" s="1085"/>
      <c r="AD32" s="1089"/>
      <c r="AE32" s="1086"/>
      <c r="AF32" s="38"/>
      <c r="AG32" s="172"/>
      <c r="AH32" s="297" t="s">
        <v>325</v>
      </c>
      <c r="AI32" s="1"/>
      <c r="AJ32" s="1" t="s">
        <v>304</v>
      </c>
      <c r="AK32" s="1"/>
      <c r="AL32" s="296"/>
      <c r="AM32" s="172"/>
      <c r="AP32" s="353"/>
      <c r="AQ32" s="90"/>
      <c r="AR32" s="676"/>
      <c r="AS32" s="676"/>
      <c r="AT32" s="168"/>
      <c r="AU32" s="678"/>
      <c r="AV32" s="160"/>
      <c r="AW32" s="268"/>
      <c r="AX32" s="268"/>
      <c r="AY32" s="88"/>
      <c r="AZ32" s="90"/>
      <c r="BA32" s="90"/>
      <c r="BB32" s="90"/>
      <c r="BC32" s="90"/>
      <c r="BD32" s="90"/>
      <c r="BE32" s="90"/>
      <c r="BF32" s="90"/>
      <c r="BG32" s="90"/>
      <c r="BH32" s="90"/>
      <c r="BI32" s="90"/>
      <c r="BJ32" s="90"/>
      <c r="BK32" s="90"/>
      <c r="BL32" s="86"/>
      <c r="BM32" s="86"/>
      <c r="BN32" s="86"/>
      <c r="BO32" s="86"/>
      <c r="BP32" s="86"/>
      <c r="BQ32" s="86"/>
      <c r="BT32" s="85"/>
      <c r="BU32" s="170"/>
    </row>
    <row r="33" spans="1:73" ht="15.75" customHeight="1" x14ac:dyDescent="0.25">
      <c r="A33" s="24"/>
      <c r="B33" s="265">
        <v>27</v>
      </c>
      <c r="C33" s="1075"/>
      <c r="D33" s="1074"/>
      <c r="E33" s="497"/>
      <c r="F33" s="1301"/>
      <c r="G33" s="1079"/>
      <c r="H33" s="226"/>
      <c r="K33" s="1197"/>
      <c r="L33" s="382"/>
      <c r="M33" s="31"/>
      <c r="N33" s="1077"/>
      <c r="O33" s="1080"/>
      <c r="P33" s="149"/>
      <c r="Q33" s="149"/>
      <c r="R33" s="1078"/>
      <c r="S33" s="1078"/>
      <c r="T33" s="1078"/>
      <c r="U33" s="1081"/>
      <c r="V33" s="1083"/>
      <c r="W33" s="1084"/>
      <c r="X33" s="30"/>
      <c r="Y33" s="30"/>
      <c r="Z33" s="30"/>
      <c r="AA33" s="30"/>
      <c r="AB33" s="1085"/>
      <c r="AC33" s="1085"/>
      <c r="AD33" s="1089"/>
      <c r="AE33" s="1086"/>
      <c r="AF33" s="38"/>
      <c r="AG33" s="172"/>
      <c r="AH33" s="297"/>
      <c r="AI33" s="1"/>
      <c r="AJ33" s="1" t="s">
        <v>823</v>
      </c>
      <c r="AK33" s="1"/>
      <c r="AL33" s="296"/>
      <c r="AM33" s="172"/>
      <c r="AP33" s="353"/>
      <c r="AQ33" s="90"/>
      <c r="AR33" s="676"/>
      <c r="AS33" s="676"/>
      <c r="AT33" s="168"/>
      <c r="AU33" s="678"/>
      <c r="AV33" s="160"/>
      <c r="AW33" s="268"/>
      <c r="AX33" s="268"/>
      <c r="AY33" s="88"/>
      <c r="AZ33" s="90"/>
      <c r="BA33" s="90"/>
      <c r="BB33" s="90"/>
      <c r="BC33" s="90"/>
      <c r="BD33" s="90"/>
      <c r="BE33" s="90"/>
      <c r="BF33" s="90"/>
      <c r="BG33" s="90"/>
      <c r="BH33" s="90"/>
      <c r="BI33" s="90"/>
      <c r="BJ33" s="90"/>
      <c r="BK33" s="90"/>
      <c r="BL33" s="86"/>
      <c r="BM33" s="86"/>
      <c r="BN33" s="86"/>
      <c r="BO33" s="86"/>
      <c r="BP33" s="86"/>
      <c r="BQ33" s="86"/>
      <c r="BT33" s="85"/>
      <c r="BU33" s="170"/>
    </row>
    <row r="34" spans="1:73" ht="15.75" customHeight="1" x14ac:dyDescent="0.25">
      <c r="A34" s="24"/>
      <c r="B34" s="265">
        <v>28</v>
      </c>
      <c r="C34" s="1075"/>
      <c r="D34" s="1074"/>
      <c r="E34" s="497"/>
      <c r="F34" s="1301"/>
      <c r="G34" s="1079"/>
      <c r="H34" s="226"/>
      <c r="K34" s="1197"/>
      <c r="L34" s="382"/>
      <c r="M34" s="31"/>
      <c r="N34" s="1077"/>
      <c r="O34" s="1080"/>
      <c r="P34" s="149"/>
      <c r="Q34" s="149"/>
      <c r="R34" s="1078"/>
      <c r="S34" s="1078"/>
      <c r="T34" s="1078"/>
      <c r="U34" s="1081"/>
      <c r="V34" s="1083"/>
      <c r="W34" s="1084"/>
      <c r="X34" s="30"/>
      <c r="Y34" s="30"/>
      <c r="Z34" s="30"/>
      <c r="AA34" s="30"/>
      <c r="AB34" s="1085"/>
      <c r="AC34" s="1085"/>
      <c r="AD34" s="1089"/>
      <c r="AE34" s="1086"/>
      <c r="AF34" s="38"/>
      <c r="AG34" s="172"/>
      <c r="AH34" s="297"/>
      <c r="AI34" s="1"/>
      <c r="AJ34" s="1" t="s">
        <v>824</v>
      </c>
      <c r="AK34" s="1"/>
      <c r="AL34" s="296"/>
      <c r="AM34" s="172"/>
      <c r="AP34" s="353"/>
      <c r="AQ34" s="90"/>
      <c r="AR34" s="676"/>
      <c r="AS34" s="676"/>
      <c r="AT34" s="168"/>
      <c r="AU34" s="678"/>
      <c r="AV34" s="160"/>
      <c r="AW34" s="268"/>
      <c r="AX34" s="268"/>
      <c r="AY34" s="88"/>
      <c r="AZ34" s="90"/>
      <c r="BA34" s="90"/>
      <c r="BB34" s="90"/>
      <c r="BC34" s="90"/>
      <c r="BD34" s="90"/>
      <c r="BE34" s="90"/>
      <c r="BF34" s="90"/>
      <c r="BG34" s="90"/>
      <c r="BH34" s="90"/>
      <c r="BI34" s="90"/>
      <c r="BJ34" s="90"/>
      <c r="BK34" s="90"/>
      <c r="BL34" s="86"/>
      <c r="BM34" s="86"/>
      <c r="BN34" s="86"/>
      <c r="BO34" s="86"/>
      <c r="BP34" s="86"/>
      <c r="BQ34" s="86"/>
      <c r="BT34" s="85"/>
      <c r="BU34" s="170"/>
    </row>
    <row r="35" spans="1:73" ht="15.75" customHeight="1" x14ac:dyDescent="0.25">
      <c r="A35" s="24"/>
      <c r="B35" s="265">
        <v>29</v>
      </c>
      <c r="C35" s="1075"/>
      <c r="D35" s="1074"/>
      <c r="E35" s="497"/>
      <c r="F35" s="1301"/>
      <c r="G35" s="1079"/>
      <c r="H35" s="226"/>
      <c r="K35" s="1197"/>
      <c r="L35" s="382"/>
      <c r="M35" s="31"/>
      <c r="N35" s="1077"/>
      <c r="O35" s="1080"/>
      <c r="P35" s="149"/>
      <c r="Q35" s="149"/>
      <c r="R35" s="1078"/>
      <c r="S35" s="1078"/>
      <c r="T35" s="1078"/>
      <c r="U35" s="1081"/>
      <c r="V35" s="1083"/>
      <c r="W35" s="1084"/>
      <c r="X35" s="30"/>
      <c r="Y35" s="30"/>
      <c r="Z35" s="30"/>
      <c r="AA35" s="30"/>
      <c r="AB35" s="1085"/>
      <c r="AC35" s="1085"/>
      <c r="AD35" s="1089"/>
      <c r="AE35" s="1086"/>
      <c r="AF35" s="38"/>
      <c r="AG35" s="172"/>
      <c r="AH35" s="299" t="s">
        <v>352</v>
      </c>
      <c r="AI35" s="1"/>
      <c r="AJ35" s="1" t="s">
        <v>21</v>
      </c>
      <c r="AK35" s="1"/>
      <c r="AL35" s="296"/>
      <c r="AM35" s="172"/>
      <c r="AP35" s="353"/>
      <c r="AQ35" s="90"/>
      <c r="AR35" s="676"/>
      <c r="AS35" s="676"/>
      <c r="AT35" s="168"/>
      <c r="AU35" s="678"/>
      <c r="AV35" s="160"/>
      <c r="AW35" s="268"/>
      <c r="AX35" s="268"/>
      <c r="AY35" s="88"/>
      <c r="AZ35" s="90"/>
      <c r="BA35" s="90"/>
      <c r="BB35" s="90"/>
      <c r="BC35" s="90"/>
      <c r="BD35" s="90"/>
      <c r="BE35" s="90"/>
      <c r="BF35" s="90"/>
      <c r="BG35" s="90"/>
      <c r="BH35" s="90"/>
      <c r="BI35" s="90"/>
      <c r="BJ35" s="90"/>
      <c r="BK35" s="90"/>
      <c r="BL35" s="86"/>
      <c r="BM35" s="86"/>
      <c r="BN35" s="86"/>
      <c r="BO35" s="86"/>
      <c r="BP35" s="86"/>
      <c r="BQ35" s="86"/>
      <c r="BT35" s="85"/>
      <c r="BU35" s="170"/>
    </row>
    <row r="36" spans="1:73" ht="15.75" customHeight="1" x14ac:dyDescent="0.25">
      <c r="A36" s="24"/>
      <c r="B36" s="265">
        <v>30</v>
      </c>
      <c r="C36" s="1075"/>
      <c r="D36" s="1074"/>
      <c r="E36" s="497"/>
      <c r="F36" s="1301"/>
      <c r="G36" s="1079"/>
      <c r="H36" s="226"/>
      <c r="K36" s="1197"/>
      <c r="L36" s="382"/>
      <c r="M36" s="31"/>
      <c r="N36" s="1077"/>
      <c r="O36" s="1080"/>
      <c r="P36" s="149"/>
      <c r="Q36" s="149"/>
      <c r="R36" s="1078"/>
      <c r="S36" s="1078"/>
      <c r="T36" s="1078"/>
      <c r="U36" s="1081"/>
      <c r="V36" s="1083"/>
      <c r="W36" s="1084"/>
      <c r="X36" s="32"/>
      <c r="Y36" s="32"/>
      <c r="Z36" s="32"/>
      <c r="AA36" s="32"/>
      <c r="AB36" s="1086"/>
      <c r="AC36" s="1086"/>
      <c r="AD36" s="1089"/>
      <c r="AE36" s="1086"/>
      <c r="AF36" s="38"/>
      <c r="AG36" s="172"/>
      <c r="AH36" s="297" t="s">
        <v>397</v>
      </c>
      <c r="AI36" s="1"/>
      <c r="AJ36" s="1"/>
      <c r="AK36" s="1"/>
      <c r="AL36" s="296"/>
      <c r="AM36" s="172"/>
      <c r="AP36" s="353"/>
      <c r="AQ36" s="90"/>
      <c r="AR36" s="676"/>
      <c r="AS36" s="676"/>
      <c r="AT36" s="168"/>
      <c r="AU36" s="678"/>
      <c r="AV36" s="160"/>
      <c r="AW36" s="268"/>
      <c r="AX36" s="268"/>
      <c r="AY36" s="88"/>
      <c r="AZ36" s="90"/>
      <c r="BA36" s="90"/>
      <c r="BB36" s="90"/>
      <c r="BC36" s="90"/>
      <c r="BD36" s="90"/>
      <c r="BE36" s="90"/>
      <c r="BF36" s="90"/>
      <c r="BG36" s="90"/>
      <c r="BH36" s="90"/>
      <c r="BI36" s="90"/>
      <c r="BJ36" s="90"/>
      <c r="BK36" s="90"/>
      <c r="BL36" s="86"/>
      <c r="BM36" s="86"/>
      <c r="BN36" s="86"/>
      <c r="BO36" s="86"/>
      <c r="BP36" s="86"/>
      <c r="BQ36" s="86"/>
      <c r="BT36" s="85"/>
      <c r="BU36" s="170"/>
    </row>
    <row r="37" spans="1:73" ht="15.75" customHeight="1" x14ac:dyDescent="0.25">
      <c r="A37" s="24"/>
      <c r="B37" s="264">
        <v>31</v>
      </c>
      <c r="C37" s="1075"/>
      <c r="D37" s="1074"/>
      <c r="E37" s="496"/>
      <c r="F37" s="1301"/>
      <c r="G37" s="1079"/>
      <c r="H37" s="226"/>
      <c r="K37" s="1197"/>
      <c r="L37" s="156"/>
      <c r="M37" s="29"/>
      <c r="N37" s="1077"/>
      <c r="O37" s="1078"/>
      <c r="P37" s="148"/>
      <c r="Q37" s="148"/>
      <c r="R37" s="1078"/>
      <c r="S37" s="1078"/>
      <c r="T37" s="1078"/>
      <c r="U37" s="1081"/>
      <c r="V37" s="1083"/>
      <c r="W37" s="1082"/>
      <c r="X37" s="30"/>
      <c r="Y37" s="30"/>
      <c r="Z37" s="30"/>
      <c r="AA37" s="30"/>
      <c r="AB37" s="1085"/>
      <c r="AC37" s="1085"/>
      <c r="AD37" s="1089"/>
      <c r="AE37" s="1085"/>
      <c r="AF37" s="38"/>
      <c r="AG37" s="172"/>
      <c r="AH37" s="297" t="s">
        <v>353</v>
      </c>
      <c r="AI37" s="1"/>
      <c r="AJ37" s="217" t="s">
        <v>291</v>
      </c>
      <c r="AK37" s="1"/>
      <c r="AL37" s="296"/>
      <c r="AM37" s="172"/>
      <c r="AP37" s="353"/>
      <c r="AQ37" s="90"/>
      <c r="AR37" s="676"/>
      <c r="AS37" s="676"/>
      <c r="AT37" s="168"/>
      <c r="AU37" s="678"/>
      <c r="AV37" s="160"/>
      <c r="AW37" s="268"/>
      <c r="AX37" s="268"/>
      <c r="AY37" s="88"/>
      <c r="AZ37" s="90"/>
      <c r="BA37" s="90"/>
      <c r="BB37" s="90"/>
      <c r="BC37" s="90"/>
      <c r="BD37" s="90"/>
      <c r="BE37" s="90"/>
      <c r="BF37" s="90"/>
      <c r="BG37" s="90"/>
      <c r="BH37" s="90"/>
      <c r="BI37" s="90"/>
      <c r="BJ37" s="90"/>
      <c r="BK37" s="90"/>
      <c r="BL37" s="86"/>
      <c r="BM37" s="86"/>
      <c r="BN37" s="86"/>
      <c r="BO37" s="86"/>
      <c r="BP37" s="86"/>
      <c r="BQ37" s="86"/>
      <c r="BT37" s="85"/>
      <c r="BU37" s="170"/>
    </row>
    <row r="38" spans="1:73" ht="15.75" customHeight="1" x14ac:dyDescent="0.25">
      <c r="A38" s="24"/>
      <c r="B38" s="265">
        <v>32</v>
      </c>
      <c r="C38" s="1075"/>
      <c r="D38" s="1074"/>
      <c r="E38" s="497"/>
      <c r="F38" s="1301"/>
      <c r="G38" s="1079"/>
      <c r="H38" s="226"/>
      <c r="K38" s="1197"/>
      <c r="L38" s="382"/>
      <c r="M38" s="31"/>
      <c r="N38" s="1077"/>
      <c r="O38" s="1080"/>
      <c r="P38" s="149"/>
      <c r="Q38" s="149"/>
      <c r="R38" s="1078"/>
      <c r="S38" s="1078"/>
      <c r="T38" s="1078"/>
      <c r="U38" s="1081"/>
      <c r="V38" s="1083"/>
      <c r="W38" s="1084"/>
      <c r="X38" s="30"/>
      <c r="Y38" s="30"/>
      <c r="Z38" s="30"/>
      <c r="AA38" s="30"/>
      <c r="AB38" s="1085"/>
      <c r="AC38" s="1085"/>
      <c r="AD38" s="1089"/>
      <c r="AE38" s="1086"/>
      <c r="AF38" s="38"/>
      <c r="AG38" s="172"/>
      <c r="AH38" s="297" t="s">
        <v>2072</v>
      </c>
      <c r="AI38" s="1"/>
      <c r="AJ38" s="1" t="s">
        <v>1</v>
      </c>
      <c r="AK38" s="1"/>
      <c r="AL38" s="296"/>
      <c r="AM38" s="172"/>
      <c r="AP38" s="353"/>
      <c r="AQ38" s="90"/>
      <c r="AR38" s="676"/>
      <c r="AS38" s="676"/>
      <c r="AT38" s="168"/>
      <c r="AU38" s="678"/>
      <c r="AV38" s="160"/>
      <c r="AW38" s="268"/>
      <c r="AX38" s="268"/>
      <c r="AY38" s="88"/>
      <c r="AZ38" s="90"/>
      <c r="BA38" s="90"/>
      <c r="BB38" s="90"/>
      <c r="BC38" s="90"/>
      <c r="BD38" s="90"/>
      <c r="BE38" s="90"/>
      <c r="BF38" s="90"/>
      <c r="BG38" s="90"/>
      <c r="BH38" s="90"/>
      <c r="BI38" s="90"/>
      <c r="BJ38" s="90"/>
      <c r="BK38" s="90"/>
      <c r="BL38" s="86"/>
      <c r="BM38" s="86"/>
      <c r="BN38" s="86"/>
      <c r="BO38" s="86"/>
      <c r="BP38" s="86"/>
      <c r="BQ38" s="86"/>
      <c r="BT38" s="85"/>
      <c r="BU38" s="170"/>
    </row>
    <row r="39" spans="1:73" ht="15.75" customHeight="1" x14ac:dyDescent="0.25">
      <c r="A39" s="24"/>
      <c r="B39" s="265">
        <v>33</v>
      </c>
      <c r="C39" s="1075"/>
      <c r="D39" s="1074"/>
      <c r="E39" s="497"/>
      <c r="F39" s="1301"/>
      <c r="G39" s="1079"/>
      <c r="H39" s="226"/>
      <c r="K39" s="1197"/>
      <c r="L39" s="382"/>
      <c r="M39" s="31"/>
      <c r="N39" s="1077"/>
      <c r="O39" s="1080"/>
      <c r="P39" s="149"/>
      <c r="Q39" s="149"/>
      <c r="R39" s="1078"/>
      <c r="S39" s="1078"/>
      <c r="T39" s="1078"/>
      <c r="U39" s="1081"/>
      <c r="V39" s="1083"/>
      <c r="W39" s="1084"/>
      <c r="X39" s="30"/>
      <c r="Y39" s="30"/>
      <c r="Z39" s="30"/>
      <c r="AA39" s="30"/>
      <c r="AB39" s="1085"/>
      <c r="AC39" s="1085"/>
      <c r="AD39" s="1089"/>
      <c r="AE39" s="1086"/>
      <c r="AF39" s="38"/>
      <c r="AG39" s="172"/>
      <c r="AH39" s="297" t="s">
        <v>398</v>
      </c>
      <c r="AI39" s="1"/>
      <c r="AJ39" s="1" t="s">
        <v>847</v>
      </c>
      <c r="AK39" s="1"/>
      <c r="AL39" s="296"/>
      <c r="AM39" s="172"/>
      <c r="AP39" s="353"/>
      <c r="AQ39" s="90"/>
      <c r="AR39" s="676"/>
      <c r="AS39" s="676"/>
      <c r="AT39" s="168"/>
      <c r="AU39" s="678"/>
      <c r="AV39" s="160"/>
      <c r="AW39" s="268"/>
      <c r="AX39" s="268"/>
      <c r="AY39" s="88"/>
      <c r="AZ39" s="90"/>
      <c r="BA39" s="90"/>
      <c r="BB39" s="90"/>
      <c r="BC39" s="90"/>
      <c r="BD39" s="90"/>
      <c r="BE39" s="90"/>
      <c r="BF39" s="90"/>
      <c r="BG39" s="90"/>
      <c r="BH39" s="90"/>
      <c r="BI39" s="90"/>
      <c r="BJ39" s="90"/>
      <c r="BK39" s="90"/>
      <c r="BL39" s="86"/>
      <c r="BM39" s="86"/>
      <c r="BN39" s="86"/>
      <c r="BO39" s="86"/>
      <c r="BP39" s="86"/>
      <c r="BQ39" s="86"/>
      <c r="BT39" s="85"/>
      <c r="BU39" s="170"/>
    </row>
    <row r="40" spans="1:73" ht="15.75" customHeight="1" x14ac:dyDescent="0.25">
      <c r="A40" s="24"/>
      <c r="B40" s="265">
        <v>34</v>
      </c>
      <c r="C40" s="1075"/>
      <c r="D40" s="1074"/>
      <c r="E40" s="497"/>
      <c r="F40" s="1301"/>
      <c r="G40" s="1079"/>
      <c r="H40" s="226"/>
      <c r="K40" s="1197"/>
      <c r="L40" s="382"/>
      <c r="M40" s="31"/>
      <c r="N40" s="1077"/>
      <c r="O40" s="1080"/>
      <c r="P40" s="149"/>
      <c r="Q40" s="149"/>
      <c r="R40" s="1078"/>
      <c r="S40" s="1078"/>
      <c r="T40" s="1078"/>
      <c r="U40" s="1081"/>
      <c r="V40" s="1083"/>
      <c r="W40" s="1084"/>
      <c r="X40" s="30"/>
      <c r="Y40" s="30"/>
      <c r="Z40" s="30"/>
      <c r="AA40" s="30"/>
      <c r="AB40" s="1085"/>
      <c r="AC40" s="1085"/>
      <c r="AD40" s="1089"/>
      <c r="AE40" s="1086"/>
      <c r="AF40" s="38"/>
      <c r="AG40" s="172"/>
      <c r="AH40" s="297" t="s">
        <v>2071</v>
      </c>
      <c r="AI40" s="1"/>
      <c r="AJ40" s="1" t="s">
        <v>848</v>
      </c>
      <c r="AK40" s="1"/>
      <c r="AL40" s="296"/>
      <c r="AM40" s="172"/>
      <c r="AP40" s="353"/>
      <c r="AQ40" s="90"/>
      <c r="AR40" s="676"/>
      <c r="AS40" s="676"/>
      <c r="AT40" s="168"/>
      <c r="AU40" s="678"/>
      <c r="AV40" s="160"/>
      <c r="AW40" s="268"/>
      <c r="AX40" s="268"/>
      <c r="AY40" s="88"/>
      <c r="AZ40" s="90"/>
      <c r="BA40" s="90"/>
      <c r="BB40" s="90"/>
      <c r="BC40" s="90"/>
      <c r="BD40" s="90"/>
      <c r="BE40" s="90"/>
      <c r="BF40" s="90"/>
      <c r="BG40" s="90"/>
      <c r="BH40" s="90"/>
      <c r="BI40" s="90"/>
      <c r="BJ40" s="90"/>
      <c r="BK40" s="90"/>
      <c r="BL40" s="86"/>
      <c r="BM40" s="86"/>
      <c r="BN40" s="86"/>
      <c r="BO40" s="86"/>
      <c r="BP40" s="86"/>
      <c r="BQ40" s="86"/>
      <c r="BT40" s="85"/>
      <c r="BU40" s="170"/>
    </row>
    <row r="41" spans="1:73" ht="15.75" customHeight="1" x14ac:dyDescent="0.25">
      <c r="A41" s="24"/>
      <c r="B41" s="265">
        <v>35</v>
      </c>
      <c r="C41" s="1075"/>
      <c r="D41" s="1074"/>
      <c r="E41" s="497"/>
      <c r="F41" s="1301"/>
      <c r="G41" s="1079"/>
      <c r="H41" s="226"/>
      <c r="K41" s="1197"/>
      <c r="L41" s="382"/>
      <c r="M41" s="31"/>
      <c r="N41" s="1077"/>
      <c r="O41" s="1080"/>
      <c r="P41" s="149"/>
      <c r="Q41" s="149"/>
      <c r="R41" s="1078"/>
      <c r="S41" s="1078"/>
      <c r="T41" s="1078"/>
      <c r="U41" s="1081"/>
      <c r="V41" s="1083"/>
      <c r="W41" s="1084"/>
      <c r="X41" s="30"/>
      <c r="Y41" s="30"/>
      <c r="Z41" s="30"/>
      <c r="AA41" s="30"/>
      <c r="AB41" s="1085"/>
      <c r="AC41" s="1085"/>
      <c r="AD41" s="1089"/>
      <c r="AE41" s="1086"/>
      <c r="AF41" s="38"/>
      <c r="AG41" s="172"/>
      <c r="AH41" s="297" t="s">
        <v>400</v>
      </c>
      <c r="AI41" s="1"/>
      <c r="AJ41" s="1" t="s">
        <v>2</v>
      </c>
      <c r="AK41" s="1"/>
      <c r="AL41" s="296"/>
      <c r="AM41" s="172"/>
      <c r="AP41" s="353"/>
      <c r="AQ41" s="90"/>
      <c r="AR41" s="676"/>
      <c r="AS41" s="676"/>
      <c r="AT41" s="168"/>
      <c r="AU41" s="678"/>
      <c r="AV41" s="160"/>
      <c r="AW41" s="268"/>
      <c r="AX41" s="268"/>
      <c r="AY41" s="88"/>
      <c r="AZ41" s="90"/>
      <c r="BA41" s="90"/>
      <c r="BB41" s="90"/>
      <c r="BC41" s="90"/>
      <c r="BD41" s="90"/>
      <c r="BE41" s="90"/>
      <c r="BF41" s="90"/>
      <c r="BG41" s="90"/>
      <c r="BH41" s="90"/>
      <c r="BI41" s="90"/>
      <c r="BJ41" s="90"/>
      <c r="BK41" s="90"/>
      <c r="BL41" s="86"/>
      <c r="BM41" s="86"/>
      <c r="BN41" s="86"/>
      <c r="BO41" s="86"/>
      <c r="BP41" s="86"/>
      <c r="BQ41" s="86"/>
      <c r="BT41" s="85"/>
      <c r="BU41" s="170"/>
    </row>
    <row r="42" spans="1:73" ht="15.75" customHeight="1" x14ac:dyDescent="0.25">
      <c r="A42" s="24"/>
      <c r="B42" s="265">
        <v>36</v>
      </c>
      <c r="C42" s="1075"/>
      <c r="D42" s="1074"/>
      <c r="E42" s="497"/>
      <c r="F42" s="1301"/>
      <c r="G42" s="1079"/>
      <c r="H42" s="226"/>
      <c r="K42" s="1197"/>
      <c r="L42" s="382"/>
      <c r="M42" s="31"/>
      <c r="N42" s="1077"/>
      <c r="O42" s="1080"/>
      <c r="P42" s="149"/>
      <c r="Q42" s="149"/>
      <c r="R42" s="1078"/>
      <c r="S42" s="1078"/>
      <c r="T42" s="1078"/>
      <c r="U42" s="1081"/>
      <c r="V42" s="1083"/>
      <c r="W42" s="1084"/>
      <c r="X42" s="30"/>
      <c r="Y42" s="30"/>
      <c r="Z42" s="30"/>
      <c r="AA42" s="30"/>
      <c r="AB42" s="1085"/>
      <c r="AC42" s="1085"/>
      <c r="AD42" s="1089"/>
      <c r="AE42" s="1086"/>
      <c r="AF42" s="38"/>
      <c r="AG42" s="172"/>
      <c r="AH42" s="297" t="s">
        <v>401</v>
      </c>
      <c r="AI42" s="1"/>
      <c r="AJ42" s="1" t="s">
        <v>292</v>
      </c>
      <c r="AK42" s="300"/>
      <c r="AL42" s="296"/>
      <c r="AM42" s="172"/>
      <c r="AP42" s="353"/>
      <c r="AQ42" s="90"/>
      <c r="AR42" s="676"/>
      <c r="AS42" s="676"/>
      <c r="AT42" s="168"/>
      <c r="AU42" s="678"/>
      <c r="AV42" s="160"/>
      <c r="AW42" s="268"/>
      <c r="AX42" s="268"/>
      <c r="AY42" s="88"/>
      <c r="AZ42" s="90"/>
      <c r="BA42" s="90"/>
      <c r="BB42" s="90"/>
      <c r="BC42" s="90"/>
      <c r="BD42" s="90"/>
      <c r="BE42" s="90"/>
      <c r="BF42" s="90"/>
      <c r="BG42" s="90"/>
      <c r="BH42" s="90"/>
      <c r="BI42" s="90"/>
      <c r="BJ42" s="90"/>
      <c r="BK42" s="90"/>
      <c r="BL42" s="86"/>
      <c r="BM42" s="86"/>
      <c r="BN42" s="86"/>
      <c r="BO42" s="86"/>
      <c r="BP42" s="86"/>
      <c r="BQ42" s="86"/>
      <c r="BT42" s="85"/>
      <c r="BU42" s="170"/>
    </row>
    <row r="43" spans="1:73" ht="15.75" customHeight="1" thickBot="1" x14ac:dyDescent="0.3">
      <c r="A43" s="24"/>
      <c r="B43" s="265">
        <v>37</v>
      </c>
      <c r="C43" s="1075"/>
      <c r="D43" s="1074"/>
      <c r="E43" s="497"/>
      <c r="F43" s="1301"/>
      <c r="G43" s="1079"/>
      <c r="H43" s="226"/>
      <c r="K43" s="1197"/>
      <c r="L43" s="382"/>
      <c r="M43" s="31"/>
      <c r="N43" s="1077"/>
      <c r="O43" s="1080"/>
      <c r="P43" s="149"/>
      <c r="Q43" s="149"/>
      <c r="R43" s="1078"/>
      <c r="S43" s="1078"/>
      <c r="T43" s="1078"/>
      <c r="U43" s="1081"/>
      <c r="V43" s="1083"/>
      <c r="W43" s="1084"/>
      <c r="X43" s="30"/>
      <c r="Y43" s="30"/>
      <c r="Z43" s="30"/>
      <c r="AA43" s="30"/>
      <c r="AB43" s="1085"/>
      <c r="AC43" s="1085"/>
      <c r="AD43" s="1089"/>
      <c r="AE43" s="1086"/>
      <c r="AF43" s="38"/>
      <c r="AG43" s="172"/>
      <c r="AH43" s="301" t="s">
        <v>402</v>
      </c>
      <c r="AI43" s="302"/>
      <c r="AJ43" s="302" t="s">
        <v>366</v>
      </c>
      <c r="AK43" s="302"/>
      <c r="AL43" s="336"/>
      <c r="AM43" s="172"/>
      <c r="AP43" s="353"/>
      <c r="AQ43" s="90"/>
      <c r="AR43" s="676"/>
      <c r="AS43" s="676"/>
      <c r="AT43" s="168"/>
      <c r="AU43" s="678"/>
      <c r="AV43" s="160"/>
      <c r="AW43" s="268"/>
      <c r="AX43" s="268"/>
      <c r="AY43" s="88"/>
      <c r="AZ43" s="90"/>
      <c r="BA43" s="90"/>
      <c r="BB43" s="90"/>
      <c r="BC43" s="90"/>
      <c r="BD43" s="90"/>
      <c r="BE43" s="90"/>
      <c r="BF43" s="90"/>
      <c r="BG43" s="90"/>
      <c r="BH43" s="90"/>
      <c r="BI43" s="90"/>
      <c r="BJ43" s="90"/>
      <c r="BK43" s="90"/>
      <c r="BL43" s="86"/>
      <c r="BM43" s="86"/>
      <c r="BN43" s="86"/>
      <c r="BO43" s="86"/>
      <c r="BP43" s="86"/>
      <c r="BQ43" s="86"/>
      <c r="BT43" s="85"/>
      <c r="BU43" s="170"/>
    </row>
    <row r="44" spans="1:73" ht="15.75" customHeight="1" x14ac:dyDescent="0.25">
      <c r="A44" s="24"/>
      <c r="B44" s="265">
        <v>38</v>
      </c>
      <c r="C44" s="1075"/>
      <c r="D44" s="1074"/>
      <c r="E44" s="497"/>
      <c r="F44" s="1301"/>
      <c r="G44" s="1079"/>
      <c r="H44" s="226"/>
      <c r="K44" s="1197"/>
      <c r="L44" s="382"/>
      <c r="M44" s="31"/>
      <c r="N44" s="1077"/>
      <c r="O44" s="1080"/>
      <c r="P44" s="149"/>
      <c r="Q44" s="149"/>
      <c r="R44" s="1078"/>
      <c r="S44" s="1078"/>
      <c r="T44" s="1078"/>
      <c r="U44" s="1081"/>
      <c r="V44" s="1083"/>
      <c r="W44" s="1084"/>
      <c r="X44" s="30"/>
      <c r="Y44" s="30"/>
      <c r="Z44" s="30"/>
      <c r="AA44" s="30"/>
      <c r="AB44" s="1085"/>
      <c r="AC44" s="1085"/>
      <c r="AD44" s="1089"/>
      <c r="AE44" s="1086"/>
      <c r="AF44" s="38"/>
      <c r="AG44" s="172"/>
      <c r="AI44" s="1"/>
      <c r="AJ44" s="1"/>
      <c r="AK44" s="1"/>
      <c r="AL44" s="1"/>
      <c r="AM44" s="172"/>
      <c r="AP44" s="353"/>
      <c r="AQ44" s="90"/>
      <c r="AR44" s="676"/>
      <c r="AS44" s="676"/>
      <c r="AT44" s="168"/>
      <c r="AU44" s="678"/>
      <c r="AV44" s="160"/>
      <c r="AW44" s="268"/>
      <c r="AX44" s="268"/>
      <c r="AY44" s="88"/>
      <c r="AZ44" s="90"/>
      <c r="BA44" s="90"/>
      <c r="BB44" s="90"/>
      <c r="BC44" s="90"/>
      <c r="BD44" s="90"/>
      <c r="BE44" s="90"/>
      <c r="BF44" s="90"/>
      <c r="BG44" s="90"/>
      <c r="BH44" s="90"/>
      <c r="BI44" s="90"/>
      <c r="BJ44" s="90"/>
      <c r="BK44" s="90"/>
      <c r="BL44" s="86"/>
      <c r="BM44" s="86"/>
      <c r="BN44" s="86"/>
      <c r="BO44" s="86"/>
      <c r="BP44" s="86"/>
      <c r="BQ44" s="86"/>
      <c r="BT44" s="85"/>
      <c r="BU44" s="170"/>
    </row>
    <row r="45" spans="1:73" ht="15.75" customHeight="1" x14ac:dyDescent="0.25">
      <c r="A45" s="24"/>
      <c r="B45" s="265">
        <v>39</v>
      </c>
      <c r="C45" s="1075"/>
      <c r="D45" s="1074"/>
      <c r="E45" s="497"/>
      <c r="F45" s="1301"/>
      <c r="G45" s="1079"/>
      <c r="H45" s="226"/>
      <c r="K45" s="1197"/>
      <c r="L45" s="382"/>
      <c r="M45" s="31"/>
      <c r="N45" s="1077"/>
      <c r="O45" s="1080"/>
      <c r="P45" s="149"/>
      <c r="Q45" s="149"/>
      <c r="R45" s="1078"/>
      <c r="S45" s="1078"/>
      <c r="T45" s="1078"/>
      <c r="U45" s="1081"/>
      <c r="V45" s="1083"/>
      <c r="W45" s="1084"/>
      <c r="X45" s="30"/>
      <c r="Y45" s="30"/>
      <c r="Z45" s="30"/>
      <c r="AA45" s="30"/>
      <c r="AB45" s="1085"/>
      <c r="AC45" s="1085"/>
      <c r="AD45" s="1089"/>
      <c r="AE45" s="1086"/>
      <c r="AF45" s="38"/>
      <c r="AG45" s="172"/>
      <c r="AH45" s="1"/>
      <c r="AI45" s="1"/>
      <c r="AJ45" s="1"/>
      <c r="AK45" s="1"/>
      <c r="AL45" s="1"/>
      <c r="AM45" s="172"/>
      <c r="AP45" s="353"/>
      <c r="AQ45" s="90"/>
      <c r="AR45" s="676"/>
      <c r="AS45" s="676"/>
      <c r="AT45" s="168"/>
      <c r="AU45" s="678"/>
      <c r="AV45" s="160"/>
      <c r="AW45" s="268"/>
      <c r="AX45" s="268"/>
      <c r="AY45" s="88"/>
      <c r="AZ45" s="90"/>
      <c r="BA45" s="90"/>
      <c r="BB45" s="90"/>
      <c r="BC45" s="90"/>
      <c r="BD45" s="90"/>
      <c r="BE45" s="90"/>
      <c r="BF45" s="90"/>
      <c r="BG45" s="90"/>
      <c r="BH45" s="90"/>
      <c r="BI45" s="90"/>
      <c r="BJ45" s="90"/>
      <c r="BK45" s="90"/>
      <c r="BL45" s="86"/>
      <c r="BM45" s="86"/>
      <c r="BN45" s="86"/>
      <c r="BO45" s="86"/>
      <c r="BP45" s="86"/>
      <c r="BQ45" s="86"/>
      <c r="BT45" s="85"/>
      <c r="BU45" s="170"/>
    </row>
    <row r="46" spans="1:73" ht="15.75" customHeight="1" x14ac:dyDescent="0.25">
      <c r="A46" s="24"/>
      <c r="B46" s="265">
        <v>40</v>
      </c>
      <c r="C46" s="1075"/>
      <c r="D46" s="1074"/>
      <c r="E46" s="497"/>
      <c r="F46" s="1301"/>
      <c r="G46" s="1079"/>
      <c r="H46" s="226"/>
      <c r="K46" s="1197"/>
      <c r="L46" s="382"/>
      <c r="M46" s="31"/>
      <c r="N46" s="1077"/>
      <c r="O46" s="1080"/>
      <c r="P46" s="149"/>
      <c r="Q46" s="149"/>
      <c r="R46" s="1078"/>
      <c r="S46" s="1078"/>
      <c r="T46" s="1078"/>
      <c r="U46" s="1081"/>
      <c r="V46" s="1083"/>
      <c r="W46" s="1084"/>
      <c r="X46" s="32"/>
      <c r="Y46" s="32"/>
      <c r="Z46" s="32"/>
      <c r="AA46" s="32"/>
      <c r="AB46" s="1086"/>
      <c r="AC46" s="1086"/>
      <c r="AD46" s="1089"/>
      <c r="AE46" s="1086"/>
      <c r="AF46" s="38"/>
      <c r="AG46" s="172"/>
      <c r="AH46" s="1"/>
      <c r="AI46" s="1"/>
      <c r="AJ46" s="1"/>
      <c r="AK46" s="1"/>
      <c r="AL46" s="1"/>
      <c r="AM46" s="172"/>
      <c r="AP46" s="353"/>
      <c r="AQ46" s="90"/>
      <c r="AR46" s="676"/>
      <c r="AS46" s="676"/>
      <c r="AT46" s="168"/>
      <c r="AU46" s="678"/>
      <c r="AV46" s="160"/>
      <c r="AW46" s="268"/>
      <c r="AX46" s="268"/>
      <c r="AY46" s="88"/>
      <c r="AZ46" s="90"/>
      <c r="BA46" s="90"/>
      <c r="BB46" s="90"/>
      <c r="BC46" s="90"/>
      <c r="BD46" s="90"/>
      <c r="BE46" s="90"/>
      <c r="BF46" s="90"/>
      <c r="BG46" s="90"/>
      <c r="BH46" s="90"/>
      <c r="BI46" s="90"/>
      <c r="BJ46" s="90"/>
      <c r="BK46" s="90"/>
      <c r="BL46" s="86"/>
      <c r="BM46" s="86"/>
      <c r="BN46" s="86"/>
      <c r="BO46" s="86"/>
      <c r="BP46" s="86"/>
      <c r="BQ46" s="86"/>
      <c r="BT46" s="85"/>
      <c r="BU46" s="170"/>
    </row>
    <row r="47" spans="1:73" ht="15.75" customHeight="1" x14ac:dyDescent="0.25">
      <c r="A47" s="24"/>
      <c r="B47" s="264">
        <v>41</v>
      </c>
      <c r="C47" s="1075"/>
      <c r="D47" s="1074"/>
      <c r="E47" s="496"/>
      <c r="F47" s="1301"/>
      <c r="G47" s="1076"/>
      <c r="H47" s="226"/>
      <c r="K47" s="1197"/>
      <c r="L47" s="156"/>
      <c r="M47" s="29"/>
      <c r="N47" s="1077"/>
      <c r="O47" s="1078"/>
      <c r="P47" s="148"/>
      <c r="Q47" s="148"/>
      <c r="R47" s="1078"/>
      <c r="S47" s="1078"/>
      <c r="T47" s="1078"/>
      <c r="U47" s="1081"/>
      <c r="V47" s="1083"/>
      <c r="W47" s="1082"/>
      <c r="X47" s="30"/>
      <c r="Y47" s="30"/>
      <c r="Z47" s="30"/>
      <c r="AA47" s="30"/>
      <c r="AB47" s="1085"/>
      <c r="AC47" s="1085"/>
      <c r="AD47" s="1089"/>
      <c r="AE47" s="1085"/>
      <c r="AF47" s="38"/>
      <c r="AG47" s="172"/>
      <c r="AH47" s="1"/>
      <c r="AI47" s="1"/>
      <c r="AJ47" s="1"/>
      <c r="AK47" s="1"/>
      <c r="AL47" s="1"/>
      <c r="AM47" s="172"/>
      <c r="AP47" s="353"/>
      <c r="AQ47" s="90"/>
      <c r="AR47" s="676"/>
      <c r="AS47" s="676"/>
      <c r="AT47" s="168"/>
      <c r="AU47" s="678"/>
      <c r="AV47" s="160"/>
      <c r="AW47" s="268"/>
      <c r="AX47" s="268"/>
      <c r="AY47" s="88"/>
      <c r="AZ47" s="90"/>
      <c r="BA47" s="90"/>
      <c r="BB47" s="90"/>
      <c r="BC47" s="90"/>
      <c r="BD47" s="90"/>
      <c r="BE47" s="90"/>
      <c r="BF47" s="90"/>
      <c r="BG47" s="90"/>
      <c r="BH47" s="90"/>
      <c r="BI47" s="90"/>
      <c r="BJ47" s="90"/>
      <c r="BK47" s="90"/>
      <c r="BL47" s="86"/>
      <c r="BM47" s="86"/>
      <c r="BN47" s="86"/>
      <c r="BO47" s="86"/>
      <c r="BP47" s="86"/>
      <c r="BQ47" s="86"/>
      <c r="BT47" s="85"/>
      <c r="BU47" s="170"/>
    </row>
    <row r="48" spans="1:73" ht="15.75" customHeight="1" x14ac:dyDescent="0.25">
      <c r="A48" s="24"/>
      <c r="B48" s="265">
        <v>42</v>
      </c>
      <c r="C48" s="1075"/>
      <c r="D48" s="1074"/>
      <c r="E48" s="497"/>
      <c r="F48" s="1301"/>
      <c r="G48" s="1079"/>
      <c r="H48" s="226"/>
      <c r="K48" s="1197"/>
      <c r="L48" s="382"/>
      <c r="M48" s="31"/>
      <c r="N48" s="1077"/>
      <c r="O48" s="1080"/>
      <c r="P48" s="149"/>
      <c r="Q48" s="149"/>
      <c r="R48" s="1078"/>
      <c r="S48" s="1078"/>
      <c r="T48" s="1078"/>
      <c r="U48" s="1081"/>
      <c r="V48" s="1083"/>
      <c r="W48" s="1084"/>
      <c r="X48" s="30"/>
      <c r="Y48" s="30"/>
      <c r="Z48" s="30"/>
      <c r="AA48" s="30"/>
      <c r="AB48" s="1085"/>
      <c r="AC48" s="1085"/>
      <c r="AD48" s="1089"/>
      <c r="AE48" s="1086"/>
      <c r="AF48" s="38"/>
      <c r="AG48" s="172"/>
      <c r="AH48" s="1"/>
      <c r="AI48" s="1"/>
      <c r="AJ48" s="1"/>
      <c r="AK48" s="1"/>
      <c r="AL48" s="1"/>
      <c r="AM48" s="172"/>
      <c r="AP48" s="353"/>
      <c r="AQ48" s="90"/>
      <c r="AR48" s="676"/>
      <c r="AS48" s="676"/>
      <c r="AT48" s="168"/>
      <c r="AU48" s="678"/>
      <c r="AV48" s="160"/>
      <c r="AW48" s="268"/>
      <c r="AX48" s="268"/>
      <c r="AY48" s="88"/>
      <c r="AZ48" s="90"/>
      <c r="BA48" s="90"/>
      <c r="BB48" s="90"/>
      <c r="BC48" s="90"/>
      <c r="BD48" s="90"/>
      <c r="BE48" s="90"/>
      <c r="BF48" s="90"/>
      <c r="BG48" s="90"/>
      <c r="BH48" s="90"/>
      <c r="BI48" s="90"/>
      <c r="BJ48" s="90"/>
      <c r="BK48" s="90"/>
      <c r="BL48" s="86"/>
      <c r="BM48" s="86"/>
      <c r="BN48" s="86"/>
      <c r="BO48" s="86"/>
      <c r="BP48" s="86"/>
      <c r="BQ48" s="86"/>
      <c r="BT48" s="85"/>
      <c r="BU48" s="170"/>
    </row>
    <row r="49" spans="1:73" ht="15.75" customHeight="1" x14ac:dyDescent="0.25">
      <c r="A49" s="24"/>
      <c r="B49" s="265">
        <v>43</v>
      </c>
      <c r="C49" s="1075"/>
      <c r="D49" s="1074"/>
      <c r="E49" s="497"/>
      <c r="F49" s="1301"/>
      <c r="G49" s="1079"/>
      <c r="H49" s="226"/>
      <c r="K49" s="1197"/>
      <c r="L49" s="382"/>
      <c r="M49" s="31"/>
      <c r="N49" s="1077"/>
      <c r="O49" s="1080"/>
      <c r="P49" s="149"/>
      <c r="Q49" s="149"/>
      <c r="R49" s="1078"/>
      <c r="S49" s="1078"/>
      <c r="T49" s="1078"/>
      <c r="U49" s="1081"/>
      <c r="V49" s="1083"/>
      <c r="W49" s="1084"/>
      <c r="X49" s="30"/>
      <c r="Y49" s="30"/>
      <c r="Z49" s="30"/>
      <c r="AA49" s="30"/>
      <c r="AB49" s="1085"/>
      <c r="AC49" s="1085"/>
      <c r="AD49" s="1089"/>
      <c r="AE49" s="1086"/>
      <c r="AF49" s="38"/>
      <c r="AG49" s="172"/>
      <c r="AH49" s="1"/>
      <c r="AI49" s="1"/>
      <c r="AJ49" s="1"/>
      <c r="AK49" s="1"/>
      <c r="AL49" s="1"/>
      <c r="AM49" s="172"/>
      <c r="AP49" s="353"/>
      <c r="AQ49" s="90"/>
      <c r="AR49" s="676"/>
      <c r="AS49" s="676"/>
      <c r="AT49" s="168"/>
      <c r="AU49" s="678"/>
      <c r="AV49" s="160"/>
      <c r="AW49" s="268"/>
      <c r="AX49" s="268"/>
      <c r="AY49" s="88"/>
      <c r="AZ49" s="90"/>
      <c r="BA49" s="90"/>
      <c r="BB49" s="90"/>
      <c r="BC49" s="90"/>
      <c r="BD49" s="90"/>
      <c r="BE49" s="90"/>
      <c r="BF49" s="90"/>
      <c r="BG49" s="90"/>
      <c r="BH49" s="90"/>
      <c r="BI49" s="90"/>
      <c r="BJ49" s="90"/>
      <c r="BK49" s="90"/>
      <c r="BL49" s="86"/>
      <c r="BM49" s="86"/>
      <c r="BN49" s="86"/>
      <c r="BO49" s="86"/>
      <c r="BP49" s="86"/>
      <c r="BQ49" s="86"/>
      <c r="BT49" s="85"/>
      <c r="BU49" s="170"/>
    </row>
    <row r="50" spans="1:73" ht="15.75" customHeight="1" x14ac:dyDescent="0.25">
      <c r="A50" s="24"/>
      <c r="B50" s="265">
        <v>44</v>
      </c>
      <c r="C50" s="1075"/>
      <c r="D50" s="1074"/>
      <c r="E50" s="497"/>
      <c r="F50" s="1301"/>
      <c r="G50" s="1079"/>
      <c r="H50" s="226"/>
      <c r="K50" s="1197"/>
      <c r="L50" s="382"/>
      <c r="M50" s="31"/>
      <c r="N50" s="1077"/>
      <c r="O50" s="1080"/>
      <c r="P50" s="149"/>
      <c r="Q50" s="149"/>
      <c r="R50" s="1078"/>
      <c r="S50" s="1078"/>
      <c r="T50" s="1078"/>
      <c r="U50" s="1081"/>
      <c r="V50" s="1083"/>
      <c r="W50" s="1084"/>
      <c r="X50" s="30"/>
      <c r="Y50" s="30"/>
      <c r="Z50" s="30"/>
      <c r="AA50" s="30"/>
      <c r="AB50" s="1085"/>
      <c r="AC50" s="1085"/>
      <c r="AD50" s="1089"/>
      <c r="AE50" s="1086"/>
      <c r="AF50" s="38"/>
      <c r="AG50" s="172"/>
      <c r="AH50" s="1"/>
      <c r="AI50" s="1"/>
      <c r="AJ50" s="1"/>
      <c r="AK50" s="1"/>
      <c r="AL50" s="1"/>
      <c r="AM50" s="172"/>
      <c r="AP50" s="353"/>
      <c r="AQ50" s="90"/>
      <c r="AR50" s="676"/>
      <c r="AS50" s="676"/>
      <c r="AT50" s="168"/>
      <c r="AU50" s="678"/>
      <c r="AV50" s="160"/>
      <c r="AW50" s="268"/>
      <c r="AX50" s="268"/>
      <c r="AY50" s="88"/>
      <c r="AZ50" s="90"/>
      <c r="BA50" s="90"/>
      <c r="BB50" s="90"/>
      <c r="BC50" s="90"/>
      <c r="BD50" s="90"/>
      <c r="BE50" s="90"/>
      <c r="BF50" s="90"/>
      <c r="BG50" s="90"/>
      <c r="BH50" s="90"/>
      <c r="BI50" s="90"/>
      <c r="BJ50" s="90"/>
      <c r="BK50" s="90"/>
      <c r="BL50" s="86"/>
      <c r="BM50" s="86"/>
      <c r="BN50" s="86"/>
      <c r="BO50" s="86"/>
      <c r="BP50" s="86"/>
      <c r="BQ50" s="86"/>
      <c r="BT50" s="85"/>
      <c r="BU50" s="170"/>
    </row>
    <row r="51" spans="1:73" ht="15.75" customHeight="1" x14ac:dyDescent="0.25">
      <c r="B51" s="265">
        <v>45</v>
      </c>
      <c r="C51" s="1075"/>
      <c r="D51" s="1074"/>
      <c r="E51" s="497"/>
      <c r="F51" s="1301"/>
      <c r="G51" s="1079"/>
      <c r="H51" s="226"/>
      <c r="K51" s="1197"/>
      <c r="L51" s="382"/>
      <c r="M51" s="31"/>
      <c r="N51" s="1077"/>
      <c r="O51" s="1080"/>
      <c r="P51" s="149"/>
      <c r="Q51" s="149"/>
      <c r="R51" s="1078"/>
      <c r="S51" s="1078"/>
      <c r="T51" s="1078"/>
      <c r="U51" s="1081"/>
      <c r="V51" s="1083"/>
      <c r="W51" s="1084"/>
      <c r="X51" s="30"/>
      <c r="Y51" s="30"/>
      <c r="Z51" s="30"/>
      <c r="AA51" s="30"/>
      <c r="AB51" s="1085"/>
      <c r="AC51" s="1085"/>
      <c r="AD51" s="1089"/>
      <c r="AE51" s="1086"/>
      <c r="AF51" s="38"/>
      <c r="AG51" s="172"/>
      <c r="AH51" s="1"/>
      <c r="AI51" s="1"/>
      <c r="AJ51" s="1"/>
      <c r="AK51" s="1"/>
      <c r="AL51" s="1"/>
      <c r="AM51" s="172"/>
      <c r="AP51" s="353"/>
      <c r="AQ51" s="90"/>
      <c r="AR51" s="676"/>
      <c r="AS51" s="676"/>
      <c r="AT51" s="168"/>
      <c r="AU51" s="678"/>
      <c r="AV51" s="160"/>
      <c r="AW51" s="268"/>
      <c r="AX51" s="268"/>
      <c r="AY51" s="88"/>
      <c r="AZ51" s="90"/>
      <c r="BA51" s="90"/>
      <c r="BB51" s="90"/>
      <c r="BC51" s="90"/>
      <c r="BD51" s="90"/>
      <c r="BE51" s="90"/>
      <c r="BF51" s="90"/>
      <c r="BG51" s="90"/>
      <c r="BH51" s="90"/>
      <c r="BI51" s="90"/>
      <c r="BJ51" s="90"/>
      <c r="BK51" s="90"/>
      <c r="BL51" s="86"/>
      <c r="BM51" s="86"/>
      <c r="BN51" s="86"/>
      <c r="BO51" s="86"/>
      <c r="BP51" s="86"/>
      <c r="BQ51" s="86"/>
      <c r="BT51" s="85"/>
      <c r="BU51" s="170"/>
    </row>
    <row r="52" spans="1:73" ht="15.75" customHeight="1" x14ac:dyDescent="0.25">
      <c r="B52" s="265">
        <v>46</v>
      </c>
      <c r="C52" s="1075"/>
      <c r="D52" s="1074"/>
      <c r="E52" s="497"/>
      <c r="F52" s="1301"/>
      <c r="G52" s="1079"/>
      <c r="H52" s="226"/>
      <c r="K52" s="1197"/>
      <c r="L52" s="382"/>
      <c r="M52" s="31"/>
      <c r="N52" s="1077"/>
      <c r="O52" s="1080"/>
      <c r="P52" s="149"/>
      <c r="Q52" s="149"/>
      <c r="R52" s="1078"/>
      <c r="S52" s="1078"/>
      <c r="T52" s="1078"/>
      <c r="U52" s="1081"/>
      <c r="V52" s="1083"/>
      <c r="W52" s="1084"/>
      <c r="X52" s="30"/>
      <c r="Y52" s="30"/>
      <c r="Z52" s="30"/>
      <c r="AA52" s="30"/>
      <c r="AB52" s="1085"/>
      <c r="AC52" s="1085"/>
      <c r="AD52" s="1089"/>
      <c r="AE52" s="1086"/>
      <c r="AF52" s="38"/>
      <c r="AG52" s="172"/>
      <c r="AH52" s="172"/>
      <c r="AI52" s="172"/>
      <c r="AJ52" s="172"/>
      <c r="AK52" s="172"/>
      <c r="AL52" s="172"/>
      <c r="AM52" s="172"/>
      <c r="AP52" s="353"/>
      <c r="AQ52" s="90"/>
      <c r="AR52" s="676"/>
      <c r="AS52" s="676"/>
      <c r="AT52" s="168"/>
      <c r="AU52" s="678"/>
      <c r="AV52" s="160"/>
      <c r="AW52" s="268"/>
      <c r="AX52" s="268"/>
      <c r="AY52" s="88"/>
      <c r="AZ52" s="90"/>
      <c r="BA52" s="90"/>
      <c r="BB52" s="90"/>
      <c r="BC52" s="90"/>
      <c r="BD52" s="90"/>
      <c r="BE52" s="90"/>
      <c r="BF52" s="90"/>
      <c r="BG52" s="90"/>
      <c r="BH52" s="90"/>
      <c r="BI52" s="90"/>
      <c r="BJ52" s="90"/>
      <c r="BK52" s="90"/>
      <c r="BL52" s="86"/>
      <c r="BM52" s="86"/>
      <c r="BN52" s="86"/>
      <c r="BO52" s="86"/>
      <c r="BP52" s="86"/>
      <c r="BQ52" s="86"/>
      <c r="BT52" s="85"/>
      <c r="BU52" s="170"/>
    </row>
    <row r="53" spans="1:73" ht="15.75" customHeight="1" x14ac:dyDescent="0.25">
      <c r="B53" s="265">
        <v>47</v>
      </c>
      <c r="C53" s="1075"/>
      <c r="D53" s="1074"/>
      <c r="E53" s="497"/>
      <c r="F53" s="1301"/>
      <c r="G53" s="1079"/>
      <c r="H53" s="226"/>
      <c r="K53" s="1197"/>
      <c r="L53" s="382"/>
      <c r="M53" s="31"/>
      <c r="N53" s="1077"/>
      <c r="O53" s="1080"/>
      <c r="P53" s="149"/>
      <c r="Q53" s="149"/>
      <c r="R53" s="1078"/>
      <c r="S53" s="1078"/>
      <c r="T53" s="1078"/>
      <c r="U53" s="1081"/>
      <c r="V53" s="1083"/>
      <c r="W53" s="1084"/>
      <c r="X53" s="30"/>
      <c r="Y53" s="30"/>
      <c r="Z53" s="30"/>
      <c r="AA53" s="30"/>
      <c r="AB53" s="1085"/>
      <c r="AC53" s="1085"/>
      <c r="AD53" s="1089"/>
      <c r="AE53" s="1086"/>
      <c r="AF53" s="38"/>
      <c r="AG53" s="172"/>
      <c r="AH53" s="172"/>
      <c r="AI53" s="172"/>
      <c r="AJ53" s="172"/>
      <c r="AK53" s="172"/>
      <c r="AL53" s="172"/>
      <c r="AM53" s="172"/>
      <c r="AP53" s="353"/>
      <c r="AQ53" s="90"/>
      <c r="AR53" s="676"/>
      <c r="AS53" s="676"/>
      <c r="AT53" s="168"/>
      <c r="AU53" s="678"/>
      <c r="AV53" s="160"/>
      <c r="AW53" s="268"/>
      <c r="AX53" s="268"/>
      <c r="AY53" s="88"/>
      <c r="AZ53" s="90"/>
      <c r="BA53" s="90"/>
      <c r="BB53" s="90"/>
      <c r="BC53" s="90"/>
      <c r="BD53" s="90"/>
      <c r="BE53" s="90"/>
      <c r="BF53" s="90"/>
      <c r="BG53" s="90"/>
      <c r="BH53" s="90"/>
      <c r="BI53" s="90"/>
      <c r="BJ53" s="90"/>
      <c r="BK53" s="90"/>
      <c r="BL53" s="86"/>
      <c r="BM53" s="86"/>
      <c r="BN53" s="86"/>
      <c r="BO53" s="86"/>
      <c r="BP53" s="86"/>
      <c r="BQ53" s="86"/>
      <c r="BT53" s="85"/>
      <c r="BU53" s="170"/>
    </row>
    <row r="54" spans="1:73" ht="15.75" customHeight="1" x14ac:dyDescent="0.25">
      <c r="B54" s="265">
        <v>48</v>
      </c>
      <c r="C54" s="1075"/>
      <c r="D54" s="1074"/>
      <c r="E54" s="497"/>
      <c r="F54" s="1301"/>
      <c r="G54" s="1079"/>
      <c r="H54" s="226"/>
      <c r="K54" s="1197"/>
      <c r="L54" s="382"/>
      <c r="M54" s="31"/>
      <c r="N54" s="1077"/>
      <c r="O54" s="1080"/>
      <c r="P54" s="149"/>
      <c r="Q54" s="149"/>
      <c r="R54" s="1078"/>
      <c r="S54" s="1078"/>
      <c r="T54" s="1078"/>
      <c r="U54" s="1081"/>
      <c r="V54" s="1083"/>
      <c r="W54" s="1084"/>
      <c r="X54" s="30"/>
      <c r="Y54" s="30"/>
      <c r="Z54" s="30"/>
      <c r="AA54" s="30"/>
      <c r="AB54" s="1085"/>
      <c r="AC54" s="1085"/>
      <c r="AD54" s="1089"/>
      <c r="AE54" s="1086"/>
      <c r="AF54" s="38"/>
      <c r="AG54" s="172"/>
      <c r="AH54" s="172"/>
      <c r="AI54" s="172"/>
      <c r="AJ54" s="172"/>
      <c r="AK54" s="172"/>
      <c r="AL54" s="172"/>
      <c r="AM54" s="172"/>
      <c r="AP54" s="353"/>
      <c r="AQ54" s="90"/>
      <c r="AR54" s="676"/>
      <c r="AS54" s="676"/>
      <c r="AT54" s="168"/>
      <c r="AU54" s="678"/>
      <c r="AV54" s="160"/>
      <c r="AW54" s="268"/>
      <c r="AX54" s="268"/>
      <c r="AY54" s="88"/>
      <c r="AZ54" s="90"/>
      <c r="BA54" s="90"/>
      <c r="BB54" s="90"/>
      <c r="BC54" s="90"/>
      <c r="BD54" s="90"/>
      <c r="BE54" s="90"/>
      <c r="BF54" s="90"/>
      <c r="BG54" s="90"/>
      <c r="BH54" s="90"/>
      <c r="BI54" s="90"/>
      <c r="BJ54" s="90"/>
      <c r="BK54" s="90"/>
      <c r="BL54" s="86"/>
      <c r="BM54" s="86"/>
      <c r="BN54" s="86"/>
      <c r="BO54" s="86"/>
      <c r="BP54" s="86"/>
      <c r="BQ54" s="86"/>
      <c r="BT54" s="85"/>
      <c r="BU54" s="170"/>
    </row>
    <row r="55" spans="1:73" ht="15.75" customHeight="1" thickBot="1" x14ac:dyDescent="0.3">
      <c r="B55" s="265">
        <v>49</v>
      </c>
      <c r="C55" s="1075"/>
      <c r="D55" s="1074"/>
      <c r="E55" s="497"/>
      <c r="F55" s="1301"/>
      <c r="G55" s="1079"/>
      <c r="H55" s="226"/>
      <c r="K55" s="1197"/>
      <c r="L55" s="382"/>
      <c r="M55" s="31"/>
      <c r="N55" s="1077"/>
      <c r="O55" s="1080"/>
      <c r="P55" s="149"/>
      <c r="Q55" s="149"/>
      <c r="R55" s="1078"/>
      <c r="S55" s="1078"/>
      <c r="T55" s="1078"/>
      <c r="U55" s="1081"/>
      <c r="V55" s="1083"/>
      <c r="W55" s="1084"/>
      <c r="X55" s="30"/>
      <c r="Y55" s="30"/>
      <c r="Z55" s="30"/>
      <c r="AA55" s="30"/>
      <c r="AB55" s="1085"/>
      <c r="AC55" s="1085"/>
      <c r="AD55" s="1089"/>
      <c r="AE55" s="1086"/>
      <c r="AF55" s="38"/>
      <c r="AG55" s="172"/>
      <c r="AH55" s="172"/>
      <c r="AI55" s="172"/>
      <c r="AJ55" s="172"/>
      <c r="AK55" s="172"/>
      <c r="AL55" s="172"/>
      <c r="AM55" s="172"/>
      <c r="AP55" s="285"/>
      <c r="AQ55" s="283"/>
      <c r="AR55" s="676"/>
      <c r="AS55" s="676"/>
      <c r="AT55" s="168"/>
      <c r="AU55" s="678"/>
      <c r="AV55" s="160"/>
      <c r="AW55" s="268"/>
      <c r="AX55" s="268"/>
      <c r="AY55" s="88"/>
      <c r="AZ55" s="90"/>
      <c r="BA55" s="90"/>
      <c r="BB55" s="90"/>
      <c r="BC55" s="90"/>
      <c r="BD55" s="90"/>
      <c r="BE55" s="90"/>
      <c r="BF55" s="90"/>
      <c r="BG55" s="90"/>
      <c r="BH55" s="90"/>
      <c r="BI55" s="90"/>
      <c r="BJ55" s="90"/>
      <c r="BK55" s="90"/>
      <c r="BL55" s="86"/>
      <c r="BM55" s="86"/>
      <c r="BN55" s="86"/>
      <c r="BO55" s="86"/>
      <c r="BP55" s="86"/>
      <c r="BQ55" s="86"/>
      <c r="BT55" s="85"/>
      <c r="BU55" s="170"/>
    </row>
    <row r="56" spans="1:73" ht="15.75" customHeight="1" thickBot="1" x14ac:dyDescent="0.3">
      <c r="B56" s="265">
        <v>50</v>
      </c>
      <c r="C56" s="1075"/>
      <c r="D56" s="1074"/>
      <c r="E56" s="497"/>
      <c r="F56" s="1301"/>
      <c r="G56" s="1079"/>
      <c r="H56" s="226"/>
      <c r="K56" s="1197"/>
      <c r="L56" s="382"/>
      <c r="M56" s="31"/>
      <c r="N56" s="1077"/>
      <c r="O56" s="1080"/>
      <c r="P56" s="149"/>
      <c r="Q56" s="149"/>
      <c r="R56" s="1078"/>
      <c r="S56" s="1078"/>
      <c r="T56" s="1078"/>
      <c r="U56" s="1081"/>
      <c r="V56" s="1083"/>
      <c r="W56" s="1084"/>
      <c r="X56" s="30"/>
      <c r="Y56" s="30"/>
      <c r="Z56" s="30"/>
      <c r="AA56" s="30"/>
      <c r="AB56" s="1085"/>
      <c r="AC56" s="1085"/>
      <c r="AD56" s="1089"/>
      <c r="AE56" s="1086"/>
      <c r="AF56" s="38"/>
      <c r="AG56" s="172"/>
      <c r="AH56" s="172"/>
      <c r="AI56" s="172"/>
      <c r="AJ56" s="172"/>
      <c r="AK56" s="172"/>
      <c r="AL56" s="172"/>
      <c r="AM56" s="172"/>
      <c r="AR56" s="676"/>
      <c r="AS56" s="676"/>
      <c r="AT56" s="349"/>
      <c r="AU56" s="679"/>
      <c r="AV56" s="350"/>
      <c r="AW56" s="351"/>
      <c r="AX56" s="351"/>
      <c r="AY56" s="284"/>
      <c r="AZ56" s="283"/>
      <c r="BA56" s="283"/>
      <c r="BB56" s="283"/>
      <c r="BC56" s="283"/>
      <c r="BD56" s="283"/>
      <c r="BE56" s="283"/>
      <c r="BF56" s="283"/>
      <c r="BG56" s="283"/>
      <c r="BH56" s="283"/>
      <c r="BI56" s="283"/>
      <c r="BJ56" s="283"/>
      <c r="BK56" s="283"/>
      <c r="BL56" s="290"/>
      <c r="BM56" s="290"/>
      <c r="BN56" s="290"/>
      <c r="BO56" s="290"/>
      <c r="BP56" s="290"/>
      <c r="BQ56" s="290"/>
      <c r="BR56" s="281"/>
      <c r="BS56" s="281"/>
      <c r="BT56" s="291"/>
      <c r="BU56" s="352"/>
    </row>
    <row r="57" spans="1:73" ht="15.75" customHeight="1" x14ac:dyDescent="0.25">
      <c r="B57" s="265">
        <v>51</v>
      </c>
      <c r="C57" s="1075"/>
      <c r="D57" s="1074"/>
      <c r="E57" s="497"/>
      <c r="F57" s="1301"/>
      <c r="G57" s="1079"/>
      <c r="H57" s="226"/>
      <c r="K57" s="1197"/>
      <c r="L57" s="382"/>
      <c r="M57" s="31"/>
      <c r="N57" s="1077"/>
      <c r="O57" s="1080"/>
      <c r="P57" s="149"/>
      <c r="Q57" s="149"/>
      <c r="R57" s="1078"/>
      <c r="S57" s="1078"/>
      <c r="T57" s="1078"/>
      <c r="U57" s="1081"/>
      <c r="V57" s="1083"/>
      <c r="W57" s="1084"/>
      <c r="X57" s="30"/>
      <c r="Y57" s="30"/>
      <c r="Z57" s="30"/>
      <c r="AA57" s="30"/>
      <c r="AB57" s="1085"/>
      <c r="AC57" s="1085"/>
      <c r="AD57" s="1089"/>
      <c r="AE57" s="1086"/>
      <c r="AF57" s="38"/>
      <c r="AG57" s="172"/>
      <c r="AH57" s="172"/>
      <c r="AI57" s="172"/>
      <c r="AJ57" s="172"/>
      <c r="AK57" s="172"/>
      <c r="AL57" s="172"/>
      <c r="AM57" s="172"/>
    </row>
    <row r="58" spans="1:73" ht="15.75" customHeight="1" x14ac:dyDescent="0.25">
      <c r="B58" s="265">
        <v>52</v>
      </c>
      <c r="C58" s="1075"/>
      <c r="D58" s="1074"/>
      <c r="E58" s="497"/>
      <c r="F58" s="1301"/>
      <c r="G58" s="1079"/>
      <c r="H58" s="226"/>
      <c r="K58" s="1197"/>
      <c r="L58" s="382"/>
      <c r="M58" s="31"/>
      <c r="N58" s="1077"/>
      <c r="O58" s="1080"/>
      <c r="P58" s="149"/>
      <c r="Q58" s="149"/>
      <c r="R58" s="1078"/>
      <c r="S58" s="1078"/>
      <c r="T58" s="1078"/>
      <c r="U58" s="1081"/>
      <c r="V58" s="1083"/>
      <c r="W58" s="1084"/>
      <c r="X58" s="30"/>
      <c r="Y58" s="30"/>
      <c r="Z58" s="30"/>
      <c r="AA58" s="30"/>
      <c r="AB58" s="1085"/>
      <c r="AC58" s="1085"/>
      <c r="AD58" s="1089"/>
      <c r="AE58" s="1086"/>
      <c r="AF58" s="38"/>
      <c r="AG58" s="172"/>
      <c r="AH58" s="172"/>
      <c r="AI58" s="172"/>
      <c r="AJ58" s="172"/>
      <c r="AK58" s="172"/>
      <c r="AL58" s="172"/>
      <c r="AM58" s="172"/>
    </row>
    <row r="59" spans="1:73" ht="15.75" customHeight="1" x14ac:dyDescent="0.25">
      <c r="B59" s="265">
        <v>53</v>
      </c>
      <c r="C59" s="1075"/>
      <c r="D59" s="1074"/>
      <c r="E59" s="497"/>
      <c r="F59" s="1301"/>
      <c r="G59" s="1079"/>
      <c r="H59" s="226"/>
      <c r="K59" s="1197"/>
      <c r="L59" s="382"/>
      <c r="M59" s="31"/>
      <c r="N59" s="1077"/>
      <c r="O59" s="1080"/>
      <c r="P59" s="149"/>
      <c r="Q59" s="149"/>
      <c r="R59" s="1078"/>
      <c r="S59" s="1078"/>
      <c r="T59" s="1078"/>
      <c r="U59" s="1081"/>
      <c r="V59" s="1083"/>
      <c r="W59" s="1084"/>
      <c r="X59" s="30"/>
      <c r="Y59" s="30"/>
      <c r="Z59" s="30"/>
      <c r="AA59" s="30"/>
      <c r="AB59" s="1085"/>
      <c r="AC59" s="1085"/>
      <c r="AD59" s="1089"/>
      <c r="AE59" s="1086"/>
      <c r="AF59" s="38"/>
      <c r="AG59" s="172"/>
      <c r="AH59" s="172"/>
      <c r="AI59" s="172"/>
      <c r="AJ59" s="172"/>
      <c r="AK59" s="172"/>
      <c r="AL59" s="172"/>
      <c r="AM59" s="172"/>
    </row>
    <row r="60" spans="1:73" ht="15.75" customHeight="1" x14ac:dyDescent="0.25">
      <c r="B60" s="265">
        <v>54</v>
      </c>
      <c r="C60" s="1075"/>
      <c r="D60" s="1074"/>
      <c r="E60" s="497"/>
      <c r="F60" s="1301"/>
      <c r="G60" s="1079"/>
      <c r="H60" s="226"/>
      <c r="K60" s="1197"/>
      <c r="L60" s="382"/>
      <c r="M60" s="31"/>
      <c r="N60" s="1077"/>
      <c r="O60" s="1080"/>
      <c r="P60" s="149"/>
      <c r="Q60" s="149"/>
      <c r="R60" s="1078"/>
      <c r="S60" s="1078"/>
      <c r="T60" s="1078"/>
      <c r="U60" s="1081"/>
      <c r="V60" s="1083"/>
      <c r="W60" s="1084"/>
      <c r="X60" s="30"/>
      <c r="Y60" s="30"/>
      <c r="Z60" s="30"/>
      <c r="AA60" s="30"/>
      <c r="AB60" s="1085"/>
      <c r="AC60" s="1085"/>
      <c r="AD60" s="1089"/>
      <c r="AE60" s="1086"/>
      <c r="AF60" s="38"/>
      <c r="AG60" s="172"/>
      <c r="AH60" s="172"/>
      <c r="AI60" s="172"/>
      <c r="AJ60" s="172"/>
      <c r="AK60" s="172"/>
      <c r="AL60" s="172"/>
      <c r="AM60" s="172"/>
    </row>
    <row r="61" spans="1:73" ht="15.75" customHeight="1" x14ac:dyDescent="0.25">
      <c r="B61" s="265">
        <v>55</v>
      </c>
      <c r="C61" s="1075"/>
      <c r="D61" s="1074"/>
      <c r="E61" s="497"/>
      <c r="F61" s="1301"/>
      <c r="G61" s="1079"/>
      <c r="H61" s="226"/>
      <c r="K61" s="1197"/>
      <c r="L61" s="382"/>
      <c r="M61" s="31"/>
      <c r="N61" s="1077"/>
      <c r="O61" s="1080"/>
      <c r="P61" s="149"/>
      <c r="Q61" s="149"/>
      <c r="R61" s="1078"/>
      <c r="S61" s="1078"/>
      <c r="T61" s="1078"/>
      <c r="U61" s="1081"/>
      <c r="V61" s="1083"/>
      <c r="W61" s="1084"/>
      <c r="X61" s="30"/>
      <c r="Y61" s="30"/>
      <c r="Z61" s="30"/>
      <c r="AA61" s="30"/>
      <c r="AB61" s="1085"/>
      <c r="AC61" s="1085"/>
      <c r="AD61" s="1089"/>
      <c r="AE61" s="1086"/>
      <c r="AF61" s="38"/>
      <c r="AG61" s="172"/>
      <c r="AH61" s="172"/>
      <c r="AI61" s="172"/>
      <c r="AJ61" s="172"/>
      <c r="AK61" s="172"/>
      <c r="AL61" s="172"/>
      <c r="AM61" s="172"/>
    </row>
    <row r="62" spans="1:73" ht="15.75" customHeight="1" x14ac:dyDescent="0.25">
      <c r="B62" s="265">
        <v>56</v>
      </c>
      <c r="C62" s="1075"/>
      <c r="D62" s="1074"/>
      <c r="E62" s="497"/>
      <c r="F62" s="1301"/>
      <c r="G62" s="1079"/>
      <c r="H62" s="226"/>
      <c r="K62" s="1197"/>
      <c r="L62" s="382"/>
      <c r="M62" s="31"/>
      <c r="N62" s="1077"/>
      <c r="O62" s="1080"/>
      <c r="P62" s="149"/>
      <c r="Q62" s="149"/>
      <c r="R62" s="1078"/>
      <c r="S62" s="1078"/>
      <c r="T62" s="1078"/>
      <c r="U62" s="1081"/>
      <c r="V62" s="1083"/>
      <c r="W62" s="1084"/>
      <c r="X62" s="30"/>
      <c r="Y62" s="30"/>
      <c r="Z62" s="30"/>
      <c r="AA62" s="30"/>
      <c r="AB62" s="1085"/>
      <c r="AC62" s="1085"/>
      <c r="AD62" s="1089"/>
      <c r="AE62" s="1086"/>
      <c r="AF62" s="38"/>
      <c r="AG62" s="172"/>
      <c r="AH62" s="172"/>
      <c r="AI62" s="172"/>
      <c r="AJ62" s="172"/>
      <c r="AK62" s="172"/>
      <c r="AL62" s="172"/>
      <c r="AM62" s="172"/>
    </row>
    <row r="63" spans="1:73" ht="15.75" customHeight="1" x14ac:dyDescent="0.25">
      <c r="B63" s="265">
        <v>57</v>
      </c>
      <c r="C63" s="1075"/>
      <c r="D63" s="1074"/>
      <c r="E63" s="497"/>
      <c r="F63" s="1301"/>
      <c r="G63" s="1079"/>
      <c r="H63" s="226"/>
      <c r="K63" s="1197"/>
      <c r="L63" s="382"/>
      <c r="M63" s="31"/>
      <c r="N63" s="1077"/>
      <c r="O63" s="1080"/>
      <c r="P63" s="149"/>
      <c r="Q63" s="149"/>
      <c r="R63" s="1078"/>
      <c r="S63" s="1078"/>
      <c r="T63" s="1078"/>
      <c r="U63" s="1081"/>
      <c r="V63" s="1083"/>
      <c r="W63" s="1084"/>
      <c r="X63" s="30"/>
      <c r="Y63" s="30"/>
      <c r="Z63" s="30"/>
      <c r="AA63" s="30"/>
      <c r="AB63" s="1085"/>
      <c r="AC63" s="1085"/>
      <c r="AD63" s="1089"/>
      <c r="AE63" s="1086"/>
      <c r="AF63" s="38"/>
      <c r="AG63" s="172"/>
      <c r="AH63" s="172"/>
      <c r="AI63" s="172"/>
      <c r="AJ63" s="172"/>
      <c r="AK63" s="172"/>
      <c r="AL63" s="172"/>
      <c r="AM63" s="172"/>
    </row>
    <row r="64" spans="1:73" ht="15.75" customHeight="1" x14ac:dyDescent="0.25">
      <c r="B64" s="265">
        <v>58</v>
      </c>
      <c r="C64" s="1075"/>
      <c r="D64" s="1074"/>
      <c r="E64" s="497"/>
      <c r="F64" s="1301"/>
      <c r="G64" s="1079"/>
      <c r="H64" s="226"/>
      <c r="K64" s="1197"/>
      <c r="L64" s="382"/>
      <c r="M64" s="31"/>
      <c r="N64" s="1077"/>
      <c r="O64" s="1080"/>
      <c r="P64" s="149"/>
      <c r="Q64" s="149"/>
      <c r="R64" s="1078"/>
      <c r="S64" s="1078"/>
      <c r="T64" s="1078"/>
      <c r="U64" s="1081"/>
      <c r="V64" s="1083"/>
      <c r="W64" s="1084"/>
      <c r="X64" s="30"/>
      <c r="Y64" s="30"/>
      <c r="Z64" s="30"/>
      <c r="AA64" s="30"/>
      <c r="AB64" s="1085"/>
      <c r="AC64" s="1085"/>
      <c r="AD64" s="1089"/>
      <c r="AE64" s="1086"/>
      <c r="AG64" s="172"/>
      <c r="AH64" s="172"/>
      <c r="AI64" s="172"/>
      <c r="AJ64" s="172"/>
      <c r="AK64" s="172"/>
      <c r="AL64" s="172"/>
      <c r="AM64" s="172"/>
    </row>
    <row r="65" spans="1:71" ht="15.75" customHeight="1" x14ac:dyDescent="0.25">
      <c r="B65" s="265">
        <v>59</v>
      </c>
      <c r="C65" s="1075"/>
      <c r="D65" s="1074"/>
      <c r="E65" s="497"/>
      <c r="F65" s="1301"/>
      <c r="G65" s="1079"/>
      <c r="H65" s="226"/>
      <c r="K65" s="1197"/>
      <c r="L65" s="382"/>
      <c r="M65" s="31"/>
      <c r="N65" s="1077"/>
      <c r="O65" s="1080"/>
      <c r="P65" s="149"/>
      <c r="Q65" s="149"/>
      <c r="R65" s="1078"/>
      <c r="S65" s="1078"/>
      <c r="T65" s="1078"/>
      <c r="U65" s="1081"/>
      <c r="V65" s="1083"/>
      <c r="W65" s="1084"/>
      <c r="X65" s="30"/>
      <c r="Y65" s="30"/>
      <c r="Z65" s="30"/>
      <c r="AA65" s="30"/>
      <c r="AB65" s="1085"/>
      <c r="AC65" s="1085"/>
      <c r="AD65" s="1089"/>
      <c r="AE65" s="1086"/>
      <c r="AG65" s="172"/>
      <c r="AH65" s="172"/>
      <c r="AI65" s="172"/>
      <c r="AJ65" s="172"/>
      <c r="AK65" s="172"/>
      <c r="AL65" s="172"/>
      <c r="AM65" s="172"/>
    </row>
    <row r="66" spans="1:71" ht="15.75" customHeight="1" x14ac:dyDescent="0.25">
      <c r="B66" s="265">
        <v>60</v>
      </c>
      <c r="C66" s="1075"/>
      <c r="D66" s="1074"/>
      <c r="E66" s="497"/>
      <c r="F66" s="1301"/>
      <c r="G66" s="1079"/>
      <c r="H66" s="226"/>
      <c r="K66" s="1197"/>
      <c r="L66" s="382"/>
      <c r="M66" s="31"/>
      <c r="N66" s="1077"/>
      <c r="O66" s="1080"/>
      <c r="P66" s="149"/>
      <c r="Q66" s="149"/>
      <c r="R66" s="1078"/>
      <c r="S66" s="1078"/>
      <c r="T66" s="1078"/>
      <c r="U66" s="1081"/>
      <c r="V66" s="1083"/>
      <c r="W66" s="1084"/>
      <c r="X66" s="30"/>
      <c r="Y66" s="30"/>
      <c r="Z66" s="30"/>
      <c r="AA66" s="30"/>
      <c r="AB66" s="1085"/>
      <c r="AC66" s="1085"/>
      <c r="AD66" s="1089"/>
      <c r="AE66" s="1086"/>
      <c r="AG66" s="172"/>
      <c r="AH66" s="172"/>
      <c r="AI66" s="172"/>
      <c r="AJ66" s="172"/>
      <c r="AK66" s="172"/>
      <c r="AL66" s="172"/>
      <c r="AM66" s="172"/>
    </row>
    <row r="67" spans="1:71" ht="15.75" customHeight="1" x14ac:dyDescent="0.25">
      <c r="B67" s="265">
        <v>61</v>
      </c>
      <c r="C67" s="1075"/>
      <c r="D67" s="1074"/>
      <c r="E67" s="497"/>
      <c r="F67" s="1301"/>
      <c r="G67" s="1079"/>
      <c r="H67" s="226"/>
      <c r="K67" s="1197"/>
      <c r="L67" s="382"/>
      <c r="M67" s="31"/>
      <c r="N67" s="1077"/>
      <c r="O67" s="1080"/>
      <c r="P67" s="149"/>
      <c r="Q67" s="149"/>
      <c r="R67" s="1078"/>
      <c r="S67" s="1078"/>
      <c r="T67" s="1078"/>
      <c r="U67" s="1081"/>
      <c r="V67" s="1083"/>
      <c r="W67" s="1084"/>
      <c r="X67" s="30"/>
      <c r="Y67" s="30"/>
      <c r="Z67" s="30"/>
      <c r="AA67" s="30"/>
      <c r="AB67" s="1085"/>
      <c r="AC67" s="1085"/>
      <c r="AD67" s="1089"/>
      <c r="AE67" s="1086"/>
      <c r="AG67" s="172"/>
      <c r="AH67" s="172"/>
      <c r="AI67" s="172"/>
      <c r="AJ67" s="172"/>
      <c r="AK67" s="172"/>
      <c r="AL67" s="172"/>
      <c r="AM67" s="172"/>
    </row>
    <row r="68" spans="1:71" ht="15.75" customHeight="1" x14ac:dyDescent="0.25">
      <c r="B68" s="265">
        <v>62</v>
      </c>
      <c r="C68" s="1075"/>
      <c r="D68" s="1074"/>
      <c r="E68" s="497"/>
      <c r="F68" s="1301"/>
      <c r="G68" s="1079"/>
      <c r="H68" s="226"/>
      <c r="K68" s="1197"/>
      <c r="L68" s="382"/>
      <c r="M68" s="31"/>
      <c r="N68" s="1077"/>
      <c r="O68" s="1080"/>
      <c r="P68" s="149"/>
      <c r="Q68" s="149"/>
      <c r="R68" s="1078"/>
      <c r="S68" s="1078"/>
      <c r="T68" s="1078"/>
      <c r="U68" s="1081"/>
      <c r="V68" s="1083"/>
      <c r="W68" s="1084"/>
      <c r="X68" s="30"/>
      <c r="Y68" s="30"/>
      <c r="Z68" s="30"/>
      <c r="AA68" s="30"/>
      <c r="AB68" s="1085"/>
      <c r="AC68" s="1085"/>
      <c r="AD68" s="1089"/>
      <c r="AE68" s="1086"/>
      <c r="AG68" s="172"/>
      <c r="AH68" s="172"/>
      <c r="AI68" s="172"/>
      <c r="AJ68" s="172"/>
      <c r="AK68" s="172"/>
      <c r="AL68" s="172"/>
      <c r="AM68" s="172"/>
    </row>
    <row r="69" spans="1:71" ht="15.75" customHeight="1" x14ac:dyDescent="0.25">
      <c r="B69" s="265">
        <v>63</v>
      </c>
      <c r="C69" s="1075"/>
      <c r="D69" s="1074"/>
      <c r="E69" s="497"/>
      <c r="F69" s="1301"/>
      <c r="G69" s="1079"/>
      <c r="H69" s="226"/>
      <c r="K69" s="1197"/>
      <c r="L69" s="382"/>
      <c r="M69" s="31"/>
      <c r="N69" s="1077"/>
      <c r="O69" s="1080"/>
      <c r="P69" s="149"/>
      <c r="Q69" s="149"/>
      <c r="R69" s="1078"/>
      <c r="S69" s="1078"/>
      <c r="T69" s="1078"/>
      <c r="U69" s="1081"/>
      <c r="V69" s="1083"/>
      <c r="W69" s="1084"/>
      <c r="X69" s="30"/>
      <c r="Y69" s="30"/>
      <c r="Z69" s="30"/>
      <c r="AA69" s="30"/>
      <c r="AB69" s="1085"/>
      <c r="AC69" s="1085"/>
      <c r="AD69" s="1089"/>
      <c r="AE69" s="1086"/>
      <c r="AG69" s="172"/>
      <c r="AH69" s="172"/>
      <c r="AI69" s="172"/>
      <c r="AJ69" s="172"/>
      <c r="AK69" s="172"/>
      <c r="AL69" s="172"/>
      <c r="AM69" s="172"/>
    </row>
    <row r="70" spans="1:71" ht="15.75" customHeight="1" x14ac:dyDescent="0.25">
      <c r="B70" s="265">
        <v>64</v>
      </c>
      <c r="C70" s="1075"/>
      <c r="D70" s="1074"/>
      <c r="E70" s="497"/>
      <c r="F70" s="1301"/>
      <c r="G70" s="1079"/>
      <c r="H70" s="226"/>
      <c r="K70" s="1197"/>
      <c r="L70" s="382"/>
      <c r="M70" s="31"/>
      <c r="N70" s="1077"/>
      <c r="O70" s="1080"/>
      <c r="P70" s="149"/>
      <c r="Q70" s="149"/>
      <c r="R70" s="1078"/>
      <c r="S70" s="1078"/>
      <c r="T70" s="1078"/>
      <c r="U70" s="1081"/>
      <c r="V70" s="1083"/>
      <c r="W70" s="1084"/>
      <c r="X70" s="30"/>
      <c r="Y70" s="30"/>
      <c r="Z70" s="30"/>
      <c r="AA70" s="30"/>
      <c r="AB70" s="1085"/>
      <c r="AC70" s="1085"/>
      <c r="AD70" s="1089"/>
      <c r="AE70" s="1086"/>
      <c r="AG70" s="172"/>
      <c r="AH70" s="172"/>
      <c r="AI70" s="172"/>
      <c r="AJ70" s="172"/>
      <c r="AK70" s="172"/>
      <c r="AL70" s="172"/>
      <c r="AM70" s="172"/>
    </row>
    <row r="71" spans="1:71" ht="15.75" customHeight="1" x14ac:dyDescent="0.25">
      <c r="B71" s="265">
        <v>65</v>
      </c>
      <c r="C71" s="1075"/>
      <c r="D71" s="1074"/>
      <c r="E71" s="497"/>
      <c r="F71" s="1301"/>
      <c r="G71" s="1079"/>
      <c r="H71" s="226"/>
      <c r="K71" s="1197"/>
      <c r="L71" s="382"/>
      <c r="M71" s="31"/>
      <c r="N71" s="1077"/>
      <c r="O71" s="1080"/>
      <c r="P71" s="149"/>
      <c r="Q71" s="149"/>
      <c r="R71" s="1078"/>
      <c r="S71" s="1078"/>
      <c r="T71" s="1078"/>
      <c r="U71" s="1081"/>
      <c r="V71" s="1083"/>
      <c r="W71" s="1084"/>
      <c r="X71" s="30"/>
      <c r="Y71" s="30"/>
      <c r="Z71" s="30"/>
      <c r="AA71" s="30"/>
      <c r="AB71" s="1085"/>
      <c r="AC71" s="1085"/>
      <c r="AD71" s="1089"/>
      <c r="AE71" s="1086"/>
      <c r="AG71" s="172"/>
      <c r="AH71" s="172"/>
      <c r="AI71" s="172"/>
      <c r="AJ71" s="172"/>
      <c r="AK71" s="172"/>
      <c r="AL71" s="172"/>
      <c r="AM71" s="172"/>
    </row>
    <row r="72" spans="1:71" ht="15.75" customHeight="1" x14ac:dyDescent="0.25">
      <c r="B72" s="265">
        <v>66</v>
      </c>
      <c r="C72" s="1075"/>
      <c r="D72" s="1074"/>
      <c r="E72" s="497"/>
      <c r="F72" s="1301"/>
      <c r="G72" s="1079"/>
      <c r="H72" s="226"/>
      <c r="K72" s="1197"/>
      <c r="L72" s="382"/>
      <c r="M72" s="31"/>
      <c r="N72" s="1077"/>
      <c r="O72" s="1080"/>
      <c r="P72" s="149"/>
      <c r="Q72" s="149"/>
      <c r="R72" s="1078"/>
      <c r="S72" s="1078"/>
      <c r="T72" s="1078"/>
      <c r="U72" s="1081"/>
      <c r="V72" s="1083"/>
      <c r="W72" s="1084"/>
      <c r="X72" s="30"/>
      <c r="Y72" s="30"/>
      <c r="Z72" s="30"/>
      <c r="AA72" s="30"/>
      <c r="AB72" s="1085"/>
      <c r="AC72" s="1085"/>
      <c r="AD72" s="1089"/>
      <c r="AE72" s="1086"/>
      <c r="AG72" s="172"/>
      <c r="AH72" s="172"/>
      <c r="AI72" s="172"/>
      <c r="AJ72" s="172"/>
      <c r="AK72" s="172"/>
      <c r="AL72" s="172"/>
      <c r="AM72" s="172"/>
    </row>
    <row r="73" spans="1:71" ht="15.75" customHeight="1" x14ac:dyDescent="0.25">
      <c r="B73" s="265">
        <v>67</v>
      </c>
      <c r="C73" s="1075"/>
      <c r="D73" s="1074"/>
      <c r="E73" s="497"/>
      <c r="F73" s="1301"/>
      <c r="G73" s="1079"/>
      <c r="H73" s="226"/>
      <c r="K73" s="1197"/>
      <c r="L73" s="382"/>
      <c r="M73" s="31"/>
      <c r="N73" s="1077"/>
      <c r="O73" s="1080"/>
      <c r="P73" s="149"/>
      <c r="Q73" s="149"/>
      <c r="R73" s="1078"/>
      <c r="S73" s="1078"/>
      <c r="T73" s="1078"/>
      <c r="U73" s="1081"/>
      <c r="V73" s="1083"/>
      <c r="W73" s="1084"/>
      <c r="X73" s="30"/>
      <c r="Y73" s="30"/>
      <c r="Z73" s="30"/>
      <c r="AA73" s="30"/>
      <c r="AB73" s="1085"/>
      <c r="AC73" s="1085"/>
      <c r="AD73" s="1089"/>
      <c r="AE73" s="1086"/>
      <c r="AG73" s="172"/>
      <c r="AH73" s="172"/>
      <c r="AI73" s="172"/>
      <c r="AJ73" s="172"/>
      <c r="AK73" s="172"/>
      <c r="AL73" s="172"/>
      <c r="AM73" s="172"/>
      <c r="BS73" s="93"/>
    </row>
    <row r="74" spans="1:71" ht="15.75" customHeight="1" x14ac:dyDescent="0.25">
      <c r="A74" s="44"/>
      <c r="B74" s="265">
        <v>68</v>
      </c>
      <c r="C74" s="1075"/>
      <c r="D74" s="1074"/>
      <c r="E74" s="497"/>
      <c r="F74" s="1301"/>
      <c r="G74" s="1079"/>
      <c r="H74" s="226"/>
      <c r="K74" s="1197"/>
      <c r="L74" s="382"/>
      <c r="M74" s="31"/>
      <c r="N74" s="1077"/>
      <c r="O74" s="1080"/>
      <c r="P74" s="149"/>
      <c r="Q74" s="149"/>
      <c r="R74" s="1078"/>
      <c r="S74" s="1078"/>
      <c r="T74" s="1078"/>
      <c r="U74" s="1081"/>
      <c r="V74" s="1083"/>
      <c r="W74" s="1084"/>
      <c r="X74" s="30"/>
      <c r="Y74" s="30"/>
      <c r="Z74" s="30"/>
      <c r="AA74" s="30"/>
      <c r="AB74" s="1085"/>
      <c r="AC74" s="1085"/>
      <c r="AD74" s="1089"/>
      <c r="AE74" s="1086"/>
      <c r="AG74" s="172"/>
      <c r="AH74" s="172"/>
      <c r="AI74" s="172"/>
      <c r="AJ74" s="172"/>
      <c r="AK74" s="172"/>
      <c r="AL74" s="172"/>
      <c r="AM74" s="172"/>
      <c r="AT74" s="166"/>
      <c r="AV74" s="93"/>
      <c r="AY74" s="93"/>
      <c r="AZ74" s="93"/>
      <c r="BA74" s="93"/>
      <c r="BL74" s="93"/>
      <c r="BM74" s="93"/>
      <c r="BN74" s="93"/>
      <c r="BO74" s="93"/>
      <c r="BP74" s="93"/>
      <c r="BQ74" s="93"/>
      <c r="BR74" s="93"/>
    </row>
    <row r="75" spans="1:71" ht="15.75" customHeight="1" x14ac:dyDescent="0.25">
      <c r="B75" s="265">
        <v>69</v>
      </c>
      <c r="C75" s="1075"/>
      <c r="D75" s="1074"/>
      <c r="E75" s="497"/>
      <c r="F75" s="1301"/>
      <c r="G75" s="1079"/>
      <c r="H75" s="226"/>
      <c r="K75" s="1197"/>
      <c r="L75" s="382"/>
      <c r="M75" s="31"/>
      <c r="N75" s="1077"/>
      <c r="O75" s="1080"/>
      <c r="P75" s="149"/>
      <c r="Q75" s="149"/>
      <c r="R75" s="1078"/>
      <c r="S75" s="1078"/>
      <c r="T75" s="1078"/>
      <c r="U75" s="1081"/>
      <c r="V75" s="1083"/>
      <c r="W75" s="1084"/>
      <c r="X75" s="30"/>
      <c r="Y75" s="30"/>
      <c r="Z75" s="30"/>
      <c r="AA75" s="30"/>
      <c r="AB75" s="1085"/>
      <c r="AC75" s="1085"/>
      <c r="AD75" s="1089"/>
      <c r="AE75" s="1086"/>
      <c r="AG75" s="172"/>
      <c r="AH75" s="172"/>
      <c r="AI75" s="172"/>
      <c r="AJ75" s="172"/>
      <c r="AK75" s="172"/>
      <c r="AL75" s="172"/>
      <c r="AM75" s="172"/>
    </row>
    <row r="76" spans="1:71" ht="15.75" customHeight="1" x14ac:dyDescent="0.25">
      <c r="B76" s="265">
        <v>70</v>
      </c>
      <c r="C76" s="1075"/>
      <c r="D76" s="1074"/>
      <c r="E76" s="497"/>
      <c r="F76" s="1301"/>
      <c r="G76" s="1079"/>
      <c r="H76" s="226"/>
      <c r="K76" s="1197"/>
      <c r="L76" s="382"/>
      <c r="M76" s="31"/>
      <c r="N76" s="1077"/>
      <c r="O76" s="1080"/>
      <c r="P76" s="149"/>
      <c r="Q76" s="149"/>
      <c r="R76" s="1078"/>
      <c r="S76" s="1078"/>
      <c r="T76" s="1078"/>
      <c r="U76" s="1081"/>
      <c r="V76" s="1083"/>
      <c r="W76" s="1084"/>
      <c r="X76" s="30"/>
      <c r="Y76" s="30"/>
      <c r="Z76" s="30"/>
      <c r="AA76" s="30"/>
      <c r="AB76" s="1085"/>
      <c r="AC76" s="1085"/>
      <c r="AD76" s="1089"/>
      <c r="AE76" s="1086"/>
      <c r="AG76" s="172"/>
      <c r="AH76" s="172"/>
      <c r="AI76" s="172"/>
      <c r="AJ76" s="172"/>
      <c r="AK76" s="172"/>
      <c r="AL76" s="172"/>
      <c r="AM76" s="172"/>
    </row>
    <row r="77" spans="1:71" ht="15.75" customHeight="1" x14ac:dyDescent="0.25">
      <c r="B77" s="265">
        <v>71</v>
      </c>
      <c r="C77" s="1075"/>
      <c r="D77" s="1074"/>
      <c r="E77" s="497"/>
      <c r="F77" s="1301"/>
      <c r="G77" s="1079"/>
      <c r="H77" s="226"/>
      <c r="K77" s="1197"/>
      <c r="L77" s="382"/>
      <c r="M77" s="31"/>
      <c r="N77" s="1077"/>
      <c r="O77" s="1080"/>
      <c r="P77" s="149"/>
      <c r="Q77" s="149"/>
      <c r="R77" s="1078"/>
      <c r="S77" s="1078"/>
      <c r="T77" s="1078"/>
      <c r="U77" s="1081"/>
      <c r="V77" s="1083"/>
      <c r="W77" s="1084"/>
      <c r="X77" s="30"/>
      <c r="Y77" s="30"/>
      <c r="Z77" s="30"/>
      <c r="AA77" s="30"/>
      <c r="AB77" s="1085"/>
      <c r="AC77" s="1085"/>
      <c r="AD77" s="1089"/>
      <c r="AE77" s="1086"/>
      <c r="AG77" s="172"/>
      <c r="AH77" s="172"/>
      <c r="AI77" s="172"/>
      <c r="AJ77" s="172"/>
      <c r="AK77" s="172"/>
      <c r="AL77" s="172"/>
      <c r="AM77" s="172"/>
    </row>
    <row r="78" spans="1:71" ht="15.75" customHeight="1" x14ac:dyDescent="0.25">
      <c r="B78" s="265">
        <v>72</v>
      </c>
      <c r="C78" s="1075"/>
      <c r="D78" s="1074"/>
      <c r="E78" s="497"/>
      <c r="F78" s="1301"/>
      <c r="G78" s="1079"/>
      <c r="H78" s="226"/>
      <c r="K78" s="1197"/>
      <c r="L78" s="382"/>
      <c r="M78" s="31"/>
      <c r="N78" s="1077"/>
      <c r="O78" s="1080"/>
      <c r="P78" s="149"/>
      <c r="Q78" s="149"/>
      <c r="R78" s="1078"/>
      <c r="S78" s="1078"/>
      <c r="T78" s="1078"/>
      <c r="U78" s="1081"/>
      <c r="V78" s="1083"/>
      <c r="W78" s="1084"/>
      <c r="X78" s="30"/>
      <c r="Y78" s="30"/>
      <c r="Z78" s="30"/>
      <c r="AA78" s="30"/>
      <c r="AB78" s="1085"/>
      <c r="AC78" s="1085"/>
      <c r="AD78" s="1089"/>
      <c r="AE78" s="1086"/>
      <c r="AG78" s="172"/>
      <c r="AH78" s="172"/>
      <c r="AI78" s="172"/>
      <c r="AJ78" s="172"/>
      <c r="AK78" s="172"/>
      <c r="AL78" s="172"/>
    </row>
    <row r="79" spans="1:71" ht="15.75" customHeight="1" x14ac:dyDescent="0.25">
      <c r="B79" s="265">
        <v>73</v>
      </c>
      <c r="C79" s="1075"/>
      <c r="D79" s="1074"/>
      <c r="E79" s="497"/>
      <c r="F79" s="1301"/>
      <c r="G79" s="1079"/>
      <c r="H79" s="226"/>
      <c r="K79" s="1197"/>
      <c r="L79" s="382"/>
      <c r="M79" s="31"/>
      <c r="N79" s="1077"/>
      <c r="O79" s="1080"/>
      <c r="P79" s="149"/>
      <c r="Q79" s="149"/>
      <c r="R79" s="1078"/>
      <c r="S79" s="1078"/>
      <c r="T79" s="1078"/>
      <c r="U79" s="1081"/>
      <c r="V79" s="1083"/>
      <c r="W79" s="1084"/>
      <c r="X79" s="30"/>
      <c r="Y79" s="30"/>
      <c r="Z79" s="30"/>
      <c r="AA79" s="30"/>
      <c r="AB79" s="1085"/>
      <c r="AC79" s="1085"/>
      <c r="AD79" s="1089"/>
      <c r="AE79" s="1086"/>
      <c r="AG79" s="172"/>
      <c r="AH79" s="172"/>
      <c r="AI79" s="172"/>
      <c r="AJ79" s="172"/>
      <c r="AK79" s="172"/>
      <c r="AL79" s="172"/>
    </row>
    <row r="80" spans="1:71" ht="15.75" customHeight="1" x14ac:dyDescent="0.25">
      <c r="B80" s="265">
        <v>74</v>
      </c>
      <c r="C80" s="1075"/>
      <c r="D80" s="1074"/>
      <c r="E80" s="497"/>
      <c r="F80" s="1301"/>
      <c r="G80" s="1079"/>
      <c r="H80" s="226"/>
      <c r="K80" s="1197"/>
      <c r="L80" s="382"/>
      <c r="M80" s="31"/>
      <c r="N80" s="1077"/>
      <c r="O80" s="1080"/>
      <c r="P80" s="149"/>
      <c r="Q80" s="149"/>
      <c r="R80" s="1078"/>
      <c r="S80" s="1078"/>
      <c r="T80" s="1078"/>
      <c r="U80" s="1081"/>
      <c r="V80" s="1083"/>
      <c r="W80" s="1084"/>
      <c r="X80" s="30"/>
      <c r="Y80" s="30"/>
      <c r="Z80" s="30"/>
      <c r="AA80" s="30"/>
      <c r="AB80" s="1085"/>
      <c r="AC80" s="1085"/>
      <c r="AD80" s="1089"/>
      <c r="AE80" s="1086"/>
      <c r="AG80" s="172"/>
      <c r="AH80" s="172"/>
      <c r="AI80" s="172"/>
      <c r="AJ80" s="172"/>
      <c r="AK80" s="172"/>
      <c r="AL80" s="172"/>
    </row>
    <row r="81" spans="1:73" s="44" customFormat="1" ht="15.75" customHeight="1" x14ac:dyDescent="0.25">
      <c r="A81" s="6"/>
      <c r="B81" s="265">
        <v>75</v>
      </c>
      <c r="C81" s="1075"/>
      <c r="D81" s="1074"/>
      <c r="E81" s="497"/>
      <c r="F81" s="1301"/>
      <c r="G81" s="1079"/>
      <c r="H81" s="226"/>
      <c r="K81" s="1197"/>
      <c r="L81" s="382"/>
      <c r="M81" s="31"/>
      <c r="N81" s="1077"/>
      <c r="O81" s="1080"/>
      <c r="P81" s="149"/>
      <c r="Q81" s="149"/>
      <c r="R81" s="1078"/>
      <c r="S81" s="1078"/>
      <c r="T81" s="1078"/>
      <c r="U81" s="1081"/>
      <c r="V81" s="1083"/>
      <c r="W81" s="1084"/>
      <c r="X81" s="30"/>
      <c r="Y81" s="30"/>
      <c r="Z81" s="30"/>
      <c r="AA81" s="30"/>
      <c r="AB81" s="1085"/>
      <c r="AC81" s="1085"/>
      <c r="AD81" s="1089"/>
      <c r="AE81" s="1086"/>
      <c r="AG81" s="172"/>
      <c r="AH81" s="182"/>
      <c r="AI81" s="182"/>
      <c r="AJ81" s="182"/>
      <c r="AK81" s="182"/>
      <c r="AL81" s="182"/>
      <c r="AP81" s="144"/>
      <c r="AQ81" s="93"/>
      <c r="AR81" s="677"/>
      <c r="AS81" s="677"/>
      <c r="AT81" s="165"/>
      <c r="AU81" s="167"/>
      <c r="AV81" s="91"/>
      <c r="AW81" s="93"/>
      <c r="AX81" s="93"/>
      <c r="AY81" s="91"/>
      <c r="AZ81" s="91"/>
      <c r="BA81" s="91"/>
      <c r="BB81" s="93"/>
      <c r="BC81" s="93"/>
      <c r="BD81" s="93"/>
      <c r="BE81" s="93"/>
      <c r="BF81" s="93"/>
      <c r="BG81" s="93"/>
      <c r="BH81" s="93"/>
      <c r="BI81" s="93"/>
      <c r="BJ81" s="93"/>
      <c r="BK81" s="93"/>
      <c r="BL81" s="91"/>
      <c r="BM81" s="91"/>
      <c r="BN81" s="91"/>
      <c r="BO81" s="91"/>
      <c r="BP81" s="91"/>
      <c r="BQ81" s="91"/>
      <c r="BR81" s="91"/>
      <c r="BS81" s="91"/>
      <c r="BT81" s="702"/>
      <c r="BU81" s="702"/>
    </row>
    <row r="82" spans="1:73" ht="15.75" customHeight="1" x14ac:dyDescent="0.25">
      <c r="B82" s="265">
        <v>76</v>
      </c>
      <c r="C82" s="1075"/>
      <c r="D82" s="1074"/>
      <c r="E82" s="497"/>
      <c r="F82" s="1301"/>
      <c r="G82" s="1079"/>
      <c r="H82" s="226"/>
      <c r="K82" s="1197"/>
      <c r="L82" s="382"/>
      <c r="M82" s="31"/>
      <c r="N82" s="1077"/>
      <c r="O82" s="1080"/>
      <c r="P82" s="149"/>
      <c r="Q82" s="149"/>
      <c r="R82" s="1078"/>
      <c r="S82" s="1078"/>
      <c r="T82" s="1078"/>
      <c r="U82" s="1081"/>
      <c r="V82" s="1083"/>
      <c r="W82" s="1084"/>
      <c r="X82" s="30"/>
      <c r="Y82" s="30"/>
      <c r="Z82" s="30"/>
      <c r="AA82" s="30"/>
      <c r="AB82" s="1085"/>
      <c r="AC82" s="1085"/>
      <c r="AD82" s="1089"/>
      <c r="AE82" s="1086"/>
      <c r="AG82" s="172"/>
      <c r="AH82" s="172"/>
      <c r="AI82" s="172"/>
      <c r="AJ82" s="172"/>
      <c r="AK82" s="172"/>
      <c r="AL82" s="172"/>
    </row>
    <row r="83" spans="1:73" ht="15.75" customHeight="1" x14ac:dyDescent="0.25">
      <c r="B83" s="265">
        <v>77</v>
      </c>
      <c r="C83" s="1075"/>
      <c r="D83" s="1074"/>
      <c r="E83" s="497"/>
      <c r="F83" s="1301"/>
      <c r="G83" s="1079"/>
      <c r="H83" s="226"/>
      <c r="K83" s="1197"/>
      <c r="L83" s="382"/>
      <c r="M83" s="31"/>
      <c r="N83" s="1077"/>
      <c r="O83" s="1080"/>
      <c r="P83" s="149"/>
      <c r="Q83" s="149"/>
      <c r="R83" s="1078"/>
      <c r="S83" s="1078"/>
      <c r="T83" s="1078"/>
      <c r="U83" s="1081"/>
      <c r="V83" s="1083"/>
      <c r="W83" s="1084"/>
      <c r="X83" s="30"/>
      <c r="Y83" s="30"/>
      <c r="Z83" s="30"/>
      <c r="AA83" s="30"/>
      <c r="AB83" s="1085"/>
      <c r="AC83" s="1085"/>
      <c r="AD83" s="1089"/>
      <c r="AE83" s="1086"/>
      <c r="AG83" s="172"/>
      <c r="AH83" s="172"/>
      <c r="AI83" s="172"/>
      <c r="AJ83" s="172"/>
      <c r="AK83" s="172"/>
      <c r="AL83" s="172"/>
    </row>
    <row r="84" spans="1:73" ht="15.75" customHeight="1" x14ac:dyDescent="0.25">
      <c r="B84" s="265">
        <v>78</v>
      </c>
      <c r="C84" s="1075"/>
      <c r="D84" s="1074"/>
      <c r="E84" s="497"/>
      <c r="F84" s="1301"/>
      <c r="G84" s="1079"/>
      <c r="H84" s="226"/>
      <c r="K84" s="1197"/>
      <c r="L84" s="382"/>
      <c r="M84" s="31"/>
      <c r="N84" s="1077"/>
      <c r="O84" s="1080"/>
      <c r="P84" s="149"/>
      <c r="Q84" s="149"/>
      <c r="R84" s="1078"/>
      <c r="S84" s="1078"/>
      <c r="T84" s="1078"/>
      <c r="U84" s="1081"/>
      <c r="V84" s="1083"/>
      <c r="W84" s="1084"/>
      <c r="X84" s="30"/>
      <c r="Y84" s="30"/>
      <c r="Z84" s="30"/>
      <c r="AA84" s="30"/>
      <c r="AB84" s="1085"/>
      <c r="AC84" s="1085"/>
      <c r="AD84" s="1089"/>
      <c r="AE84" s="1086"/>
      <c r="AG84" s="172"/>
      <c r="AH84" s="172"/>
      <c r="AI84" s="172"/>
      <c r="AJ84" s="172"/>
      <c r="AK84" s="172"/>
      <c r="AL84" s="172"/>
    </row>
    <row r="85" spans="1:73" ht="15.75" customHeight="1" x14ac:dyDescent="0.25">
      <c r="B85" s="265">
        <v>79</v>
      </c>
      <c r="C85" s="1075"/>
      <c r="D85" s="1074"/>
      <c r="E85" s="497"/>
      <c r="F85" s="1301"/>
      <c r="G85" s="1079"/>
      <c r="H85" s="226"/>
      <c r="K85" s="1197"/>
      <c r="L85" s="382"/>
      <c r="M85" s="31"/>
      <c r="N85" s="1077"/>
      <c r="O85" s="1080"/>
      <c r="P85" s="149"/>
      <c r="Q85" s="149"/>
      <c r="R85" s="1078"/>
      <c r="S85" s="1078"/>
      <c r="T85" s="1078"/>
      <c r="U85" s="1081"/>
      <c r="V85" s="1083"/>
      <c r="W85" s="1084"/>
      <c r="X85" s="30"/>
      <c r="Y85" s="30"/>
      <c r="Z85" s="30"/>
      <c r="AA85" s="30"/>
      <c r="AB85" s="1085"/>
      <c r="AC85" s="1085"/>
      <c r="AD85" s="1089"/>
      <c r="AE85" s="1086"/>
      <c r="AG85" s="172"/>
      <c r="AH85" s="172"/>
      <c r="AI85" s="172"/>
      <c r="AJ85" s="172"/>
      <c r="AK85" s="172"/>
      <c r="AL85" s="172"/>
    </row>
    <row r="86" spans="1:73" ht="15.75" customHeight="1" x14ac:dyDescent="0.25">
      <c r="B86" s="265">
        <v>80</v>
      </c>
      <c r="C86" s="1075"/>
      <c r="D86" s="1074"/>
      <c r="E86" s="497"/>
      <c r="F86" s="1301"/>
      <c r="G86" s="1079"/>
      <c r="H86" s="226"/>
      <c r="K86" s="1197"/>
      <c r="L86" s="382"/>
      <c r="M86" s="31"/>
      <c r="N86" s="1077"/>
      <c r="O86" s="1080"/>
      <c r="P86" s="149"/>
      <c r="Q86" s="149"/>
      <c r="R86" s="1078"/>
      <c r="S86" s="1078"/>
      <c r="T86" s="1078"/>
      <c r="U86" s="1081"/>
      <c r="V86" s="1083"/>
      <c r="W86" s="1084"/>
      <c r="X86" s="30"/>
      <c r="Y86" s="30"/>
      <c r="Z86" s="30"/>
      <c r="AA86" s="30"/>
      <c r="AB86" s="1085"/>
      <c r="AC86" s="1085"/>
      <c r="AD86" s="1089"/>
      <c r="AE86" s="1086"/>
      <c r="AG86" s="172"/>
      <c r="AH86" s="172"/>
      <c r="AI86" s="172"/>
      <c r="AJ86" s="172"/>
      <c r="AK86" s="172"/>
      <c r="AL86" s="172"/>
    </row>
    <row r="87" spans="1:73" ht="15.75" customHeight="1" x14ac:dyDescent="0.25">
      <c r="B87" s="265">
        <v>81</v>
      </c>
      <c r="C87" s="1075"/>
      <c r="D87" s="1074"/>
      <c r="E87" s="497"/>
      <c r="F87" s="1301"/>
      <c r="G87" s="1079"/>
      <c r="H87" s="226"/>
      <c r="K87" s="1197"/>
      <c r="L87" s="382"/>
      <c r="M87" s="31"/>
      <c r="N87" s="1077"/>
      <c r="O87" s="1080"/>
      <c r="P87" s="149"/>
      <c r="Q87" s="149"/>
      <c r="R87" s="1078"/>
      <c r="S87" s="1078"/>
      <c r="T87" s="1078"/>
      <c r="U87" s="1081"/>
      <c r="V87" s="1083"/>
      <c r="W87" s="1084"/>
      <c r="X87" s="30"/>
      <c r="Y87" s="30"/>
      <c r="Z87" s="30"/>
      <c r="AA87" s="30"/>
      <c r="AB87" s="1085"/>
      <c r="AC87" s="1085"/>
      <c r="AD87" s="1089"/>
      <c r="AE87" s="1086"/>
      <c r="AG87" s="172"/>
      <c r="AH87" s="172"/>
      <c r="AI87" s="172"/>
      <c r="AJ87" s="172"/>
      <c r="AK87" s="172"/>
      <c r="AL87" s="172"/>
    </row>
    <row r="88" spans="1:73" ht="15.75" customHeight="1" x14ac:dyDescent="0.25">
      <c r="B88" s="265">
        <v>82</v>
      </c>
      <c r="C88" s="1075"/>
      <c r="D88" s="1074"/>
      <c r="E88" s="497"/>
      <c r="F88" s="1301"/>
      <c r="G88" s="1079"/>
      <c r="H88" s="226"/>
      <c r="K88" s="1197"/>
      <c r="L88" s="382"/>
      <c r="M88" s="31"/>
      <c r="N88" s="1077"/>
      <c r="O88" s="1080"/>
      <c r="P88" s="149"/>
      <c r="Q88" s="149"/>
      <c r="R88" s="1078"/>
      <c r="S88" s="1078"/>
      <c r="T88" s="1078"/>
      <c r="U88" s="1081"/>
      <c r="V88" s="1083"/>
      <c r="W88" s="1084"/>
      <c r="X88" s="30"/>
      <c r="Y88" s="30"/>
      <c r="Z88" s="30"/>
      <c r="AA88" s="30"/>
      <c r="AB88" s="1085"/>
      <c r="AC88" s="1085"/>
      <c r="AD88" s="1089"/>
      <c r="AE88" s="1086"/>
      <c r="AG88" s="172"/>
      <c r="AH88" s="172"/>
      <c r="AI88" s="172"/>
      <c r="AJ88" s="172"/>
      <c r="AK88" s="172"/>
      <c r="AL88" s="172"/>
    </row>
    <row r="89" spans="1:73" ht="15.75" customHeight="1" x14ac:dyDescent="0.25">
      <c r="B89" s="265">
        <v>83</v>
      </c>
      <c r="C89" s="1075"/>
      <c r="D89" s="1074"/>
      <c r="E89" s="497"/>
      <c r="F89" s="1301"/>
      <c r="G89" s="1079"/>
      <c r="H89" s="226"/>
      <c r="K89" s="1197"/>
      <c r="L89" s="382"/>
      <c r="M89" s="31"/>
      <c r="N89" s="1077"/>
      <c r="O89" s="1080"/>
      <c r="P89" s="149"/>
      <c r="Q89" s="149"/>
      <c r="R89" s="1078"/>
      <c r="S89" s="1078"/>
      <c r="T89" s="1078"/>
      <c r="U89" s="1081"/>
      <c r="V89" s="1083"/>
      <c r="W89" s="1084"/>
      <c r="X89" s="30"/>
      <c r="Y89" s="30"/>
      <c r="Z89" s="30"/>
      <c r="AA89" s="30"/>
      <c r="AB89" s="1085"/>
      <c r="AC89" s="1085"/>
      <c r="AD89" s="1089"/>
      <c r="AE89" s="1086"/>
      <c r="AG89" s="172"/>
      <c r="AH89" s="172"/>
      <c r="AI89" s="172"/>
      <c r="AJ89" s="172"/>
      <c r="AK89" s="172"/>
      <c r="AL89" s="172"/>
    </row>
    <row r="90" spans="1:73" ht="15.75" customHeight="1" x14ac:dyDescent="0.25">
      <c r="B90" s="265">
        <v>84</v>
      </c>
      <c r="C90" s="1075"/>
      <c r="D90" s="1074"/>
      <c r="E90" s="497"/>
      <c r="F90" s="1301"/>
      <c r="G90" s="1079"/>
      <c r="H90" s="226"/>
      <c r="K90" s="1197"/>
      <c r="L90" s="382"/>
      <c r="M90" s="31"/>
      <c r="N90" s="1077"/>
      <c r="O90" s="1080"/>
      <c r="P90" s="149"/>
      <c r="Q90" s="149"/>
      <c r="R90" s="1078"/>
      <c r="S90" s="1078"/>
      <c r="T90" s="1078"/>
      <c r="U90" s="1081"/>
      <c r="V90" s="1083"/>
      <c r="W90" s="1084"/>
      <c r="X90" s="30"/>
      <c r="Y90" s="30"/>
      <c r="Z90" s="30"/>
      <c r="AA90" s="30"/>
      <c r="AB90" s="1085"/>
      <c r="AC90" s="1085"/>
      <c r="AD90" s="1089"/>
      <c r="AE90" s="1086"/>
      <c r="AG90" s="172"/>
      <c r="AH90" s="172"/>
      <c r="AI90" s="172"/>
      <c r="AJ90" s="172"/>
      <c r="AK90" s="172"/>
      <c r="AL90" s="172"/>
    </row>
    <row r="91" spans="1:73" ht="15.75" customHeight="1" x14ac:dyDescent="0.25">
      <c r="B91" s="265">
        <v>85</v>
      </c>
      <c r="C91" s="1075"/>
      <c r="D91" s="1074"/>
      <c r="E91" s="497"/>
      <c r="F91" s="1301"/>
      <c r="G91" s="1079"/>
      <c r="H91" s="226"/>
      <c r="K91" s="1197"/>
      <c r="L91" s="382"/>
      <c r="M91" s="31"/>
      <c r="N91" s="1077"/>
      <c r="O91" s="1080"/>
      <c r="P91" s="149"/>
      <c r="Q91" s="149"/>
      <c r="R91" s="1078"/>
      <c r="S91" s="1078"/>
      <c r="T91" s="1078"/>
      <c r="U91" s="1081"/>
      <c r="V91" s="1083"/>
      <c r="W91" s="1084"/>
      <c r="X91" s="30"/>
      <c r="Y91" s="30"/>
      <c r="Z91" s="30"/>
      <c r="AA91" s="30"/>
      <c r="AB91" s="1085"/>
      <c r="AC91" s="1085"/>
      <c r="AD91" s="1089"/>
      <c r="AE91" s="1086"/>
      <c r="AG91" s="172"/>
      <c r="AH91" s="172"/>
      <c r="AI91" s="172"/>
      <c r="AJ91" s="172"/>
      <c r="AK91" s="172"/>
      <c r="AL91" s="172"/>
    </row>
    <row r="92" spans="1:73" ht="15.75" customHeight="1" x14ac:dyDescent="0.25">
      <c r="B92" s="265">
        <v>86</v>
      </c>
      <c r="C92" s="1075"/>
      <c r="D92" s="1074"/>
      <c r="E92" s="497"/>
      <c r="F92" s="1301"/>
      <c r="G92" s="1079"/>
      <c r="H92" s="226"/>
      <c r="K92" s="1197"/>
      <c r="L92" s="382"/>
      <c r="M92" s="31"/>
      <c r="N92" s="1077"/>
      <c r="O92" s="1080"/>
      <c r="P92" s="149"/>
      <c r="Q92" s="149"/>
      <c r="R92" s="1078"/>
      <c r="S92" s="1078"/>
      <c r="T92" s="1078"/>
      <c r="U92" s="1081"/>
      <c r="V92" s="1083"/>
      <c r="W92" s="1084"/>
      <c r="X92" s="30"/>
      <c r="Y92" s="30"/>
      <c r="Z92" s="30"/>
      <c r="AA92" s="30"/>
      <c r="AB92" s="1085"/>
      <c r="AC92" s="1085"/>
      <c r="AD92" s="1089"/>
      <c r="AE92" s="1086"/>
      <c r="AG92" s="172"/>
      <c r="AH92" s="172"/>
      <c r="AI92" s="172"/>
      <c r="AJ92" s="172"/>
      <c r="AK92" s="172"/>
      <c r="AL92" s="172"/>
    </row>
    <row r="93" spans="1:73" ht="15.75" customHeight="1" x14ac:dyDescent="0.25">
      <c r="B93" s="265">
        <v>87</v>
      </c>
      <c r="C93" s="1075"/>
      <c r="D93" s="1074"/>
      <c r="E93" s="497"/>
      <c r="F93" s="1301"/>
      <c r="G93" s="1079"/>
      <c r="H93" s="226"/>
      <c r="K93" s="1197"/>
      <c r="L93" s="382"/>
      <c r="M93" s="31"/>
      <c r="N93" s="1077"/>
      <c r="O93" s="1080"/>
      <c r="P93" s="149"/>
      <c r="Q93" s="149"/>
      <c r="R93" s="1078"/>
      <c r="S93" s="1078"/>
      <c r="T93" s="1078"/>
      <c r="U93" s="1081"/>
      <c r="V93" s="1083"/>
      <c r="W93" s="1084"/>
      <c r="X93" s="30"/>
      <c r="Y93" s="30"/>
      <c r="Z93" s="30"/>
      <c r="AA93" s="30"/>
      <c r="AB93" s="1085"/>
      <c r="AC93" s="1085"/>
      <c r="AD93" s="1089"/>
      <c r="AE93" s="1086"/>
      <c r="AG93" s="172"/>
      <c r="AH93" s="172"/>
      <c r="AI93" s="172"/>
      <c r="AJ93" s="172"/>
      <c r="AK93" s="172"/>
      <c r="AL93" s="172"/>
    </row>
    <row r="94" spans="1:73" ht="15.75" customHeight="1" x14ac:dyDescent="0.25">
      <c r="B94" s="265">
        <v>88</v>
      </c>
      <c r="C94" s="1075"/>
      <c r="D94" s="1074"/>
      <c r="E94" s="497"/>
      <c r="F94" s="1301"/>
      <c r="G94" s="1079"/>
      <c r="H94" s="226"/>
      <c r="K94" s="1197"/>
      <c r="L94" s="382"/>
      <c r="M94" s="31"/>
      <c r="N94" s="1077"/>
      <c r="O94" s="1080"/>
      <c r="P94" s="149"/>
      <c r="Q94" s="149"/>
      <c r="R94" s="1078"/>
      <c r="S94" s="1078"/>
      <c r="T94" s="1078"/>
      <c r="U94" s="1081"/>
      <c r="V94" s="1083"/>
      <c r="W94" s="1084"/>
      <c r="X94" s="30"/>
      <c r="Y94" s="30"/>
      <c r="Z94" s="30"/>
      <c r="AA94" s="30"/>
      <c r="AB94" s="1085"/>
      <c r="AC94" s="1085"/>
      <c r="AD94" s="1089"/>
      <c r="AE94" s="1086"/>
      <c r="AG94" s="172"/>
      <c r="AH94" s="172"/>
      <c r="AI94" s="172"/>
      <c r="AJ94" s="172"/>
      <c r="AK94" s="172"/>
      <c r="AL94" s="172"/>
    </row>
    <row r="95" spans="1:73" ht="15.75" customHeight="1" x14ac:dyDescent="0.25">
      <c r="B95" s="265">
        <v>89</v>
      </c>
      <c r="C95" s="1075"/>
      <c r="D95" s="1074"/>
      <c r="E95" s="497"/>
      <c r="F95" s="1301"/>
      <c r="G95" s="1079"/>
      <c r="H95" s="226"/>
      <c r="K95" s="1197"/>
      <c r="L95" s="382"/>
      <c r="M95" s="31"/>
      <c r="N95" s="1077"/>
      <c r="O95" s="1080"/>
      <c r="P95" s="149"/>
      <c r="Q95" s="149"/>
      <c r="R95" s="1078"/>
      <c r="S95" s="1078"/>
      <c r="T95" s="1078"/>
      <c r="U95" s="1081"/>
      <c r="V95" s="1083"/>
      <c r="W95" s="1084"/>
      <c r="X95" s="30"/>
      <c r="Y95" s="30"/>
      <c r="Z95" s="30"/>
      <c r="AA95" s="30"/>
      <c r="AB95" s="1085"/>
      <c r="AC95" s="1085"/>
      <c r="AD95" s="1089"/>
      <c r="AE95" s="1086"/>
      <c r="AG95" s="172"/>
      <c r="AH95" s="172"/>
      <c r="AI95" s="172"/>
      <c r="AJ95" s="172"/>
      <c r="AK95" s="172"/>
      <c r="AL95" s="172"/>
    </row>
    <row r="96" spans="1:73" ht="15.75" customHeight="1" x14ac:dyDescent="0.25">
      <c r="B96" s="265">
        <v>90</v>
      </c>
      <c r="C96" s="1075"/>
      <c r="D96" s="1074"/>
      <c r="E96" s="497"/>
      <c r="F96" s="1301"/>
      <c r="G96" s="1079"/>
      <c r="H96" s="226"/>
      <c r="K96" s="1197"/>
      <c r="L96" s="382"/>
      <c r="M96" s="31"/>
      <c r="N96" s="1077"/>
      <c r="O96" s="1080"/>
      <c r="P96" s="149"/>
      <c r="Q96" s="149"/>
      <c r="R96" s="1078"/>
      <c r="S96" s="1078"/>
      <c r="T96" s="1078"/>
      <c r="U96" s="1081"/>
      <c r="V96" s="1083"/>
      <c r="W96" s="1084"/>
      <c r="X96" s="30"/>
      <c r="Y96" s="30"/>
      <c r="Z96" s="30"/>
      <c r="AA96" s="30"/>
      <c r="AB96" s="1085"/>
      <c r="AC96" s="1085"/>
      <c r="AD96" s="1089"/>
      <c r="AE96" s="1086"/>
      <c r="AG96" s="172"/>
      <c r="AH96" s="172"/>
      <c r="AI96" s="172"/>
      <c r="AJ96" s="172"/>
      <c r="AK96" s="172"/>
      <c r="AL96" s="172"/>
    </row>
    <row r="97" spans="2:38" ht="15.75" customHeight="1" x14ac:dyDescent="0.25">
      <c r="B97" s="265">
        <v>91</v>
      </c>
      <c r="C97" s="1075"/>
      <c r="D97" s="1074"/>
      <c r="E97" s="497"/>
      <c r="F97" s="1301"/>
      <c r="G97" s="1079"/>
      <c r="H97" s="226"/>
      <c r="K97" s="1197"/>
      <c r="L97" s="382"/>
      <c r="M97" s="31"/>
      <c r="N97" s="1077"/>
      <c r="O97" s="1080"/>
      <c r="P97" s="149"/>
      <c r="Q97" s="149"/>
      <c r="R97" s="1078"/>
      <c r="S97" s="1078"/>
      <c r="T97" s="1078"/>
      <c r="U97" s="1081"/>
      <c r="V97" s="1083"/>
      <c r="W97" s="1084"/>
      <c r="X97" s="30"/>
      <c r="Y97" s="30"/>
      <c r="Z97" s="30"/>
      <c r="AA97" s="30"/>
      <c r="AB97" s="1085"/>
      <c r="AC97" s="1085"/>
      <c r="AD97" s="1089"/>
      <c r="AE97" s="1086"/>
      <c r="AG97" s="172"/>
      <c r="AH97" s="172"/>
      <c r="AI97" s="172"/>
      <c r="AJ97" s="172"/>
      <c r="AK97" s="172"/>
      <c r="AL97" s="172"/>
    </row>
    <row r="98" spans="2:38" ht="15.75" customHeight="1" x14ac:dyDescent="0.25">
      <c r="B98" s="265">
        <v>92</v>
      </c>
      <c r="C98" s="1075"/>
      <c r="D98" s="1074"/>
      <c r="E98" s="497"/>
      <c r="F98" s="1301"/>
      <c r="G98" s="1079"/>
      <c r="H98" s="226"/>
      <c r="K98" s="1197"/>
      <c r="L98" s="382"/>
      <c r="M98" s="31"/>
      <c r="N98" s="1077"/>
      <c r="O98" s="1080"/>
      <c r="P98" s="149"/>
      <c r="Q98" s="149"/>
      <c r="R98" s="1078"/>
      <c r="S98" s="1078"/>
      <c r="T98" s="1078"/>
      <c r="U98" s="1081"/>
      <c r="V98" s="1083"/>
      <c r="W98" s="1084"/>
      <c r="X98" s="30"/>
      <c r="Y98" s="30"/>
      <c r="Z98" s="30"/>
      <c r="AA98" s="30"/>
      <c r="AB98" s="1085"/>
      <c r="AC98" s="1085"/>
      <c r="AD98" s="1089"/>
      <c r="AE98" s="1086"/>
      <c r="AG98" s="172"/>
      <c r="AH98" s="172"/>
      <c r="AI98" s="172"/>
      <c r="AJ98" s="172"/>
      <c r="AK98" s="172"/>
      <c r="AL98" s="172"/>
    </row>
    <row r="99" spans="2:38" ht="15.75" customHeight="1" x14ac:dyDescent="0.25">
      <c r="B99" s="265">
        <v>93</v>
      </c>
      <c r="C99" s="1075"/>
      <c r="D99" s="1074"/>
      <c r="E99" s="497"/>
      <c r="F99" s="1301"/>
      <c r="G99" s="1079"/>
      <c r="H99" s="226"/>
      <c r="K99" s="1197"/>
      <c r="L99" s="382"/>
      <c r="M99" s="31"/>
      <c r="N99" s="1077"/>
      <c r="O99" s="1080"/>
      <c r="P99" s="149"/>
      <c r="Q99" s="149"/>
      <c r="R99" s="1078"/>
      <c r="S99" s="1078"/>
      <c r="T99" s="1078"/>
      <c r="U99" s="1081"/>
      <c r="V99" s="1083"/>
      <c r="W99" s="1084"/>
      <c r="X99" s="30"/>
      <c r="Y99" s="30"/>
      <c r="Z99" s="30"/>
      <c r="AA99" s="30"/>
      <c r="AB99" s="1085"/>
      <c r="AC99" s="1085"/>
      <c r="AD99" s="1089"/>
      <c r="AE99" s="1086"/>
      <c r="AG99" s="172"/>
      <c r="AH99" s="172"/>
      <c r="AI99" s="172"/>
      <c r="AJ99" s="172"/>
      <c r="AK99" s="172"/>
      <c r="AL99" s="172"/>
    </row>
    <row r="100" spans="2:38" ht="15.75" customHeight="1" x14ac:dyDescent="0.25">
      <c r="B100" s="265">
        <v>94</v>
      </c>
      <c r="C100" s="1075"/>
      <c r="D100" s="1074"/>
      <c r="E100" s="497"/>
      <c r="F100" s="1301"/>
      <c r="G100" s="1079"/>
      <c r="H100" s="226"/>
      <c r="K100" s="1197"/>
      <c r="L100" s="382"/>
      <c r="M100" s="31"/>
      <c r="N100" s="1077"/>
      <c r="O100" s="1080"/>
      <c r="P100" s="149"/>
      <c r="Q100" s="149"/>
      <c r="R100" s="1078"/>
      <c r="S100" s="1078"/>
      <c r="T100" s="1078"/>
      <c r="U100" s="1081"/>
      <c r="V100" s="1083"/>
      <c r="W100" s="1084"/>
      <c r="X100" s="30"/>
      <c r="Y100" s="30"/>
      <c r="Z100" s="30"/>
      <c r="AA100" s="30"/>
      <c r="AB100" s="1085"/>
      <c r="AC100" s="1085"/>
      <c r="AD100" s="1089"/>
      <c r="AE100" s="1086"/>
      <c r="AG100" s="172"/>
      <c r="AH100" s="172"/>
      <c r="AI100" s="172"/>
      <c r="AJ100" s="172"/>
      <c r="AK100" s="172"/>
      <c r="AL100" s="172"/>
    </row>
    <row r="101" spans="2:38" ht="15.75" customHeight="1" x14ac:dyDescent="0.25">
      <c r="B101" s="265">
        <v>95</v>
      </c>
      <c r="C101" s="1075"/>
      <c r="D101" s="1074"/>
      <c r="E101" s="497"/>
      <c r="F101" s="1301"/>
      <c r="G101" s="1079"/>
      <c r="H101" s="226"/>
      <c r="K101" s="1197"/>
      <c r="L101" s="382"/>
      <c r="M101" s="31"/>
      <c r="N101" s="1077"/>
      <c r="O101" s="1080"/>
      <c r="P101" s="149"/>
      <c r="Q101" s="149"/>
      <c r="R101" s="1078"/>
      <c r="S101" s="1078"/>
      <c r="T101" s="1078"/>
      <c r="U101" s="1081"/>
      <c r="V101" s="1083"/>
      <c r="W101" s="1084"/>
      <c r="X101" s="30"/>
      <c r="Y101" s="30"/>
      <c r="Z101" s="30"/>
      <c r="AA101" s="30"/>
      <c r="AB101" s="1085"/>
      <c r="AC101" s="1085"/>
      <c r="AD101" s="1089"/>
      <c r="AE101" s="1086"/>
      <c r="AG101" s="172"/>
      <c r="AH101" s="172"/>
      <c r="AI101" s="172"/>
      <c r="AJ101" s="172"/>
      <c r="AK101" s="172"/>
      <c r="AL101" s="172"/>
    </row>
    <row r="102" spans="2:38" ht="15.75" customHeight="1" x14ac:dyDescent="0.25">
      <c r="B102" s="265">
        <v>96</v>
      </c>
      <c r="C102" s="1075"/>
      <c r="D102" s="1074"/>
      <c r="E102" s="497"/>
      <c r="F102" s="1301"/>
      <c r="G102" s="1079"/>
      <c r="H102" s="226"/>
      <c r="K102" s="1197"/>
      <c r="L102" s="382"/>
      <c r="M102" s="31"/>
      <c r="N102" s="1077"/>
      <c r="O102" s="1080"/>
      <c r="P102" s="149"/>
      <c r="Q102" s="149"/>
      <c r="R102" s="1078"/>
      <c r="S102" s="1078"/>
      <c r="T102" s="1078"/>
      <c r="U102" s="1081"/>
      <c r="V102" s="1083"/>
      <c r="W102" s="1084"/>
      <c r="X102" s="30"/>
      <c r="Y102" s="30"/>
      <c r="Z102" s="30"/>
      <c r="AA102" s="30"/>
      <c r="AB102" s="1085"/>
      <c r="AC102" s="1085"/>
      <c r="AD102" s="1089"/>
      <c r="AE102" s="1086"/>
      <c r="AG102" s="172"/>
      <c r="AH102" s="172"/>
      <c r="AI102" s="172"/>
      <c r="AJ102" s="172"/>
      <c r="AK102" s="172"/>
      <c r="AL102" s="172"/>
    </row>
    <row r="103" spans="2:38" ht="15.75" customHeight="1" x14ac:dyDescent="0.25">
      <c r="B103" s="265">
        <v>97</v>
      </c>
      <c r="C103" s="1075"/>
      <c r="D103" s="1074"/>
      <c r="E103" s="497"/>
      <c r="F103" s="1301"/>
      <c r="G103" s="1079"/>
      <c r="H103" s="226"/>
      <c r="K103" s="1197"/>
      <c r="L103" s="382"/>
      <c r="M103" s="31"/>
      <c r="N103" s="1077"/>
      <c r="O103" s="1080"/>
      <c r="P103" s="149"/>
      <c r="Q103" s="149"/>
      <c r="R103" s="1078"/>
      <c r="S103" s="1078"/>
      <c r="T103" s="1078"/>
      <c r="U103" s="1081"/>
      <c r="V103" s="1083"/>
      <c r="W103" s="1084"/>
      <c r="X103" s="30"/>
      <c r="Y103" s="30"/>
      <c r="Z103" s="30"/>
      <c r="AA103" s="30"/>
      <c r="AB103" s="1085"/>
      <c r="AC103" s="1085"/>
      <c r="AD103" s="1089"/>
      <c r="AE103" s="1086"/>
      <c r="AG103" s="172"/>
      <c r="AH103" s="172"/>
      <c r="AI103" s="172"/>
      <c r="AJ103" s="172"/>
      <c r="AK103" s="172"/>
      <c r="AL103" s="172"/>
    </row>
    <row r="104" spans="2:38" ht="15.75" customHeight="1" x14ac:dyDescent="0.25">
      <c r="B104" s="265">
        <v>98</v>
      </c>
      <c r="C104" s="1075"/>
      <c r="D104" s="1074"/>
      <c r="E104" s="497"/>
      <c r="F104" s="1301"/>
      <c r="G104" s="1079"/>
      <c r="H104" s="226"/>
      <c r="K104" s="1197"/>
      <c r="L104" s="382"/>
      <c r="M104" s="31"/>
      <c r="N104" s="1077"/>
      <c r="O104" s="1080"/>
      <c r="P104" s="149"/>
      <c r="Q104" s="149"/>
      <c r="R104" s="1078"/>
      <c r="S104" s="1078"/>
      <c r="T104" s="1078"/>
      <c r="U104" s="1081"/>
      <c r="V104" s="1083"/>
      <c r="W104" s="1084"/>
      <c r="X104" s="30"/>
      <c r="Y104" s="30"/>
      <c r="Z104" s="30"/>
      <c r="AA104" s="30"/>
      <c r="AB104" s="1085"/>
      <c r="AC104" s="1085"/>
      <c r="AD104" s="1089"/>
      <c r="AE104" s="1086"/>
      <c r="AG104" s="172"/>
      <c r="AH104" s="172"/>
      <c r="AI104" s="172"/>
      <c r="AJ104" s="172"/>
      <c r="AK104" s="172"/>
      <c r="AL104" s="172"/>
    </row>
    <row r="105" spans="2:38" ht="15.75" customHeight="1" x14ac:dyDescent="0.25">
      <c r="B105" s="265">
        <v>99</v>
      </c>
      <c r="C105" s="1075"/>
      <c r="D105" s="1074"/>
      <c r="E105" s="497"/>
      <c r="F105" s="1301"/>
      <c r="G105" s="1079"/>
      <c r="H105" s="226"/>
      <c r="K105" s="1197"/>
      <c r="L105" s="382"/>
      <c r="M105" s="31"/>
      <c r="N105" s="1077"/>
      <c r="O105" s="1080"/>
      <c r="P105" s="149"/>
      <c r="Q105" s="149"/>
      <c r="R105" s="1078"/>
      <c r="S105" s="1078"/>
      <c r="T105" s="1078"/>
      <c r="U105" s="1081"/>
      <c r="V105" s="1083"/>
      <c r="W105" s="1084"/>
      <c r="X105" s="30"/>
      <c r="Y105" s="30"/>
      <c r="Z105" s="30"/>
      <c r="AA105" s="30"/>
      <c r="AB105" s="1085"/>
      <c r="AC105" s="1085"/>
      <c r="AD105" s="1089"/>
      <c r="AE105" s="1086"/>
      <c r="AG105" s="172"/>
      <c r="AH105" s="172"/>
      <c r="AI105" s="172"/>
      <c r="AJ105" s="172"/>
      <c r="AK105" s="172"/>
      <c r="AL105" s="172"/>
    </row>
    <row r="106" spans="2:38" ht="15.75" customHeight="1" x14ac:dyDescent="0.25">
      <c r="B106" s="265">
        <v>100</v>
      </c>
      <c r="C106" s="1075"/>
      <c r="D106" s="1074"/>
      <c r="E106" s="497"/>
      <c r="F106" s="1301"/>
      <c r="G106" s="1079"/>
      <c r="H106" s="226"/>
      <c r="K106" s="1197"/>
      <c r="L106" s="382"/>
      <c r="M106" s="31"/>
      <c r="N106" s="1077"/>
      <c r="O106" s="1080"/>
      <c r="P106" s="149"/>
      <c r="Q106" s="149"/>
      <c r="R106" s="1078"/>
      <c r="S106" s="1078"/>
      <c r="T106" s="1078"/>
      <c r="U106" s="1081"/>
      <c r="V106" s="1083"/>
      <c r="W106" s="1084"/>
      <c r="X106" s="30"/>
      <c r="Y106" s="30"/>
      <c r="Z106" s="30"/>
      <c r="AA106" s="30"/>
      <c r="AB106" s="1085"/>
      <c r="AC106" s="1085"/>
      <c r="AD106" s="1089"/>
      <c r="AE106" s="1086"/>
      <c r="AG106" s="172"/>
      <c r="AH106" s="172"/>
      <c r="AI106" s="172"/>
      <c r="AJ106" s="172"/>
      <c r="AK106" s="172"/>
      <c r="AL106" s="172"/>
    </row>
    <row r="107" spans="2:38" ht="15.75" customHeight="1" x14ac:dyDescent="0.25">
      <c r="B107" s="265">
        <v>101</v>
      </c>
      <c r="C107" s="1075"/>
      <c r="D107" s="1074"/>
      <c r="E107" s="497"/>
      <c r="F107" s="1301"/>
      <c r="G107" s="1079"/>
      <c r="H107" s="226"/>
      <c r="K107" s="1197"/>
      <c r="L107" s="382"/>
      <c r="M107" s="31"/>
      <c r="N107" s="1077"/>
      <c r="O107" s="1080"/>
      <c r="P107" s="149"/>
      <c r="Q107" s="149"/>
      <c r="R107" s="1078"/>
      <c r="S107" s="1078"/>
      <c r="T107" s="1078"/>
      <c r="U107" s="1081"/>
      <c r="V107" s="1083"/>
      <c r="W107" s="1084"/>
      <c r="X107" s="30"/>
      <c r="Y107" s="30"/>
      <c r="Z107" s="30"/>
      <c r="AA107" s="30"/>
      <c r="AB107" s="1085"/>
      <c r="AC107" s="1085"/>
      <c r="AD107" s="1089"/>
      <c r="AE107" s="1086"/>
      <c r="AG107" s="172"/>
      <c r="AH107" s="172"/>
      <c r="AI107" s="172"/>
      <c r="AJ107" s="172"/>
      <c r="AK107" s="172"/>
      <c r="AL107" s="172"/>
    </row>
    <row r="108" spans="2:38" ht="15.75" customHeight="1" x14ac:dyDescent="0.25">
      <c r="B108" s="265">
        <v>102</v>
      </c>
      <c r="C108" s="1075"/>
      <c r="D108" s="1074"/>
      <c r="E108" s="497"/>
      <c r="F108" s="1301"/>
      <c r="G108" s="1079"/>
      <c r="H108" s="226"/>
      <c r="K108" s="1197"/>
      <c r="L108" s="382"/>
      <c r="M108" s="31"/>
      <c r="N108" s="1077"/>
      <c r="O108" s="1080"/>
      <c r="P108" s="149"/>
      <c r="Q108" s="149"/>
      <c r="R108" s="1078"/>
      <c r="S108" s="1078"/>
      <c r="T108" s="1078"/>
      <c r="U108" s="1081"/>
      <c r="V108" s="1083"/>
      <c r="W108" s="1084"/>
      <c r="X108" s="30"/>
      <c r="Y108" s="30"/>
      <c r="Z108" s="30"/>
      <c r="AA108" s="30"/>
      <c r="AB108" s="1085"/>
      <c r="AC108" s="1085"/>
      <c r="AD108" s="1089"/>
      <c r="AE108" s="1086"/>
      <c r="AG108" s="172"/>
      <c r="AH108" s="172"/>
      <c r="AI108" s="172"/>
      <c r="AJ108" s="172"/>
      <c r="AK108" s="172"/>
      <c r="AL108" s="172"/>
    </row>
    <row r="109" spans="2:38" ht="15.75" customHeight="1" x14ac:dyDescent="0.25">
      <c r="B109" s="265">
        <v>103</v>
      </c>
      <c r="C109" s="1075"/>
      <c r="D109" s="1074"/>
      <c r="E109" s="497"/>
      <c r="F109" s="1301"/>
      <c r="G109" s="1079"/>
      <c r="H109" s="226"/>
      <c r="K109" s="1197"/>
      <c r="L109" s="382"/>
      <c r="M109" s="31"/>
      <c r="N109" s="1077"/>
      <c r="O109" s="1080"/>
      <c r="P109" s="149"/>
      <c r="Q109" s="149"/>
      <c r="R109" s="1078"/>
      <c r="S109" s="1078"/>
      <c r="T109" s="1078"/>
      <c r="U109" s="1081"/>
      <c r="V109" s="1083"/>
      <c r="W109" s="1084"/>
      <c r="X109" s="30"/>
      <c r="Y109" s="30"/>
      <c r="Z109" s="30"/>
      <c r="AA109" s="30"/>
      <c r="AB109" s="1085"/>
      <c r="AC109" s="1085"/>
      <c r="AD109" s="1089"/>
      <c r="AE109" s="1086"/>
      <c r="AG109" s="172"/>
      <c r="AH109" s="172"/>
      <c r="AI109" s="172"/>
      <c r="AJ109" s="172"/>
      <c r="AK109" s="172"/>
      <c r="AL109" s="172"/>
    </row>
    <row r="110" spans="2:38" ht="15.75" customHeight="1" x14ac:dyDescent="0.25">
      <c r="B110" s="265">
        <v>104</v>
      </c>
      <c r="C110" s="1075"/>
      <c r="D110" s="1074"/>
      <c r="E110" s="497"/>
      <c r="F110" s="1301"/>
      <c r="G110" s="1079"/>
      <c r="H110" s="226"/>
      <c r="K110" s="1197"/>
      <c r="L110" s="382"/>
      <c r="M110" s="31"/>
      <c r="N110" s="1077"/>
      <c r="O110" s="1080"/>
      <c r="P110" s="149"/>
      <c r="Q110" s="149"/>
      <c r="R110" s="1078"/>
      <c r="S110" s="1078"/>
      <c r="T110" s="1078"/>
      <c r="U110" s="1081"/>
      <c r="V110" s="1083"/>
      <c r="W110" s="1084"/>
      <c r="X110" s="30"/>
      <c r="Y110" s="30"/>
      <c r="Z110" s="30"/>
      <c r="AA110" s="30"/>
      <c r="AB110" s="1085"/>
      <c r="AC110" s="1085"/>
      <c r="AD110" s="1089"/>
      <c r="AE110" s="1086"/>
      <c r="AG110" s="172"/>
      <c r="AH110" s="172"/>
      <c r="AI110" s="172"/>
      <c r="AJ110" s="172"/>
      <c r="AK110" s="172"/>
      <c r="AL110" s="172"/>
    </row>
    <row r="111" spans="2:38" ht="15.75" customHeight="1" x14ac:dyDescent="0.25">
      <c r="B111" s="265">
        <v>105</v>
      </c>
      <c r="C111" s="1075"/>
      <c r="D111" s="1074"/>
      <c r="E111" s="497"/>
      <c r="F111" s="1301"/>
      <c r="G111" s="1079"/>
      <c r="H111" s="226"/>
      <c r="K111" s="1197"/>
      <c r="L111" s="382"/>
      <c r="M111" s="31"/>
      <c r="N111" s="1077"/>
      <c r="O111" s="1080"/>
      <c r="P111" s="149"/>
      <c r="Q111" s="149"/>
      <c r="R111" s="1078"/>
      <c r="S111" s="1078"/>
      <c r="T111" s="1078"/>
      <c r="U111" s="1081"/>
      <c r="V111" s="1083"/>
      <c r="W111" s="1084"/>
      <c r="X111" s="30"/>
      <c r="Y111" s="30"/>
      <c r="Z111" s="30"/>
      <c r="AA111" s="30"/>
      <c r="AB111" s="1085"/>
      <c r="AC111" s="1085"/>
      <c r="AD111" s="1089"/>
      <c r="AE111" s="1086"/>
      <c r="AG111" s="172"/>
      <c r="AH111" s="172"/>
      <c r="AI111" s="172"/>
      <c r="AJ111" s="172"/>
      <c r="AK111" s="172"/>
      <c r="AL111" s="172"/>
    </row>
    <row r="112" spans="2:38" ht="15.75" customHeight="1" x14ac:dyDescent="0.25">
      <c r="B112" s="265">
        <v>106</v>
      </c>
      <c r="C112" s="1075"/>
      <c r="D112" s="1074"/>
      <c r="E112" s="497"/>
      <c r="F112" s="1301"/>
      <c r="G112" s="1079"/>
      <c r="H112" s="226"/>
      <c r="K112" s="1197"/>
      <c r="L112" s="382"/>
      <c r="M112" s="31"/>
      <c r="N112" s="1077"/>
      <c r="O112" s="1080"/>
      <c r="P112" s="149"/>
      <c r="Q112" s="149"/>
      <c r="R112" s="1078"/>
      <c r="S112" s="1078"/>
      <c r="T112" s="1078"/>
      <c r="U112" s="1081"/>
      <c r="V112" s="1083"/>
      <c r="W112" s="1084"/>
      <c r="X112" s="30"/>
      <c r="Y112" s="30"/>
      <c r="Z112" s="30"/>
      <c r="AA112" s="30"/>
      <c r="AB112" s="1085"/>
      <c r="AC112" s="1085"/>
      <c r="AD112" s="1089"/>
      <c r="AE112" s="1086"/>
      <c r="AG112" s="172"/>
      <c r="AH112" s="172"/>
      <c r="AI112" s="172"/>
      <c r="AJ112" s="172"/>
      <c r="AK112" s="172"/>
      <c r="AL112" s="172"/>
    </row>
    <row r="113" spans="2:38" ht="15.75" customHeight="1" x14ac:dyDescent="0.25">
      <c r="B113" s="265">
        <v>107</v>
      </c>
      <c r="C113" s="1075"/>
      <c r="D113" s="1074"/>
      <c r="E113" s="497"/>
      <c r="F113" s="1301"/>
      <c r="G113" s="1079"/>
      <c r="H113" s="226"/>
      <c r="K113" s="1197"/>
      <c r="L113" s="382"/>
      <c r="M113" s="31"/>
      <c r="N113" s="1077"/>
      <c r="O113" s="1080"/>
      <c r="P113" s="149"/>
      <c r="Q113" s="149"/>
      <c r="R113" s="1078"/>
      <c r="S113" s="1078"/>
      <c r="T113" s="1078"/>
      <c r="U113" s="1081"/>
      <c r="V113" s="1083"/>
      <c r="W113" s="1084"/>
      <c r="X113" s="30"/>
      <c r="Y113" s="30"/>
      <c r="Z113" s="30"/>
      <c r="AA113" s="30"/>
      <c r="AB113" s="1085"/>
      <c r="AC113" s="1085"/>
      <c r="AD113" s="1089"/>
      <c r="AE113" s="1086"/>
      <c r="AG113" s="172"/>
      <c r="AH113" s="172"/>
      <c r="AI113" s="172"/>
      <c r="AJ113" s="172"/>
      <c r="AK113" s="172"/>
      <c r="AL113" s="172"/>
    </row>
    <row r="114" spans="2:38" ht="15.75" customHeight="1" x14ac:dyDescent="0.25">
      <c r="B114" s="265">
        <v>108</v>
      </c>
      <c r="C114" s="1075"/>
      <c r="D114" s="1074"/>
      <c r="E114" s="497"/>
      <c r="F114" s="1301"/>
      <c r="G114" s="1079"/>
      <c r="H114" s="226"/>
      <c r="K114" s="1197"/>
      <c r="L114" s="382"/>
      <c r="M114" s="31"/>
      <c r="N114" s="1077"/>
      <c r="O114" s="1080"/>
      <c r="P114" s="149"/>
      <c r="Q114" s="149"/>
      <c r="R114" s="1078"/>
      <c r="S114" s="1078"/>
      <c r="T114" s="1078"/>
      <c r="U114" s="1081"/>
      <c r="V114" s="1083"/>
      <c r="W114" s="1084"/>
      <c r="X114" s="30"/>
      <c r="Y114" s="30"/>
      <c r="Z114" s="30"/>
      <c r="AA114" s="30"/>
      <c r="AB114" s="1085"/>
      <c r="AC114" s="1085"/>
      <c r="AD114" s="1089"/>
      <c r="AE114" s="1086"/>
      <c r="AG114" s="172"/>
      <c r="AH114" s="172"/>
      <c r="AI114" s="172"/>
      <c r="AJ114" s="172"/>
      <c r="AK114" s="172"/>
      <c r="AL114" s="172"/>
    </row>
    <row r="115" spans="2:38" ht="15.75" customHeight="1" x14ac:dyDescent="0.25">
      <c r="B115" s="265">
        <v>109</v>
      </c>
      <c r="C115" s="1075"/>
      <c r="D115" s="1074"/>
      <c r="E115" s="497"/>
      <c r="F115" s="1301"/>
      <c r="G115" s="1079"/>
      <c r="H115" s="226"/>
      <c r="K115" s="1197"/>
      <c r="L115" s="382"/>
      <c r="M115" s="31"/>
      <c r="N115" s="1077"/>
      <c r="O115" s="1080"/>
      <c r="P115" s="149"/>
      <c r="Q115" s="149"/>
      <c r="R115" s="1078"/>
      <c r="S115" s="1078"/>
      <c r="T115" s="1078"/>
      <c r="U115" s="1081"/>
      <c r="V115" s="1083"/>
      <c r="W115" s="1084"/>
      <c r="X115" s="30"/>
      <c r="Y115" s="30"/>
      <c r="Z115" s="30"/>
      <c r="AA115" s="30"/>
      <c r="AB115" s="1085"/>
      <c r="AC115" s="1085"/>
      <c r="AD115" s="1089"/>
      <c r="AE115" s="1086"/>
      <c r="AG115" s="172"/>
      <c r="AH115" s="172"/>
      <c r="AI115" s="172"/>
      <c r="AJ115" s="172"/>
      <c r="AK115" s="172"/>
      <c r="AL115" s="172"/>
    </row>
    <row r="116" spans="2:38" ht="15.75" customHeight="1" x14ac:dyDescent="0.25">
      <c r="B116" s="265">
        <v>110</v>
      </c>
      <c r="C116" s="1075"/>
      <c r="D116" s="1074"/>
      <c r="E116" s="497"/>
      <c r="F116" s="1301"/>
      <c r="G116" s="1079"/>
      <c r="H116" s="226"/>
      <c r="K116" s="1197"/>
      <c r="L116" s="382"/>
      <c r="M116" s="31"/>
      <c r="N116" s="1077"/>
      <c r="O116" s="1080"/>
      <c r="P116" s="149"/>
      <c r="Q116" s="149"/>
      <c r="R116" s="1078"/>
      <c r="S116" s="1078"/>
      <c r="T116" s="1078"/>
      <c r="U116" s="1081"/>
      <c r="V116" s="1083"/>
      <c r="W116" s="1084"/>
      <c r="X116" s="30"/>
      <c r="Y116" s="30"/>
      <c r="Z116" s="30"/>
      <c r="AA116" s="30"/>
      <c r="AB116" s="1085"/>
      <c r="AC116" s="1085"/>
      <c r="AD116" s="1089"/>
      <c r="AE116" s="1086"/>
      <c r="AG116" s="172"/>
      <c r="AH116" s="172"/>
      <c r="AI116" s="172"/>
      <c r="AJ116" s="172"/>
      <c r="AK116" s="172"/>
      <c r="AL116" s="172"/>
    </row>
    <row r="117" spans="2:38" ht="15.75" customHeight="1" x14ac:dyDescent="0.25">
      <c r="B117" s="265">
        <v>111</v>
      </c>
      <c r="C117" s="1075"/>
      <c r="D117" s="1074"/>
      <c r="E117" s="497"/>
      <c r="F117" s="1301"/>
      <c r="G117" s="1079"/>
      <c r="H117" s="226"/>
      <c r="K117" s="1197"/>
      <c r="L117" s="382"/>
      <c r="M117" s="31"/>
      <c r="N117" s="1077"/>
      <c r="O117" s="1080"/>
      <c r="P117" s="149"/>
      <c r="Q117" s="149"/>
      <c r="R117" s="1078"/>
      <c r="S117" s="1078"/>
      <c r="T117" s="1078"/>
      <c r="U117" s="1081"/>
      <c r="V117" s="1083"/>
      <c r="W117" s="1084"/>
      <c r="X117" s="30"/>
      <c r="Y117" s="30"/>
      <c r="Z117" s="30"/>
      <c r="AA117" s="30"/>
      <c r="AB117" s="1085"/>
      <c r="AC117" s="1085"/>
      <c r="AD117" s="1089"/>
      <c r="AE117" s="1086"/>
      <c r="AG117" s="172"/>
      <c r="AH117" s="172"/>
      <c r="AI117" s="172"/>
      <c r="AJ117" s="172"/>
      <c r="AK117" s="172"/>
      <c r="AL117" s="172"/>
    </row>
    <row r="118" spans="2:38" ht="15.75" customHeight="1" x14ac:dyDescent="0.25">
      <c r="B118" s="265">
        <v>112</v>
      </c>
      <c r="C118" s="1075"/>
      <c r="D118" s="1074"/>
      <c r="E118" s="497"/>
      <c r="F118" s="1301"/>
      <c r="G118" s="1079"/>
      <c r="H118" s="226"/>
      <c r="K118" s="1197"/>
      <c r="L118" s="382"/>
      <c r="M118" s="31"/>
      <c r="N118" s="1077"/>
      <c r="O118" s="1080"/>
      <c r="P118" s="149"/>
      <c r="Q118" s="149"/>
      <c r="R118" s="1078"/>
      <c r="S118" s="1078"/>
      <c r="T118" s="1078"/>
      <c r="U118" s="1081"/>
      <c r="V118" s="1083"/>
      <c r="W118" s="1084"/>
      <c r="X118" s="30"/>
      <c r="Y118" s="30"/>
      <c r="Z118" s="30"/>
      <c r="AA118" s="30"/>
      <c r="AB118" s="1085"/>
      <c r="AC118" s="1085"/>
      <c r="AD118" s="1089"/>
      <c r="AE118" s="1086"/>
      <c r="AG118" s="172"/>
      <c r="AH118" s="172"/>
      <c r="AI118" s="172"/>
      <c r="AJ118" s="172"/>
      <c r="AK118" s="172"/>
      <c r="AL118" s="172"/>
    </row>
    <row r="119" spans="2:38" ht="15.75" customHeight="1" x14ac:dyDescent="0.25">
      <c r="B119" s="265">
        <v>113</v>
      </c>
      <c r="C119" s="1075"/>
      <c r="D119" s="1074"/>
      <c r="E119" s="497"/>
      <c r="F119" s="1301"/>
      <c r="G119" s="1079"/>
      <c r="H119" s="226"/>
      <c r="K119" s="1197"/>
      <c r="L119" s="382"/>
      <c r="M119" s="31"/>
      <c r="N119" s="1077"/>
      <c r="O119" s="1080"/>
      <c r="P119" s="149"/>
      <c r="Q119" s="149"/>
      <c r="R119" s="1078"/>
      <c r="S119" s="1078"/>
      <c r="T119" s="1078"/>
      <c r="U119" s="1081"/>
      <c r="V119" s="1083"/>
      <c r="W119" s="1084"/>
      <c r="X119" s="30"/>
      <c r="Y119" s="30"/>
      <c r="Z119" s="30"/>
      <c r="AA119" s="30"/>
      <c r="AB119" s="1085"/>
      <c r="AC119" s="1085"/>
      <c r="AD119" s="1089"/>
      <c r="AE119" s="1086"/>
      <c r="AG119" s="172"/>
      <c r="AH119" s="172"/>
      <c r="AI119" s="172"/>
      <c r="AJ119" s="172"/>
      <c r="AK119" s="172"/>
      <c r="AL119" s="172"/>
    </row>
    <row r="120" spans="2:38" ht="15.75" customHeight="1" x14ac:dyDescent="0.25">
      <c r="B120" s="265">
        <v>114</v>
      </c>
      <c r="C120" s="1075"/>
      <c r="D120" s="1074"/>
      <c r="E120" s="497"/>
      <c r="F120" s="1301"/>
      <c r="G120" s="1079"/>
      <c r="H120" s="226"/>
      <c r="K120" s="1197"/>
      <c r="L120" s="382"/>
      <c r="M120" s="31"/>
      <c r="N120" s="1077"/>
      <c r="O120" s="1080"/>
      <c r="P120" s="149"/>
      <c r="Q120" s="149"/>
      <c r="R120" s="1078"/>
      <c r="S120" s="1078"/>
      <c r="T120" s="1078"/>
      <c r="U120" s="1081"/>
      <c r="V120" s="1083"/>
      <c r="W120" s="1084"/>
      <c r="X120" s="30"/>
      <c r="Y120" s="30"/>
      <c r="Z120" s="30"/>
      <c r="AA120" s="30"/>
      <c r="AB120" s="1085"/>
      <c r="AC120" s="1085"/>
      <c r="AD120" s="1089"/>
      <c r="AE120" s="1086"/>
      <c r="AG120" s="172"/>
      <c r="AH120" s="172"/>
      <c r="AI120" s="172"/>
      <c r="AJ120" s="172"/>
      <c r="AK120" s="172"/>
      <c r="AL120" s="172"/>
    </row>
    <row r="121" spans="2:38" ht="15.75" customHeight="1" x14ac:dyDescent="0.25">
      <c r="B121" s="265">
        <v>115</v>
      </c>
      <c r="C121" s="1075"/>
      <c r="D121" s="1074"/>
      <c r="E121" s="497"/>
      <c r="F121" s="1301"/>
      <c r="G121" s="1079"/>
      <c r="H121" s="226"/>
      <c r="K121" s="1197"/>
      <c r="L121" s="382"/>
      <c r="M121" s="31"/>
      <c r="N121" s="1077"/>
      <c r="O121" s="1080"/>
      <c r="P121" s="149"/>
      <c r="Q121" s="149"/>
      <c r="R121" s="1078"/>
      <c r="S121" s="1078"/>
      <c r="T121" s="1078"/>
      <c r="U121" s="1081"/>
      <c r="V121" s="1083"/>
      <c r="W121" s="1084"/>
      <c r="X121" s="30"/>
      <c r="Y121" s="30"/>
      <c r="Z121" s="30"/>
      <c r="AA121" s="30"/>
      <c r="AB121" s="1085"/>
      <c r="AC121" s="1085"/>
      <c r="AD121" s="1089"/>
      <c r="AE121" s="1086"/>
      <c r="AG121" s="172"/>
      <c r="AH121" s="172"/>
      <c r="AI121" s="172"/>
      <c r="AJ121" s="172"/>
      <c r="AK121" s="172"/>
      <c r="AL121" s="172"/>
    </row>
    <row r="122" spans="2:38" ht="15.75" customHeight="1" x14ac:dyDescent="0.25">
      <c r="B122" s="265">
        <v>116</v>
      </c>
      <c r="C122" s="1075"/>
      <c r="D122" s="1074"/>
      <c r="E122" s="497"/>
      <c r="F122" s="1301"/>
      <c r="G122" s="1079"/>
      <c r="H122" s="226"/>
      <c r="K122" s="1197"/>
      <c r="L122" s="382"/>
      <c r="M122" s="31"/>
      <c r="N122" s="1077"/>
      <c r="O122" s="1080"/>
      <c r="P122" s="149"/>
      <c r="Q122" s="149"/>
      <c r="R122" s="1078"/>
      <c r="S122" s="1078"/>
      <c r="T122" s="1078"/>
      <c r="U122" s="1081"/>
      <c r="V122" s="1083"/>
      <c r="W122" s="1084"/>
      <c r="X122" s="30"/>
      <c r="Y122" s="30"/>
      <c r="Z122" s="30"/>
      <c r="AA122" s="30"/>
      <c r="AB122" s="1085"/>
      <c r="AC122" s="1085"/>
      <c r="AD122" s="1089"/>
      <c r="AE122" s="1086"/>
      <c r="AH122" s="172"/>
      <c r="AI122" s="172"/>
      <c r="AJ122" s="172"/>
      <c r="AK122" s="172"/>
      <c r="AL122" s="172"/>
    </row>
    <row r="123" spans="2:38" ht="15.75" customHeight="1" x14ac:dyDescent="0.25">
      <c r="B123" s="265">
        <v>117</v>
      </c>
      <c r="C123" s="1075"/>
      <c r="D123" s="1074"/>
      <c r="E123" s="497"/>
      <c r="F123" s="1301"/>
      <c r="G123" s="1079"/>
      <c r="H123" s="226"/>
      <c r="K123" s="1197"/>
      <c r="L123" s="382"/>
      <c r="M123" s="31"/>
      <c r="N123" s="1077"/>
      <c r="O123" s="1080"/>
      <c r="P123" s="149"/>
      <c r="Q123" s="149"/>
      <c r="R123" s="1078"/>
      <c r="S123" s="1078"/>
      <c r="T123" s="1078"/>
      <c r="U123" s="1081"/>
      <c r="V123" s="1083"/>
      <c r="W123" s="1084"/>
      <c r="X123" s="30"/>
      <c r="Y123" s="30"/>
      <c r="Z123" s="30"/>
      <c r="AA123" s="30"/>
      <c r="AB123" s="1085"/>
      <c r="AC123" s="1085"/>
      <c r="AD123" s="1089"/>
      <c r="AE123" s="1086"/>
      <c r="AH123" s="172"/>
      <c r="AI123" s="172"/>
      <c r="AJ123" s="172"/>
      <c r="AK123" s="172"/>
      <c r="AL123" s="172"/>
    </row>
    <row r="124" spans="2:38" ht="15.75" customHeight="1" x14ac:dyDescent="0.25">
      <c r="B124" s="265">
        <v>118</v>
      </c>
      <c r="C124" s="1075"/>
      <c r="D124" s="1074"/>
      <c r="E124" s="497"/>
      <c r="F124" s="1301"/>
      <c r="G124" s="1079"/>
      <c r="H124" s="226"/>
      <c r="K124" s="1197"/>
      <c r="L124" s="382"/>
      <c r="M124" s="31"/>
      <c r="N124" s="1077"/>
      <c r="O124" s="1080"/>
      <c r="P124" s="149"/>
      <c r="Q124" s="149"/>
      <c r="R124" s="1078"/>
      <c r="S124" s="1078"/>
      <c r="T124" s="1078"/>
      <c r="U124" s="1081"/>
      <c r="V124" s="1083"/>
      <c r="W124" s="1084"/>
      <c r="X124" s="30"/>
      <c r="Y124" s="30"/>
      <c r="Z124" s="30"/>
      <c r="AA124" s="30"/>
      <c r="AB124" s="1085"/>
      <c r="AC124" s="1085"/>
      <c r="AD124" s="1089"/>
      <c r="AE124" s="1086"/>
      <c r="AH124" s="172"/>
      <c r="AI124" s="172"/>
      <c r="AJ124" s="172"/>
      <c r="AK124" s="172"/>
      <c r="AL124" s="172"/>
    </row>
    <row r="125" spans="2:38" ht="15.75" customHeight="1" x14ac:dyDescent="0.25">
      <c r="B125" s="265">
        <v>119</v>
      </c>
      <c r="C125" s="1075"/>
      <c r="D125" s="1074"/>
      <c r="E125" s="497"/>
      <c r="F125" s="1301"/>
      <c r="G125" s="1079"/>
      <c r="H125" s="226"/>
      <c r="K125" s="1197"/>
      <c r="L125" s="382"/>
      <c r="M125" s="31"/>
      <c r="N125" s="1077"/>
      <c r="O125" s="1080"/>
      <c r="P125" s="149"/>
      <c r="Q125" s="149"/>
      <c r="R125" s="1078"/>
      <c r="S125" s="1078"/>
      <c r="T125" s="1078"/>
      <c r="U125" s="1081"/>
      <c r="V125" s="1083"/>
      <c r="W125" s="1084"/>
      <c r="X125" s="30"/>
      <c r="Y125" s="30"/>
      <c r="Z125" s="30"/>
      <c r="AA125" s="30"/>
      <c r="AB125" s="1085"/>
      <c r="AC125" s="1085"/>
      <c r="AD125" s="1089"/>
      <c r="AE125" s="1086"/>
      <c r="AH125" s="172"/>
      <c r="AI125" s="172"/>
      <c r="AJ125" s="172"/>
      <c r="AK125" s="172"/>
      <c r="AL125" s="172"/>
    </row>
    <row r="126" spans="2:38" ht="15.75" customHeight="1" x14ac:dyDescent="0.25">
      <c r="B126" s="265">
        <v>120</v>
      </c>
      <c r="C126" s="1075"/>
      <c r="D126" s="1074"/>
      <c r="E126" s="497"/>
      <c r="F126" s="1301"/>
      <c r="G126" s="1079"/>
      <c r="H126" s="226"/>
      <c r="K126" s="1197"/>
      <c r="L126" s="382"/>
      <c r="M126" s="31"/>
      <c r="N126" s="1077"/>
      <c r="O126" s="1080"/>
      <c r="P126" s="149"/>
      <c r="Q126" s="149"/>
      <c r="R126" s="1078"/>
      <c r="S126" s="1078"/>
      <c r="T126" s="1078"/>
      <c r="U126" s="1081"/>
      <c r="V126" s="1083"/>
      <c r="W126" s="1084"/>
      <c r="X126" s="30"/>
      <c r="Y126" s="30"/>
      <c r="Z126" s="30"/>
      <c r="AA126" s="30"/>
      <c r="AB126" s="1085"/>
      <c r="AC126" s="1085"/>
      <c r="AD126" s="1089"/>
      <c r="AE126" s="1086"/>
      <c r="AH126" s="172"/>
      <c r="AI126" s="172"/>
      <c r="AJ126" s="172"/>
      <c r="AK126" s="172"/>
      <c r="AL126" s="172"/>
    </row>
    <row r="127" spans="2:38" ht="15.75" customHeight="1" x14ac:dyDescent="0.25">
      <c r="B127" s="265">
        <v>121</v>
      </c>
      <c r="C127" s="1075"/>
      <c r="D127" s="1074"/>
      <c r="E127" s="497"/>
      <c r="F127" s="1301"/>
      <c r="G127" s="1079"/>
      <c r="H127" s="226"/>
      <c r="K127" s="1197"/>
      <c r="L127" s="382"/>
      <c r="M127" s="31"/>
      <c r="N127" s="1077"/>
      <c r="O127" s="1080"/>
      <c r="P127" s="149"/>
      <c r="Q127" s="149"/>
      <c r="R127" s="1078"/>
      <c r="S127" s="1078"/>
      <c r="T127" s="1078"/>
      <c r="U127" s="1081"/>
      <c r="V127" s="1083"/>
      <c r="W127" s="1084"/>
      <c r="X127" s="30"/>
      <c r="Y127" s="30"/>
      <c r="Z127" s="30"/>
      <c r="AA127" s="30"/>
      <c r="AB127" s="1085"/>
      <c r="AC127" s="1085"/>
      <c r="AD127" s="1089"/>
      <c r="AE127" s="1086"/>
      <c r="AH127" s="172"/>
      <c r="AI127" s="172"/>
      <c r="AJ127" s="172"/>
      <c r="AK127" s="172"/>
      <c r="AL127" s="172"/>
    </row>
    <row r="128" spans="2:38" ht="15.75" customHeight="1" x14ac:dyDescent="0.25">
      <c r="B128" s="265">
        <v>122</v>
      </c>
      <c r="C128" s="1075"/>
      <c r="D128" s="1074"/>
      <c r="E128" s="497"/>
      <c r="F128" s="1301"/>
      <c r="G128" s="1079"/>
      <c r="H128" s="226"/>
      <c r="K128" s="1197"/>
      <c r="L128" s="382"/>
      <c r="M128" s="31"/>
      <c r="N128" s="1077"/>
      <c r="O128" s="1080"/>
      <c r="P128" s="149"/>
      <c r="Q128" s="149"/>
      <c r="R128" s="1078"/>
      <c r="S128" s="1078"/>
      <c r="T128" s="1078"/>
      <c r="U128" s="1081"/>
      <c r="V128" s="1083"/>
      <c r="W128" s="1084"/>
      <c r="X128" s="30"/>
      <c r="Y128" s="30"/>
      <c r="Z128" s="30"/>
      <c r="AA128" s="30"/>
      <c r="AB128" s="1085"/>
      <c r="AC128" s="1085"/>
      <c r="AD128" s="1089"/>
      <c r="AE128" s="1086"/>
      <c r="AH128" s="172"/>
      <c r="AI128" s="172"/>
      <c r="AJ128" s="172"/>
      <c r="AK128" s="172"/>
      <c r="AL128" s="172"/>
    </row>
    <row r="129" spans="2:38" ht="15.75" customHeight="1" x14ac:dyDescent="0.25">
      <c r="B129" s="265">
        <v>123</v>
      </c>
      <c r="C129" s="1075"/>
      <c r="D129" s="1074"/>
      <c r="E129" s="497"/>
      <c r="F129" s="1301"/>
      <c r="G129" s="1079"/>
      <c r="H129" s="226"/>
      <c r="K129" s="1197"/>
      <c r="L129" s="382"/>
      <c r="M129" s="31"/>
      <c r="N129" s="1077"/>
      <c r="O129" s="1080"/>
      <c r="P129" s="149"/>
      <c r="Q129" s="149"/>
      <c r="R129" s="1078"/>
      <c r="S129" s="1078"/>
      <c r="T129" s="1078"/>
      <c r="U129" s="1081"/>
      <c r="V129" s="1083"/>
      <c r="W129" s="1084"/>
      <c r="X129" s="30"/>
      <c r="Y129" s="30"/>
      <c r="Z129" s="30"/>
      <c r="AA129" s="30"/>
      <c r="AB129" s="1085"/>
      <c r="AC129" s="1085"/>
      <c r="AD129" s="1089"/>
      <c r="AE129" s="1086"/>
      <c r="AH129" s="172"/>
      <c r="AI129" s="172"/>
      <c r="AJ129" s="172"/>
      <c r="AK129" s="172"/>
      <c r="AL129" s="172"/>
    </row>
    <row r="130" spans="2:38" ht="15.75" customHeight="1" x14ac:dyDescent="0.25">
      <c r="B130" s="265">
        <v>124</v>
      </c>
      <c r="C130" s="1075"/>
      <c r="D130" s="1074"/>
      <c r="E130" s="497"/>
      <c r="F130" s="1301"/>
      <c r="G130" s="1079"/>
      <c r="H130" s="226"/>
      <c r="K130" s="1197"/>
      <c r="L130" s="382"/>
      <c r="M130" s="31"/>
      <c r="N130" s="1077"/>
      <c r="O130" s="1080"/>
      <c r="P130" s="149"/>
      <c r="Q130" s="149"/>
      <c r="R130" s="1078"/>
      <c r="S130" s="1078"/>
      <c r="T130" s="1078"/>
      <c r="U130" s="1081"/>
      <c r="V130" s="1083"/>
      <c r="W130" s="1084"/>
      <c r="X130" s="30"/>
      <c r="Y130" s="30"/>
      <c r="Z130" s="30"/>
      <c r="AA130" s="30"/>
      <c r="AB130" s="1085"/>
      <c r="AC130" s="1085"/>
      <c r="AD130" s="1089"/>
      <c r="AE130" s="1086"/>
      <c r="AH130" s="172"/>
      <c r="AI130" s="172"/>
      <c r="AJ130" s="172"/>
      <c r="AK130" s="172"/>
      <c r="AL130" s="172"/>
    </row>
    <row r="131" spans="2:38" ht="15.75" customHeight="1" x14ac:dyDescent="0.25">
      <c r="B131" s="265">
        <v>125</v>
      </c>
      <c r="C131" s="1075"/>
      <c r="D131" s="1074"/>
      <c r="E131" s="497"/>
      <c r="F131" s="1301"/>
      <c r="G131" s="1079"/>
      <c r="H131" s="226"/>
      <c r="K131" s="1197"/>
      <c r="L131" s="382"/>
      <c r="M131" s="31"/>
      <c r="N131" s="1077"/>
      <c r="O131" s="1080"/>
      <c r="P131" s="149"/>
      <c r="Q131" s="149"/>
      <c r="R131" s="1078"/>
      <c r="S131" s="1078"/>
      <c r="T131" s="1078"/>
      <c r="U131" s="1081"/>
      <c r="V131" s="1083"/>
      <c r="W131" s="1084"/>
      <c r="X131" s="30"/>
      <c r="Y131" s="30"/>
      <c r="Z131" s="30"/>
      <c r="AA131" s="30"/>
      <c r="AB131" s="1085"/>
      <c r="AC131" s="1085"/>
      <c r="AD131" s="1089"/>
      <c r="AE131" s="1086"/>
      <c r="AH131" s="172"/>
      <c r="AI131" s="172"/>
      <c r="AJ131" s="172"/>
      <c r="AK131" s="172"/>
      <c r="AL131" s="172"/>
    </row>
    <row r="132" spans="2:38" ht="15.75" customHeight="1" x14ac:dyDescent="0.25">
      <c r="B132" s="265">
        <v>126</v>
      </c>
      <c r="C132" s="1075"/>
      <c r="D132" s="1074"/>
      <c r="E132" s="497"/>
      <c r="F132" s="1301"/>
      <c r="G132" s="1079"/>
      <c r="H132" s="226"/>
      <c r="K132" s="1197"/>
      <c r="L132" s="382"/>
      <c r="M132" s="31"/>
      <c r="N132" s="1077"/>
      <c r="O132" s="1080"/>
      <c r="P132" s="149"/>
      <c r="Q132" s="149"/>
      <c r="R132" s="1078"/>
      <c r="S132" s="1078"/>
      <c r="T132" s="1078"/>
      <c r="U132" s="1081"/>
      <c r="V132" s="1083"/>
      <c r="W132" s="1084"/>
      <c r="X132" s="30"/>
      <c r="Y132" s="30"/>
      <c r="Z132" s="30"/>
      <c r="AA132" s="30"/>
      <c r="AB132" s="1085"/>
      <c r="AC132" s="1085"/>
      <c r="AD132" s="1089"/>
      <c r="AE132" s="1086"/>
      <c r="AH132" s="172"/>
      <c r="AI132" s="172"/>
      <c r="AJ132" s="172"/>
      <c r="AK132" s="172"/>
      <c r="AL132" s="172"/>
    </row>
    <row r="133" spans="2:38" ht="15.75" customHeight="1" x14ac:dyDescent="0.25">
      <c r="B133" s="265">
        <v>127</v>
      </c>
      <c r="C133" s="1075"/>
      <c r="D133" s="1074"/>
      <c r="E133" s="497"/>
      <c r="F133" s="1301"/>
      <c r="G133" s="1079"/>
      <c r="H133" s="226"/>
      <c r="K133" s="1197"/>
      <c r="L133" s="382"/>
      <c r="M133" s="31"/>
      <c r="N133" s="1077"/>
      <c r="O133" s="1080"/>
      <c r="P133" s="149"/>
      <c r="Q133" s="149"/>
      <c r="R133" s="1078"/>
      <c r="S133" s="1078"/>
      <c r="T133" s="1078"/>
      <c r="U133" s="1081"/>
      <c r="V133" s="1083"/>
      <c r="W133" s="1084"/>
      <c r="X133" s="30"/>
      <c r="Y133" s="30"/>
      <c r="Z133" s="30"/>
      <c r="AA133" s="30"/>
      <c r="AB133" s="1085"/>
      <c r="AC133" s="1085"/>
      <c r="AD133" s="1089"/>
      <c r="AE133" s="1086"/>
      <c r="AH133" s="172"/>
      <c r="AI133" s="172"/>
      <c r="AJ133" s="172"/>
      <c r="AK133" s="172"/>
      <c r="AL133" s="172"/>
    </row>
    <row r="134" spans="2:38" ht="15.75" customHeight="1" x14ac:dyDescent="0.25">
      <c r="B134" s="265">
        <v>128</v>
      </c>
      <c r="C134" s="1075"/>
      <c r="D134" s="1074"/>
      <c r="E134" s="497"/>
      <c r="F134" s="1301"/>
      <c r="G134" s="1079"/>
      <c r="H134" s="226"/>
      <c r="K134" s="1197"/>
      <c r="L134" s="382"/>
      <c r="M134" s="31"/>
      <c r="N134" s="1077"/>
      <c r="O134" s="1080"/>
      <c r="P134" s="149"/>
      <c r="Q134" s="149"/>
      <c r="R134" s="1078"/>
      <c r="S134" s="1078"/>
      <c r="T134" s="1078"/>
      <c r="U134" s="1081"/>
      <c r="V134" s="1083"/>
      <c r="W134" s="1084"/>
      <c r="X134" s="30"/>
      <c r="Y134" s="30"/>
      <c r="Z134" s="30"/>
      <c r="AA134" s="30"/>
      <c r="AB134" s="1085"/>
      <c r="AC134" s="1085"/>
      <c r="AD134" s="1089"/>
      <c r="AE134" s="1086"/>
      <c r="AH134" s="172"/>
      <c r="AI134" s="172"/>
      <c r="AJ134" s="172"/>
      <c r="AK134" s="172"/>
      <c r="AL134" s="172"/>
    </row>
    <row r="135" spans="2:38" ht="15.75" customHeight="1" x14ac:dyDescent="0.25">
      <c r="B135" s="265">
        <v>129</v>
      </c>
      <c r="C135" s="1075"/>
      <c r="D135" s="1074"/>
      <c r="E135" s="497"/>
      <c r="F135" s="1301"/>
      <c r="G135" s="1079"/>
      <c r="H135" s="226"/>
      <c r="K135" s="1197"/>
      <c r="L135" s="382"/>
      <c r="M135" s="31"/>
      <c r="N135" s="1077"/>
      <c r="O135" s="1080"/>
      <c r="P135" s="149"/>
      <c r="Q135" s="149"/>
      <c r="R135" s="1078"/>
      <c r="S135" s="1078"/>
      <c r="T135" s="1078"/>
      <c r="U135" s="1081"/>
      <c r="V135" s="1083"/>
      <c r="W135" s="1084"/>
      <c r="X135" s="30"/>
      <c r="Y135" s="30"/>
      <c r="Z135" s="30"/>
      <c r="AA135" s="30"/>
      <c r="AB135" s="1085"/>
      <c r="AC135" s="1085"/>
      <c r="AD135" s="1089"/>
      <c r="AE135" s="1086"/>
      <c r="AH135" s="172"/>
      <c r="AI135" s="172"/>
      <c r="AJ135" s="172"/>
      <c r="AK135" s="172"/>
      <c r="AL135" s="172"/>
    </row>
    <row r="136" spans="2:38" ht="15.75" customHeight="1" x14ac:dyDescent="0.25">
      <c r="B136" s="265">
        <v>130</v>
      </c>
      <c r="C136" s="1075"/>
      <c r="D136" s="1074"/>
      <c r="E136" s="497"/>
      <c r="F136" s="1301"/>
      <c r="G136" s="1079"/>
      <c r="H136" s="226"/>
      <c r="K136" s="1197"/>
      <c r="L136" s="382"/>
      <c r="M136" s="31"/>
      <c r="N136" s="1077"/>
      <c r="O136" s="1080"/>
      <c r="P136" s="149"/>
      <c r="Q136" s="149"/>
      <c r="R136" s="1078"/>
      <c r="S136" s="1078"/>
      <c r="T136" s="1078"/>
      <c r="U136" s="1081"/>
      <c r="V136" s="1083"/>
      <c r="W136" s="1084"/>
      <c r="X136" s="30"/>
      <c r="Y136" s="30"/>
      <c r="Z136" s="30"/>
      <c r="AA136" s="30"/>
      <c r="AB136" s="1085"/>
      <c r="AC136" s="1085"/>
      <c r="AD136" s="1089"/>
      <c r="AE136" s="1086"/>
      <c r="AH136" s="172"/>
      <c r="AI136" s="172"/>
      <c r="AJ136" s="172"/>
      <c r="AK136" s="172"/>
      <c r="AL136" s="172"/>
    </row>
    <row r="137" spans="2:38" ht="15.75" customHeight="1" x14ac:dyDescent="0.25">
      <c r="B137" s="265">
        <v>131</v>
      </c>
      <c r="C137" s="1075"/>
      <c r="D137" s="1074"/>
      <c r="E137" s="497"/>
      <c r="F137" s="1301"/>
      <c r="G137" s="1079"/>
      <c r="H137" s="226"/>
      <c r="K137" s="1197"/>
      <c r="L137" s="382"/>
      <c r="M137" s="31"/>
      <c r="N137" s="1077"/>
      <c r="O137" s="1080"/>
      <c r="P137" s="149"/>
      <c r="Q137" s="149"/>
      <c r="R137" s="1078"/>
      <c r="S137" s="1078"/>
      <c r="T137" s="1078"/>
      <c r="U137" s="1081"/>
      <c r="V137" s="1083"/>
      <c r="W137" s="1084"/>
      <c r="X137" s="30"/>
      <c r="Y137" s="30"/>
      <c r="Z137" s="30"/>
      <c r="AA137" s="30"/>
      <c r="AB137" s="1085"/>
      <c r="AC137" s="1085"/>
      <c r="AD137" s="1089"/>
      <c r="AE137" s="1086"/>
      <c r="AH137" s="172"/>
      <c r="AI137" s="172"/>
      <c r="AJ137" s="172"/>
      <c r="AK137" s="172"/>
      <c r="AL137" s="172"/>
    </row>
    <row r="138" spans="2:38" ht="15.75" customHeight="1" x14ac:dyDescent="0.25">
      <c r="B138" s="265">
        <v>132</v>
      </c>
      <c r="C138" s="1075"/>
      <c r="D138" s="1074"/>
      <c r="E138" s="497"/>
      <c r="F138" s="1301"/>
      <c r="G138" s="1079"/>
      <c r="H138" s="226"/>
      <c r="K138" s="1197"/>
      <c r="L138" s="382"/>
      <c r="M138" s="31"/>
      <c r="N138" s="1077"/>
      <c r="O138" s="1080"/>
      <c r="P138" s="149"/>
      <c r="Q138" s="149"/>
      <c r="R138" s="1078"/>
      <c r="S138" s="1078"/>
      <c r="T138" s="1078"/>
      <c r="U138" s="1081"/>
      <c r="V138" s="1083"/>
      <c r="W138" s="1084"/>
      <c r="X138" s="30"/>
      <c r="Y138" s="30"/>
      <c r="Z138" s="30"/>
      <c r="AA138" s="30"/>
      <c r="AB138" s="1085"/>
      <c r="AC138" s="1085"/>
      <c r="AD138" s="1089"/>
      <c r="AE138" s="1086"/>
      <c r="AH138" s="172"/>
      <c r="AI138" s="172"/>
      <c r="AJ138" s="172"/>
      <c r="AK138" s="172"/>
      <c r="AL138" s="172"/>
    </row>
    <row r="139" spans="2:38" ht="15.75" customHeight="1" x14ac:dyDescent="0.25">
      <c r="B139" s="265">
        <v>133</v>
      </c>
      <c r="C139" s="1075"/>
      <c r="D139" s="1074"/>
      <c r="E139" s="497"/>
      <c r="F139" s="1301"/>
      <c r="G139" s="1079"/>
      <c r="H139" s="226"/>
      <c r="K139" s="1197"/>
      <c r="L139" s="382"/>
      <c r="M139" s="31"/>
      <c r="N139" s="1077"/>
      <c r="O139" s="1080"/>
      <c r="P139" s="149"/>
      <c r="Q139" s="149"/>
      <c r="R139" s="1078"/>
      <c r="S139" s="1078"/>
      <c r="T139" s="1078"/>
      <c r="U139" s="1081"/>
      <c r="V139" s="1083"/>
      <c r="W139" s="1084"/>
      <c r="X139" s="30"/>
      <c r="Y139" s="30"/>
      <c r="Z139" s="30"/>
      <c r="AA139" s="30"/>
      <c r="AB139" s="1085"/>
      <c r="AC139" s="1085"/>
      <c r="AD139" s="1089"/>
      <c r="AE139" s="1086"/>
      <c r="AH139" s="172"/>
      <c r="AI139" s="172"/>
      <c r="AJ139" s="172"/>
      <c r="AK139" s="172"/>
      <c r="AL139" s="172"/>
    </row>
    <row r="140" spans="2:38" ht="15.75" customHeight="1" x14ac:dyDescent="0.25">
      <c r="B140" s="265">
        <v>134</v>
      </c>
      <c r="C140" s="1075"/>
      <c r="D140" s="1074"/>
      <c r="E140" s="497"/>
      <c r="F140" s="1301"/>
      <c r="G140" s="1079"/>
      <c r="H140" s="226"/>
      <c r="K140" s="1197"/>
      <c r="L140" s="382"/>
      <c r="M140" s="31"/>
      <c r="N140" s="1077"/>
      <c r="O140" s="1080"/>
      <c r="P140" s="149"/>
      <c r="Q140" s="149"/>
      <c r="R140" s="1078"/>
      <c r="S140" s="1078"/>
      <c r="T140" s="1078"/>
      <c r="U140" s="1081"/>
      <c r="V140" s="1083"/>
      <c r="W140" s="1084"/>
      <c r="X140" s="30"/>
      <c r="Y140" s="30"/>
      <c r="Z140" s="30"/>
      <c r="AA140" s="30"/>
      <c r="AB140" s="1085"/>
      <c r="AC140" s="1085"/>
      <c r="AD140" s="1089"/>
      <c r="AE140" s="1086"/>
      <c r="AH140" s="172"/>
      <c r="AI140" s="172"/>
      <c r="AJ140" s="172"/>
      <c r="AK140" s="172"/>
      <c r="AL140" s="172"/>
    </row>
    <row r="141" spans="2:38" ht="15.75" customHeight="1" x14ac:dyDescent="0.25">
      <c r="B141" s="265">
        <v>135</v>
      </c>
      <c r="C141" s="1075"/>
      <c r="D141" s="1074"/>
      <c r="E141" s="497"/>
      <c r="F141" s="1301"/>
      <c r="G141" s="1079"/>
      <c r="H141" s="226"/>
      <c r="K141" s="1197"/>
      <c r="L141" s="382"/>
      <c r="M141" s="31"/>
      <c r="N141" s="1077"/>
      <c r="O141" s="1080"/>
      <c r="P141" s="149"/>
      <c r="Q141" s="149"/>
      <c r="R141" s="1078"/>
      <c r="S141" s="1078"/>
      <c r="T141" s="1078"/>
      <c r="U141" s="1081"/>
      <c r="V141" s="1083"/>
      <c r="W141" s="1084"/>
      <c r="X141" s="30"/>
      <c r="Y141" s="30"/>
      <c r="Z141" s="30"/>
      <c r="AA141" s="30"/>
      <c r="AB141" s="1085"/>
      <c r="AC141" s="1085"/>
      <c r="AD141" s="1089"/>
      <c r="AE141" s="1086"/>
      <c r="AH141" s="172"/>
      <c r="AI141" s="172"/>
      <c r="AJ141" s="172"/>
      <c r="AK141" s="172"/>
      <c r="AL141" s="172"/>
    </row>
    <row r="142" spans="2:38" ht="15.75" customHeight="1" x14ac:dyDescent="0.25">
      <c r="B142" s="265">
        <v>136</v>
      </c>
      <c r="C142" s="1075"/>
      <c r="D142" s="1074"/>
      <c r="E142" s="497"/>
      <c r="F142" s="1301"/>
      <c r="G142" s="1079"/>
      <c r="H142" s="226"/>
      <c r="K142" s="1197"/>
      <c r="L142" s="382"/>
      <c r="M142" s="31"/>
      <c r="N142" s="1077"/>
      <c r="O142" s="1080"/>
      <c r="P142" s="149"/>
      <c r="Q142" s="149"/>
      <c r="R142" s="1078"/>
      <c r="S142" s="1078"/>
      <c r="T142" s="1078"/>
      <c r="U142" s="1081"/>
      <c r="V142" s="1083"/>
      <c r="W142" s="1084"/>
      <c r="X142" s="30"/>
      <c r="Y142" s="30"/>
      <c r="Z142" s="30"/>
      <c r="AA142" s="30"/>
      <c r="AB142" s="1085"/>
      <c r="AC142" s="1085"/>
      <c r="AD142" s="1089"/>
      <c r="AE142" s="1086"/>
      <c r="AH142" s="172"/>
      <c r="AI142" s="172"/>
      <c r="AJ142" s="172"/>
      <c r="AK142" s="172"/>
      <c r="AL142" s="172"/>
    </row>
    <row r="143" spans="2:38" ht="15.75" customHeight="1" x14ac:dyDescent="0.25">
      <c r="B143" s="265">
        <v>137</v>
      </c>
      <c r="C143" s="1075"/>
      <c r="D143" s="1074"/>
      <c r="E143" s="497"/>
      <c r="F143" s="1301"/>
      <c r="G143" s="1079"/>
      <c r="H143" s="226"/>
      <c r="K143" s="1197"/>
      <c r="L143" s="382"/>
      <c r="M143" s="31"/>
      <c r="N143" s="1077"/>
      <c r="O143" s="1080"/>
      <c r="P143" s="149"/>
      <c r="Q143" s="149"/>
      <c r="R143" s="1078"/>
      <c r="S143" s="1078"/>
      <c r="T143" s="1078"/>
      <c r="U143" s="1081"/>
      <c r="V143" s="1083"/>
      <c r="W143" s="1084"/>
      <c r="X143" s="30"/>
      <c r="Y143" s="30"/>
      <c r="Z143" s="30"/>
      <c r="AA143" s="30"/>
      <c r="AB143" s="1085"/>
      <c r="AC143" s="1085"/>
      <c r="AD143" s="1089"/>
      <c r="AE143" s="1086"/>
      <c r="AH143" s="172"/>
      <c r="AI143" s="172"/>
      <c r="AJ143" s="172"/>
      <c r="AK143" s="172"/>
      <c r="AL143" s="172"/>
    </row>
    <row r="144" spans="2:38" ht="15.75" customHeight="1" x14ac:dyDescent="0.25">
      <c r="B144" s="265">
        <v>138</v>
      </c>
      <c r="C144" s="1075"/>
      <c r="D144" s="1074"/>
      <c r="E144" s="497"/>
      <c r="F144" s="1301"/>
      <c r="G144" s="1079"/>
      <c r="H144" s="226"/>
      <c r="K144" s="1197"/>
      <c r="L144" s="382"/>
      <c r="M144" s="31"/>
      <c r="N144" s="1077"/>
      <c r="O144" s="1080"/>
      <c r="P144" s="149"/>
      <c r="Q144" s="149"/>
      <c r="R144" s="1078"/>
      <c r="S144" s="1078"/>
      <c r="T144" s="1078"/>
      <c r="U144" s="1081"/>
      <c r="V144" s="1083"/>
      <c r="W144" s="1084"/>
      <c r="X144" s="30"/>
      <c r="Y144" s="30"/>
      <c r="Z144" s="30"/>
      <c r="AA144" s="30"/>
      <c r="AB144" s="1085"/>
      <c r="AC144" s="1085"/>
      <c r="AD144" s="1089"/>
      <c r="AE144" s="1086"/>
      <c r="AH144" s="172"/>
      <c r="AI144" s="172"/>
      <c r="AJ144" s="172"/>
      <c r="AK144" s="172"/>
      <c r="AL144" s="172"/>
    </row>
    <row r="145" spans="2:38" ht="15.75" customHeight="1" x14ac:dyDescent="0.25">
      <c r="B145" s="265">
        <v>139</v>
      </c>
      <c r="C145" s="1075"/>
      <c r="D145" s="1074"/>
      <c r="E145" s="497"/>
      <c r="F145" s="1301"/>
      <c r="G145" s="1079"/>
      <c r="H145" s="226"/>
      <c r="K145" s="1197"/>
      <c r="L145" s="382"/>
      <c r="M145" s="31"/>
      <c r="N145" s="1077"/>
      <c r="O145" s="1080"/>
      <c r="P145" s="149"/>
      <c r="Q145" s="149"/>
      <c r="R145" s="1078"/>
      <c r="S145" s="1078"/>
      <c r="T145" s="1078"/>
      <c r="U145" s="1081"/>
      <c r="V145" s="1083"/>
      <c r="W145" s="1084"/>
      <c r="X145" s="30"/>
      <c r="Y145" s="30"/>
      <c r="Z145" s="30"/>
      <c r="AA145" s="30"/>
      <c r="AB145" s="1085"/>
      <c r="AC145" s="1085"/>
      <c r="AD145" s="1089"/>
      <c r="AE145" s="1086"/>
      <c r="AH145" s="172"/>
      <c r="AI145" s="172"/>
      <c r="AJ145" s="172"/>
      <c r="AK145" s="172"/>
      <c r="AL145" s="172"/>
    </row>
    <row r="146" spans="2:38" ht="15.75" customHeight="1" x14ac:dyDescent="0.25">
      <c r="B146" s="265">
        <v>140</v>
      </c>
      <c r="C146" s="1075"/>
      <c r="D146" s="1074"/>
      <c r="E146" s="497"/>
      <c r="F146" s="1301"/>
      <c r="G146" s="1079"/>
      <c r="H146" s="226"/>
      <c r="K146" s="1197"/>
      <c r="L146" s="382"/>
      <c r="M146" s="31"/>
      <c r="N146" s="1077"/>
      <c r="O146" s="1080"/>
      <c r="P146" s="149"/>
      <c r="Q146" s="149"/>
      <c r="R146" s="1078"/>
      <c r="S146" s="1078"/>
      <c r="T146" s="1078"/>
      <c r="U146" s="1081"/>
      <c r="V146" s="1083"/>
      <c r="W146" s="1084"/>
      <c r="X146" s="30"/>
      <c r="Y146" s="30"/>
      <c r="Z146" s="30"/>
      <c r="AA146" s="30"/>
      <c r="AB146" s="1085"/>
      <c r="AC146" s="1085"/>
      <c r="AD146" s="1089"/>
      <c r="AE146" s="1086"/>
      <c r="AH146" s="172"/>
      <c r="AI146" s="172"/>
      <c r="AJ146" s="172"/>
      <c r="AK146" s="172"/>
      <c r="AL146" s="172"/>
    </row>
    <row r="147" spans="2:38" ht="15.75" customHeight="1" x14ac:dyDescent="0.25">
      <c r="B147" s="265">
        <v>141</v>
      </c>
      <c r="C147" s="1075"/>
      <c r="D147" s="1074"/>
      <c r="E147" s="497"/>
      <c r="F147" s="1301"/>
      <c r="G147" s="1079"/>
      <c r="H147" s="226"/>
      <c r="K147" s="1197"/>
      <c r="L147" s="382"/>
      <c r="M147" s="31"/>
      <c r="N147" s="1077"/>
      <c r="O147" s="1080"/>
      <c r="P147" s="149"/>
      <c r="Q147" s="149"/>
      <c r="R147" s="1078"/>
      <c r="S147" s="1078"/>
      <c r="T147" s="1078"/>
      <c r="U147" s="1081"/>
      <c r="V147" s="1083"/>
      <c r="W147" s="1084"/>
      <c r="X147" s="30"/>
      <c r="Y147" s="30"/>
      <c r="Z147" s="30"/>
      <c r="AA147" s="30"/>
      <c r="AB147" s="1085"/>
      <c r="AC147" s="1085"/>
      <c r="AD147" s="1089"/>
      <c r="AE147" s="1086"/>
      <c r="AH147" s="172"/>
      <c r="AI147" s="172"/>
      <c r="AJ147" s="172"/>
      <c r="AK147" s="172"/>
      <c r="AL147" s="172"/>
    </row>
    <row r="148" spans="2:38" ht="15.75" customHeight="1" x14ac:dyDescent="0.25">
      <c r="B148" s="265">
        <v>142</v>
      </c>
      <c r="C148" s="1075"/>
      <c r="D148" s="1074"/>
      <c r="E148" s="497"/>
      <c r="F148" s="1301"/>
      <c r="G148" s="1079"/>
      <c r="H148" s="226"/>
      <c r="K148" s="1197"/>
      <c r="L148" s="382"/>
      <c r="M148" s="31"/>
      <c r="N148" s="1077"/>
      <c r="O148" s="1080"/>
      <c r="P148" s="149"/>
      <c r="Q148" s="149"/>
      <c r="R148" s="1078"/>
      <c r="S148" s="1078"/>
      <c r="T148" s="1078"/>
      <c r="U148" s="1081"/>
      <c r="V148" s="1083"/>
      <c r="W148" s="1084"/>
      <c r="X148" s="30"/>
      <c r="Y148" s="30"/>
      <c r="Z148" s="30"/>
      <c r="AA148" s="30"/>
      <c r="AB148" s="1085"/>
      <c r="AC148" s="1085"/>
      <c r="AD148" s="1089"/>
      <c r="AE148" s="1086"/>
      <c r="AH148" s="172"/>
      <c r="AI148" s="172"/>
      <c r="AJ148" s="172"/>
      <c r="AK148" s="172"/>
      <c r="AL148" s="172"/>
    </row>
    <row r="149" spans="2:38" ht="15.75" customHeight="1" x14ac:dyDescent="0.25">
      <c r="B149" s="265">
        <v>143</v>
      </c>
      <c r="C149" s="1075"/>
      <c r="D149" s="1074"/>
      <c r="E149" s="497"/>
      <c r="F149" s="1301"/>
      <c r="G149" s="1079"/>
      <c r="H149" s="226"/>
      <c r="K149" s="1197"/>
      <c r="L149" s="382"/>
      <c r="M149" s="31"/>
      <c r="N149" s="1077"/>
      <c r="O149" s="1080"/>
      <c r="P149" s="149"/>
      <c r="Q149" s="149"/>
      <c r="R149" s="1078"/>
      <c r="S149" s="1078"/>
      <c r="T149" s="1078"/>
      <c r="U149" s="1081"/>
      <c r="V149" s="1083"/>
      <c r="W149" s="1084"/>
      <c r="X149" s="30"/>
      <c r="Y149" s="30"/>
      <c r="Z149" s="30"/>
      <c r="AA149" s="30"/>
      <c r="AB149" s="1085"/>
      <c r="AC149" s="1085"/>
      <c r="AD149" s="1089"/>
      <c r="AE149" s="1086"/>
      <c r="AH149" s="172"/>
      <c r="AI149" s="172"/>
      <c r="AJ149" s="172"/>
      <c r="AK149" s="172"/>
      <c r="AL149" s="172"/>
    </row>
    <row r="150" spans="2:38" ht="15.75" customHeight="1" x14ac:dyDescent="0.25">
      <c r="B150" s="265">
        <v>144</v>
      </c>
      <c r="C150" s="1075"/>
      <c r="D150" s="1074"/>
      <c r="E150" s="497"/>
      <c r="F150" s="1301"/>
      <c r="G150" s="1079"/>
      <c r="H150" s="226"/>
      <c r="K150" s="1197"/>
      <c r="L150" s="382"/>
      <c r="M150" s="31"/>
      <c r="N150" s="1077"/>
      <c r="O150" s="1080"/>
      <c r="P150" s="149"/>
      <c r="Q150" s="149"/>
      <c r="R150" s="1078"/>
      <c r="S150" s="1078"/>
      <c r="T150" s="1078"/>
      <c r="U150" s="1081"/>
      <c r="V150" s="1083"/>
      <c r="W150" s="1084"/>
      <c r="X150" s="30"/>
      <c r="Y150" s="30"/>
      <c r="Z150" s="30"/>
      <c r="AA150" s="30"/>
      <c r="AB150" s="1085"/>
      <c r="AC150" s="1085"/>
      <c r="AD150" s="1089"/>
      <c r="AE150" s="1086"/>
      <c r="AH150" s="172"/>
      <c r="AI150" s="172"/>
      <c r="AJ150" s="172"/>
      <c r="AK150" s="172"/>
      <c r="AL150" s="172"/>
    </row>
    <row r="151" spans="2:38" ht="15.75" customHeight="1" x14ac:dyDescent="0.25">
      <c r="B151" s="265">
        <v>145</v>
      </c>
      <c r="C151" s="1075"/>
      <c r="D151" s="1074"/>
      <c r="E151" s="497"/>
      <c r="F151" s="1301"/>
      <c r="G151" s="1079"/>
      <c r="H151" s="226"/>
      <c r="K151" s="1197"/>
      <c r="L151" s="382"/>
      <c r="M151" s="31"/>
      <c r="N151" s="1077"/>
      <c r="O151" s="1080"/>
      <c r="P151" s="149"/>
      <c r="Q151" s="149"/>
      <c r="R151" s="1078"/>
      <c r="S151" s="1078"/>
      <c r="T151" s="1078"/>
      <c r="U151" s="1081"/>
      <c r="V151" s="1083"/>
      <c r="W151" s="1084"/>
      <c r="X151" s="30"/>
      <c r="Y151" s="30"/>
      <c r="Z151" s="30"/>
      <c r="AA151" s="30"/>
      <c r="AB151" s="1085"/>
      <c r="AC151" s="1085"/>
      <c r="AD151" s="1089"/>
      <c r="AE151" s="1086"/>
      <c r="AH151" s="172"/>
      <c r="AI151" s="172"/>
      <c r="AJ151" s="172"/>
      <c r="AK151" s="172"/>
      <c r="AL151" s="172"/>
    </row>
    <row r="152" spans="2:38" ht="15.75" customHeight="1" x14ac:dyDescent="0.25">
      <c r="B152" s="265">
        <v>146</v>
      </c>
      <c r="C152" s="1075"/>
      <c r="D152" s="1074"/>
      <c r="E152" s="497"/>
      <c r="F152" s="1301"/>
      <c r="G152" s="1079"/>
      <c r="H152" s="226"/>
      <c r="K152" s="1197"/>
      <c r="L152" s="382"/>
      <c r="M152" s="31"/>
      <c r="N152" s="1077"/>
      <c r="O152" s="1080"/>
      <c r="P152" s="149"/>
      <c r="Q152" s="149"/>
      <c r="R152" s="1078"/>
      <c r="S152" s="1078"/>
      <c r="T152" s="1078"/>
      <c r="U152" s="1081"/>
      <c r="V152" s="1083"/>
      <c r="W152" s="1084"/>
      <c r="X152" s="30"/>
      <c r="Y152" s="30"/>
      <c r="Z152" s="30"/>
      <c r="AA152" s="30"/>
      <c r="AB152" s="1085"/>
      <c r="AC152" s="1085"/>
      <c r="AD152" s="1089"/>
      <c r="AE152" s="1086"/>
      <c r="AH152" s="172"/>
      <c r="AI152" s="172"/>
      <c r="AJ152" s="172"/>
      <c r="AK152" s="172"/>
      <c r="AL152" s="172"/>
    </row>
    <row r="153" spans="2:38" ht="15.75" customHeight="1" x14ac:dyDescent="0.25">
      <c r="B153" s="265">
        <v>147</v>
      </c>
      <c r="C153" s="1075"/>
      <c r="D153" s="1074"/>
      <c r="E153" s="497"/>
      <c r="F153" s="1301"/>
      <c r="G153" s="1079"/>
      <c r="H153" s="226"/>
      <c r="K153" s="1197"/>
      <c r="L153" s="382"/>
      <c r="M153" s="31"/>
      <c r="N153" s="1077"/>
      <c r="O153" s="1080"/>
      <c r="P153" s="149"/>
      <c r="Q153" s="149"/>
      <c r="R153" s="1078"/>
      <c r="S153" s="1078"/>
      <c r="T153" s="1078"/>
      <c r="U153" s="1081"/>
      <c r="V153" s="1083"/>
      <c r="W153" s="1084"/>
      <c r="X153" s="30"/>
      <c r="Y153" s="30"/>
      <c r="Z153" s="30"/>
      <c r="AA153" s="30"/>
      <c r="AB153" s="1085"/>
      <c r="AC153" s="1085"/>
      <c r="AD153" s="1089"/>
      <c r="AE153" s="1086"/>
      <c r="AH153" s="172"/>
      <c r="AI153" s="172"/>
      <c r="AJ153" s="172"/>
      <c r="AK153" s="172"/>
      <c r="AL153" s="172"/>
    </row>
    <row r="154" spans="2:38" ht="15.75" customHeight="1" x14ac:dyDescent="0.25">
      <c r="B154" s="265">
        <v>148</v>
      </c>
      <c r="C154" s="1075"/>
      <c r="D154" s="1074"/>
      <c r="E154" s="497"/>
      <c r="F154" s="1301"/>
      <c r="G154" s="1079"/>
      <c r="H154" s="226"/>
      <c r="K154" s="1197"/>
      <c r="L154" s="382"/>
      <c r="M154" s="31"/>
      <c r="N154" s="1077"/>
      <c r="O154" s="1080"/>
      <c r="P154" s="149"/>
      <c r="Q154" s="149"/>
      <c r="R154" s="1078"/>
      <c r="S154" s="1078"/>
      <c r="T154" s="1078"/>
      <c r="U154" s="1081"/>
      <c r="V154" s="1083"/>
      <c r="W154" s="1084"/>
      <c r="X154" s="30"/>
      <c r="Y154" s="30"/>
      <c r="Z154" s="30"/>
      <c r="AA154" s="30"/>
      <c r="AB154" s="1085"/>
      <c r="AC154" s="1085"/>
      <c r="AD154" s="1089"/>
      <c r="AE154" s="1086"/>
      <c r="AH154" s="172"/>
      <c r="AI154" s="172"/>
      <c r="AJ154" s="172"/>
      <c r="AK154" s="172"/>
      <c r="AL154" s="172"/>
    </row>
    <row r="155" spans="2:38" ht="15.75" customHeight="1" x14ac:dyDescent="0.25">
      <c r="B155" s="265">
        <v>149</v>
      </c>
      <c r="C155" s="1075"/>
      <c r="D155" s="1074"/>
      <c r="E155" s="497"/>
      <c r="F155" s="1301"/>
      <c r="G155" s="1079"/>
      <c r="H155" s="226"/>
      <c r="K155" s="1197"/>
      <c r="L155" s="382"/>
      <c r="M155" s="31"/>
      <c r="N155" s="1077"/>
      <c r="O155" s="1080"/>
      <c r="P155" s="149"/>
      <c r="Q155" s="149"/>
      <c r="R155" s="1078"/>
      <c r="S155" s="1078"/>
      <c r="T155" s="1078"/>
      <c r="U155" s="1081"/>
      <c r="V155" s="1083"/>
      <c r="W155" s="1084"/>
      <c r="X155" s="30"/>
      <c r="Y155" s="30"/>
      <c r="Z155" s="30"/>
      <c r="AA155" s="30"/>
      <c r="AB155" s="1085"/>
      <c r="AC155" s="1085"/>
      <c r="AD155" s="1089"/>
      <c r="AE155" s="1086"/>
      <c r="AH155" s="172"/>
      <c r="AI155" s="172"/>
      <c r="AJ155" s="172"/>
      <c r="AK155" s="172"/>
      <c r="AL155" s="172"/>
    </row>
    <row r="156" spans="2:38" ht="15.75" customHeight="1" x14ac:dyDescent="0.25">
      <c r="B156" s="265">
        <v>150</v>
      </c>
      <c r="C156" s="875"/>
      <c r="D156" s="1074"/>
      <c r="E156" s="497"/>
      <c r="F156" s="1301"/>
      <c r="G156" s="1079"/>
      <c r="H156" s="226"/>
      <c r="K156" s="1197"/>
      <c r="L156" s="382"/>
      <c r="M156" s="31"/>
      <c r="N156" s="1077"/>
      <c r="O156" s="1080"/>
      <c r="P156" s="149"/>
      <c r="Q156" s="149"/>
      <c r="R156" s="1078"/>
      <c r="S156" s="1078"/>
      <c r="T156" s="1078"/>
      <c r="U156" s="1081"/>
      <c r="V156" s="1083"/>
      <c r="W156" s="1084"/>
      <c r="X156" s="30"/>
      <c r="Y156" s="30"/>
      <c r="Z156" s="30"/>
      <c r="AA156" s="30"/>
      <c r="AB156" s="1085"/>
      <c r="AC156" s="1085"/>
      <c r="AD156" s="1089"/>
      <c r="AE156" s="1086"/>
      <c r="AH156" s="172"/>
      <c r="AI156" s="172"/>
      <c r="AJ156" s="172"/>
      <c r="AK156" s="172"/>
      <c r="AL156" s="172"/>
    </row>
    <row r="157" spans="2:38" ht="15.75" x14ac:dyDescent="0.25">
      <c r="B157" s="35" t="s">
        <v>686</v>
      </c>
      <c r="AH157" s="172"/>
      <c r="AI157" s="172"/>
      <c r="AJ157" s="172"/>
      <c r="AK157" s="172"/>
      <c r="AL157" s="172"/>
    </row>
    <row r="158" spans="2:38" ht="15.75" x14ac:dyDescent="0.25">
      <c r="B158" s="28" t="s">
        <v>380</v>
      </c>
      <c r="AH158" s="172"/>
      <c r="AI158" s="172"/>
      <c r="AJ158" s="172"/>
      <c r="AK158" s="172"/>
      <c r="AL158" s="172"/>
    </row>
    <row r="159" spans="2:38" x14ac:dyDescent="0.25">
      <c r="AH159" s="172"/>
      <c r="AI159" s="172"/>
      <c r="AJ159" s="172"/>
      <c r="AK159" s="172"/>
      <c r="AL159" s="172"/>
    </row>
    <row r="160" spans="2:38" ht="15.75" x14ac:dyDescent="0.25">
      <c r="C160" s="35"/>
      <c r="AH160" s="172"/>
      <c r="AI160" s="172"/>
      <c r="AJ160" s="172"/>
      <c r="AK160" s="172"/>
      <c r="AL160" s="172"/>
    </row>
    <row r="161" spans="3:38" ht="15.75" x14ac:dyDescent="0.25">
      <c r="C161" s="28"/>
      <c r="AH161" s="172"/>
      <c r="AI161" s="172"/>
      <c r="AJ161" s="172"/>
      <c r="AK161" s="172"/>
      <c r="AL161" s="172"/>
    </row>
    <row r="162" spans="3:38" x14ac:dyDescent="0.25">
      <c r="AH162" s="172"/>
      <c r="AI162" s="172"/>
      <c r="AJ162" s="172"/>
      <c r="AK162" s="172"/>
      <c r="AL162" s="172"/>
    </row>
    <row r="163" spans="3:38" x14ac:dyDescent="0.25">
      <c r="AH163" s="172"/>
      <c r="AI163" s="172"/>
      <c r="AJ163" s="172"/>
      <c r="AK163" s="172"/>
      <c r="AL163" s="172"/>
    </row>
    <row r="164" spans="3:38" x14ac:dyDescent="0.25">
      <c r="AH164" s="172"/>
      <c r="AI164" s="172"/>
      <c r="AJ164" s="172"/>
      <c r="AK164" s="172"/>
      <c r="AL164" s="172"/>
    </row>
    <row r="165" spans="3:38" x14ac:dyDescent="0.25">
      <c r="AH165" s="172"/>
      <c r="AI165" s="172"/>
      <c r="AJ165" s="172"/>
      <c r="AK165" s="172"/>
      <c r="AL165" s="172"/>
    </row>
    <row r="166" spans="3:38" x14ac:dyDescent="0.25">
      <c r="AH166" s="172"/>
      <c r="AI166" s="172"/>
      <c r="AJ166" s="172"/>
      <c r="AK166" s="172"/>
      <c r="AL166" s="172"/>
    </row>
    <row r="167" spans="3:38" x14ac:dyDescent="0.25">
      <c r="AH167" s="172"/>
      <c r="AI167" s="172"/>
      <c r="AJ167" s="172"/>
      <c r="AK167" s="172"/>
      <c r="AL167" s="172"/>
    </row>
    <row r="168" spans="3:38" x14ac:dyDescent="0.25">
      <c r="AH168" s="172"/>
      <c r="AI168" s="172"/>
      <c r="AJ168" s="172"/>
      <c r="AK168" s="172"/>
      <c r="AL168" s="172"/>
    </row>
    <row r="169" spans="3:38" x14ac:dyDescent="0.25">
      <c r="AH169" s="172"/>
      <c r="AI169" s="172"/>
      <c r="AJ169" s="172"/>
      <c r="AK169" s="172"/>
      <c r="AL169" s="172"/>
    </row>
    <row r="170" spans="3:38" x14ac:dyDescent="0.25">
      <c r="AH170" s="172"/>
      <c r="AI170" s="172"/>
      <c r="AJ170" s="172"/>
      <c r="AK170" s="172"/>
      <c r="AL170" s="172"/>
    </row>
    <row r="171" spans="3:38" x14ac:dyDescent="0.25">
      <c r="AH171" s="172"/>
      <c r="AI171" s="172"/>
      <c r="AJ171" s="172"/>
      <c r="AK171" s="172"/>
      <c r="AL171" s="172"/>
    </row>
    <row r="172" spans="3:38" x14ac:dyDescent="0.25">
      <c r="AH172" s="172"/>
      <c r="AI172" s="172"/>
      <c r="AJ172" s="172"/>
      <c r="AK172" s="172"/>
      <c r="AL172" s="172"/>
    </row>
    <row r="173" spans="3:38" x14ac:dyDescent="0.25">
      <c r="AH173" s="172"/>
      <c r="AI173" s="172"/>
      <c r="AJ173" s="172"/>
      <c r="AK173" s="172"/>
      <c r="AL173" s="172"/>
    </row>
    <row r="174" spans="3:38" x14ac:dyDescent="0.25">
      <c r="AH174" s="172"/>
      <c r="AI174" s="172"/>
      <c r="AJ174" s="172"/>
      <c r="AK174" s="172"/>
      <c r="AL174" s="172"/>
    </row>
    <row r="175" spans="3:38" x14ac:dyDescent="0.25">
      <c r="AH175" s="172"/>
      <c r="AI175" s="172"/>
      <c r="AJ175" s="172"/>
      <c r="AK175" s="172"/>
      <c r="AL175" s="172"/>
    </row>
    <row r="176" spans="3:38" x14ac:dyDescent="0.25">
      <c r="AH176" s="172"/>
      <c r="AI176" s="172"/>
      <c r="AJ176" s="172"/>
      <c r="AK176" s="172"/>
      <c r="AL176" s="172"/>
    </row>
    <row r="177" spans="34:38" x14ac:dyDescent="0.25">
      <c r="AH177" s="172"/>
      <c r="AI177" s="172"/>
      <c r="AJ177" s="172"/>
      <c r="AK177" s="172"/>
      <c r="AL177" s="172"/>
    </row>
    <row r="178" spans="34:38" x14ac:dyDescent="0.25">
      <c r="AH178" s="172"/>
      <c r="AI178" s="172"/>
      <c r="AJ178" s="172"/>
      <c r="AK178" s="172"/>
      <c r="AL178" s="172"/>
    </row>
    <row r="179" spans="34:38" x14ac:dyDescent="0.25">
      <c r="AH179" s="172"/>
      <c r="AI179" s="172"/>
      <c r="AJ179" s="172"/>
      <c r="AK179" s="172"/>
      <c r="AL179" s="172"/>
    </row>
    <row r="180" spans="34:38" x14ac:dyDescent="0.25">
      <c r="AH180" s="172"/>
      <c r="AI180" s="172"/>
      <c r="AJ180" s="172"/>
      <c r="AK180" s="172"/>
      <c r="AL180" s="172"/>
    </row>
    <row r="181" spans="34:38" x14ac:dyDescent="0.25">
      <c r="AH181" s="172"/>
      <c r="AI181" s="172"/>
      <c r="AJ181" s="172"/>
      <c r="AK181" s="172"/>
      <c r="AL181" s="172"/>
    </row>
    <row r="182" spans="34:38" x14ac:dyDescent="0.25">
      <c r="AH182" s="172"/>
      <c r="AI182" s="172"/>
      <c r="AJ182" s="172"/>
      <c r="AK182" s="172"/>
      <c r="AL182" s="172"/>
    </row>
    <row r="183" spans="34:38" x14ac:dyDescent="0.25">
      <c r="AH183" s="172"/>
      <c r="AI183" s="172"/>
      <c r="AJ183" s="172"/>
      <c r="AK183" s="172"/>
      <c r="AL183" s="172"/>
    </row>
    <row r="184" spans="34:38" x14ac:dyDescent="0.25">
      <c r="AH184" s="172"/>
      <c r="AI184" s="172"/>
      <c r="AJ184" s="172"/>
      <c r="AK184" s="172"/>
      <c r="AL184" s="172"/>
    </row>
    <row r="185" spans="34:38" x14ac:dyDescent="0.25">
      <c r="AH185" s="172"/>
      <c r="AI185" s="172"/>
      <c r="AJ185" s="172"/>
      <c r="AK185" s="172"/>
      <c r="AL185" s="172"/>
    </row>
    <row r="186" spans="34:38" x14ac:dyDescent="0.25">
      <c r="AH186" s="172"/>
      <c r="AI186" s="172"/>
      <c r="AJ186" s="172"/>
      <c r="AK186" s="172"/>
      <c r="AL186" s="172"/>
    </row>
    <row r="187" spans="34:38" x14ac:dyDescent="0.25">
      <c r="AH187" s="172"/>
      <c r="AI187" s="172"/>
      <c r="AJ187" s="172"/>
      <c r="AK187" s="172"/>
      <c r="AL187" s="172"/>
    </row>
    <row r="188" spans="34:38" x14ac:dyDescent="0.25">
      <c r="AH188" s="172"/>
      <c r="AI188" s="172"/>
      <c r="AJ188" s="172"/>
      <c r="AK188" s="172"/>
      <c r="AL188" s="172"/>
    </row>
    <row r="189" spans="34:38" x14ac:dyDescent="0.25">
      <c r="AH189" s="172"/>
      <c r="AI189" s="172"/>
      <c r="AJ189" s="172"/>
      <c r="AK189" s="172"/>
      <c r="AL189" s="172"/>
    </row>
    <row r="190" spans="34:38" x14ac:dyDescent="0.25">
      <c r="AH190" s="172"/>
      <c r="AI190" s="172"/>
      <c r="AJ190" s="172"/>
      <c r="AK190" s="172"/>
      <c r="AL190" s="172"/>
    </row>
    <row r="191" spans="34:38" x14ac:dyDescent="0.25">
      <c r="AH191" s="172"/>
      <c r="AI191" s="172"/>
      <c r="AJ191" s="172"/>
      <c r="AK191" s="172"/>
      <c r="AL191" s="172"/>
    </row>
    <row r="192" spans="34:38" x14ac:dyDescent="0.25">
      <c r="AH192" s="172"/>
      <c r="AI192" s="172"/>
      <c r="AJ192" s="172"/>
      <c r="AK192" s="172"/>
      <c r="AL192" s="172"/>
    </row>
    <row r="193" spans="34:38" x14ac:dyDescent="0.25">
      <c r="AH193" s="172"/>
      <c r="AI193" s="172"/>
      <c r="AJ193" s="172"/>
      <c r="AK193" s="172"/>
      <c r="AL193" s="172"/>
    </row>
    <row r="194" spans="34:38" x14ac:dyDescent="0.25">
      <c r="AH194" s="172"/>
      <c r="AI194" s="172"/>
      <c r="AJ194" s="172"/>
      <c r="AK194" s="172"/>
      <c r="AL194" s="172"/>
    </row>
    <row r="195" spans="34:38" x14ac:dyDescent="0.25">
      <c r="AH195" s="172"/>
      <c r="AI195" s="172"/>
      <c r="AJ195" s="172"/>
      <c r="AK195" s="172"/>
      <c r="AL195" s="172"/>
    </row>
    <row r="196" spans="34:38" x14ac:dyDescent="0.25">
      <c r="AH196" s="172"/>
      <c r="AI196" s="172"/>
      <c r="AJ196" s="172"/>
      <c r="AK196" s="172"/>
      <c r="AL196" s="172"/>
    </row>
    <row r="197" spans="34:38" x14ac:dyDescent="0.25">
      <c r="AH197" s="172"/>
      <c r="AI197" s="172"/>
      <c r="AJ197" s="172"/>
      <c r="AK197" s="172"/>
      <c r="AL197" s="172"/>
    </row>
    <row r="198" spans="34:38" x14ac:dyDescent="0.25">
      <c r="AH198" s="172"/>
      <c r="AI198" s="172"/>
      <c r="AJ198" s="172"/>
      <c r="AK198" s="172"/>
      <c r="AL198" s="172"/>
    </row>
    <row r="199" spans="34:38" x14ac:dyDescent="0.25">
      <c r="AH199" s="172"/>
      <c r="AI199" s="172"/>
      <c r="AJ199" s="172"/>
      <c r="AK199" s="172"/>
      <c r="AL199" s="172"/>
    </row>
    <row r="200" spans="34:38" x14ac:dyDescent="0.25">
      <c r="AH200" s="172"/>
      <c r="AI200" s="172"/>
      <c r="AJ200" s="172"/>
      <c r="AK200" s="172"/>
      <c r="AL200" s="172"/>
    </row>
    <row r="201" spans="34:38" x14ac:dyDescent="0.25">
      <c r="AH201" s="172"/>
      <c r="AI201" s="172"/>
      <c r="AJ201" s="172"/>
      <c r="AK201" s="172"/>
      <c r="AL201" s="172"/>
    </row>
    <row r="202" spans="34:38" x14ac:dyDescent="0.25">
      <c r="AH202" s="172"/>
      <c r="AI202" s="172"/>
      <c r="AJ202" s="172"/>
      <c r="AK202" s="172"/>
      <c r="AL202" s="172"/>
    </row>
    <row r="203" spans="34:38" x14ac:dyDescent="0.25">
      <c r="AH203" s="172"/>
      <c r="AI203" s="172"/>
      <c r="AJ203" s="172"/>
      <c r="AK203" s="172"/>
      <c r="AL203" s="172"/>
    </row>
    <row r="204" spans="34:38" x14ac:dyDescent="0.25">
      <c r="AH204" s="172"/>
      <c r="AI204" s="172"/>
      <c r="AJ204" s="172"/>
      <c r="AK204" s="172"/>
      <c r="AL204" s="172"/>
    </row>
    <row r="205" spans="34:38" x14ac:dyDescent="0.25">
      <c r="AH205" s="172"/>
      <c r="AI205" s="172"/>
      <c r="AJ205" s="172"/>
      <c r="AK205" s="172"/>
      <c r="AL205" s="172"/>
    </row>
    <row r="206" spans="34:38" x14ac:dyDescent="0.25">
      <c r="AH206" s="172"/>
      <c r="AI206" s="172"/>
      <c r="AJ206" s="172"/>
      <c r="AK206" s="172"/>
      <c r="AL206" s="172"/>
    </row>
    <row r="207" spans="34:38" x14ac:dyDescent="0.25">
      <c r="AH207" s="172"/>
      <c r="AI207" s="172"/>
      <c r="AJ207" s="172"/>
      <c r="AK207" s="172"/>
      <c r="AL207" s="172"/>
    </row>
    <row r="208" spans="34:38" x14ac:dyDescent="0.25">
      <c r="AH208" s="172"/>
      <c r="AI208" s="172"/>
      <c r="AJ208" s="172"/>
      <c r="AK208" s="172"/>
      <c r="AL208" s="172"/>
    </row>
    <row r="209" spans="34:38" x14ac:dyDescent="0.25">
      <c r="AH209" s="172"/>
      <c r="AI209" s="172"/>
      <c r="AJ209" s="172"/>
      <c r="AK209" s="172"/>
      <c r="AL209" s="172"/>
    </row>
    <row r="210" spans="34:38" x14ac:dyDescent="0.25">
      <c r="AH210" s="172"/>
      <c r="AI210" s="172"/>
      <c r="AJ210" s="172"/>
      <c r="AK210" s="172"/>
      <c r="AL210" s="172"/>
    </row>
    <row r="211" spans="34:38" x14ac:dyDescent="0.25">
      <c r="AH211" s="172"/>
      <c r="AI211" s="172"/>
      <c r="AJ211" s="172"/>
      <c r="AK211" s="172"/>
      <c r="AL211" s="172"/>
    </row>
    <row r="212" spans="34:38" x14ac:dyDescent="0.25">
      <c r="AH212" s="172"/>
      <c r="AI212" s="172"/>
      <c r="AJ212" s="172"/>
      <c r="AK212" s="172"/>
      <c r="AL212" s="172"/>
    </row>
    <row r="213" spans="34:38" x14ac:dyDescent="0.25">
      <c r="AH213" s="172"/>
      <c r="AI213" s="172"/>
      <c r="AJ213" s="172"/>
      <c r="AK213" s="172"/>
      <c r="AL213" s="172"/>
    </row>
    <row r="214" spans="34:38" x14ac:dyDescent="0.25">
      <c r="AH214" s="172"/>
      <c r="AI214" s="172"/>
      <c r="AJ214" s="172"/>
      <c r="AK214" s="172"/>
      <c r="AL214" s="172"/>
    </row>
    <row r="215" spans="34:38" x14ac:dyDescent="0.25">
      <c r="AH215" s="172"/>
      <c r="AI215" s="172"/>
      <c r="AJ215" s="172"/>
      <c r="AK215" s="172"/>
      <c r="AL215" s="172"/>
    </row>
    <row r="216" spans="34:38" x14ac:dyDescent="0.25">
      <c r="AH216" s="172"/>
      <c r="AI216" s="172"/>
      <c r="AJ216" s="172"/>
      <c r="AK216" s="172"/>
      <c r="AL216" s="172"/>
    </row>
    <row r="217" spans="34:38" x14ac:dyDescent="0.25">
      <c r="AH217" s="172"/>
      <c r="AI217" s="172"/>
      <c r="AJ217" s="172"/>
      <c r="AK217" s="172"/>
      <c r="AL217" s="172"/>
    </row>
    <row r="218" spans="34:38" x14ac:dyDescent="0.25">
      <c r="AH218" s="172"/>
      <c r="AI218" s="172"/>
      <c r="AJ218" s="172"/>
      <c r="AK218" s="172"/>
      <c r="AL218" s="172"/>
    </row>
    <row r="219" spans="34:38" x14ac:dyDescent="0.25">
      <c r="AH219" s="172"/>
      <c r="AI219" s="172"/>
      <c r="AJ219" s="172"/>
      <c r="AK219" s="172"/>
      <c r="AL219" s="172"/>
    </row>
    <row r="220" spans="34:38" x14ac:dyDescent="0.25">
      <c r="AH220" s="172"/>
      <c r="AI220" s="172"/>
      <c r="AJ220" s="172"/>
      <c r="AK220" s="172"/>
      <c r="AL220" s="172"/>
    </row>
    <row r="221" spans="34:38" x14ac:dyDescent="0.25">
      <c r="AH221" s="172"/>
      <c r="AI221" s="172"/>
      <c r="AJ221" s="172"/>
      <c r="AK221" s="172"/>
      <c r="AL221" s="172"/>
    </row>
    <row r="222" spans="34:38" x14ac:dyDescent="0.25">
      <c r="AH222" s="172"/>
      <c r="AI222" s="172"/>
      <c r="AJ222" s="172"/>
      <c r="AK222" s="172"/>
      <c r="AL222" s="172"/>
    </row>
    <row r="223" spans="34:38" x14ac:dyDescent="0.25">
      <c r="AH223" s="172"/>
      <c r="AI223" s="172"/>
      <c r="AJ223" s="172"/>
      <c r="AK223" s="172"/>
      <c r="AL223" s="172"/>
    </row>
    <row r="224" spans="34:38" x14ac:dyDescent="0.25">
      <c r="AH224" s="172"/>
      <c r="AI224" s="172"/>
      <c r="AJ224" s="172"/>
      <c r="AK224" s="172"/>
      <c r="AL224" s="172"/>
    </row>
    <row r="225" spans="33:38" x14ac:dyDescent="0.25">
      <c r="AH225" s="172"/>
      <c r="AI225" s="172"/>
      <c r="AJ225" s="172"/>
      <c r="AK225" s="172"/>
      <c r="AL225" s="172"/>
    </row>
    <row r="226" spans="33:38" x14ac:dyDescent="0.25">
      <c r="AH226" s="172"/>
      <c r="AI226" s="172"/>
      <c r="AJ226" s="172"/>
      <c r="AK226" s="172"/>
      <c r="AL226" s="172"/>
    </row>
    <row r="227" spans="33:38" x14ac:dyDescent="0.25">
      <c r="AH227" s="172"/>
      <c r="AI227" s="172"/>
      <c r="AJ227" s="172"/>
      <c r="AK227" s="172"/>
      <c r="AL227" s="172"/>
    </row>
    <row r="228" spans="33:38" x14ac:dyDescent="0.25">
      <c r="AH228" s="172"/>
      <c r="AI228" s="172"/>
      <c r="AJ228" s="172"/>
      <c r="AK228" s="172"/>
      <c r="AL228" s="172"/>
    </row>
    <row r="229" spans="33:38" x14ac:dyDescent="0.25">
      <c r="AH229" s="172"/>
      <c r="AI229" s="172"/>
      <c r="AJ229" s="172"/>
      <c r="AK229" s="172"/>
      <c r="AL229" s="172"/>
    </row>
    <row r="230" spans="33:38" x14ac:dyDescent="0.25">
      <c r="AH230" s="172"/>
      <c r="AI230" s="172"/>
      <c r="AJ230" s="172"/>
      <c r="AK230" s="172"/>
      <c r="AL230" s="172"/>
    </row>
    <row r="231" spans="33:38" x14ac:dyDescent="0.25">
      <c r="AH231" s="172"/>
      <c r="AI231" s="172"/>
      <c r="AJ231" s="172"/>
      <c r="AK231" s="172"/>
      <c r="AL231" s="172"/>
    </row>
    <row r="232" spans="33:38" x14ac:dyDescent="0.25">
      <c r="AH232" s="172"/>
      <c r="AI232" s="172"/>
      <c r="AJ232" s="172"/>
      <c r="AK232" s="172"/>
      <c r="AL232" s="172"/>
    </row>
    <row r="233" spans="33:38" x14ac:dyDescent="0.25">
      <c r="AG233" s="329"/>
      <c r="AH233" s="172"/>
      <c r="AI233" s="172"/>
      <c r="AJ233" s="172"/>
      <c r="AK233" s="172"/>
      <c r="AL233" s="172"/>
    </row>
    <row r="234" spans="33:38" x14ac:dyDescent="0.25">
      <c r="AG234" s="329"/>
      <c r="AH234" s="172"/>
      <c r="AI234" s="172"/>
      <c r="AJ234" s="172"/>
      <c r="AK234" s="172"/>
      <c r="AL234" s="172"/>
    </row>
    <row r="235" spans="33:38" x14ac:dyDescent="0.25">
      <c r="AG235" s="329"/>
      <c r="AH235" s="172"/>
      <c r="AI235" s="172"/>
      <c r="AJ235" s="172"/>
      <c r="AK235" s="172"/>
      <c r="AL235" s="172"/>
    </row>
    <row r="300" ht="17.25" customHeight="1" x14ac:dyDescent="0.25"/>
  </sheetData>
  <mergeCells count="8">
    <mergeCell ref="C3:D3"/>
    <mergeCell ref="C4:D4"/>
    <mergeCell ref="AH5:AM5"/>
    <mergeCell ref="B1:D1"/>
    <mergeCell ref="B2:D2"/>
    <mergeCell ref="F2:H2"/>
    <mergeCell ref="G3:H4"/>
    <mergeCell ref="K4:M4"/>
  </mergeCells>
  <conditionalFormatting sqref="AT7:AT56">
    <cfRule type="containsText" dxfId="33" priority="1" stopIfTrue="1" operator="containsText" text="Required entry missing">
      <formula>NOT(ISERROR(SEARCH("Required entry missing",AT7)))</formula>
    </cfRule>
  </conditionalFormatting>
  <dataValidations count="17">
    <dataValidation type="list" allowBlank="1" showInputMessage="1" sqref="R7:R156" xr:uid="{00000000-0002-0000-0800-000000000000}">
      <formula1>"Yes, No, Not known"</formula1>
    </dataValidation>
    <dataValidation type="decimal" operator="greaterThan" allowBlank="1" showInputMessage="1" showErrorMessage="1" error="Dose entries cannot be a negative number " sqref="E7:E156" xr:uid="{00000000-0002-0000-0800-000001000000}">
      <formula1>0</formula1>
    </dataValidation>
    <dataValidation type="list" allowBlank="1" showInputMessage="1" sqref="N7:N156" xr:uid="{00000000-0002-0000-0800-000002000000}">
      <formula1>$AK$13:$AK$22</formula1>
    </dataValidation>
    <dataValidation type="decimal" allowBlank="1" showInputMessage="1" showErrorMessage="1" sqref="P7:P156" xr:uid="{00000000-0002-0000-0800-000003000000}">
      <formula1>0</formula1>
      <formula2>300</formula2>
    </dataValidation>
    <dataValidation type="decimal" allowBlank="1" showInputMessage="1" showErrorMessage="1" sqref="Q7:Q156" xr:uid="{00000000-0002-0000-0800-000004000000}">
      <formula1>0</formula1>
      <formula2>1000</formula2>
    </dataValidation>
    <dataValidation type="decimal" allowBlank="1" showInputMessage="1" showErrorMessage="1" sqref="S7:S156" xr:uid="{00000000-0002-0000-0800-000005000000}">
      <formula1>40</formula1>
      <formula2>200</formula2>
    </dataValidation>
    <dataValidation type="decimal" allowBlank="1" showInputMessage="1" showErrorMessage="1" sqref="T7:T156" xr:uid="{00000000-0002-0000-0800-000006000000}">
      <formula1>0</formula1>
      <formula2>10000</formula2>
    </dataValidation>
    <dataValidation type="list" allowBlank="1" showInputMessage="1" sqref="V7:V156" xr:uid="{00000000-0002-0000-0800-000008000000}">
      <formula1>$AJ$38:$AJ$43</formula1>
    </dataValidation>
    <dataValidation type="decimal" allowBlank="1" showInputMessage="1" showErrorMessage="1" sqref="K7:K156" xr:uid="{00000000-0002-0000-0800-000009000000}">
      <formula1>16</formula1>
      <formula2>120</formula2>
    </dataValidation>
    <dataValidation type="decimal" allowBlank="1" showInputMessage="1" showErrorMessage="1" sqref="H7:H156" xr:uid="{00000000-0002-0000-0800-00000A000000}">
      <formula1>30</formula1>
      <formula2>300</formula2>
    </dataValidation>
    <dataValidation type="decimal" allowBlank="1" showInputMessage="1" showErrorMessage="1" sqref="M7:M156" xr:uid="{00000000-0002-0000-0800-00000B000000}">
      <formula1>0.5</formula1>
      <formula2>3</formula2>
    </dataValidation>
    <dataValidation type="list" allowBlank="1" showInputMessage="1" sqref="L7:L156" xr:uid="{00000000-0002-0000-0800-00000C000000}">
      <formula1>$AH$29:$AH$32</formula1>
    </dataValidation>
    <dataValidation type="list" allowBlank="1" showInputMessage="1" sqref="AD7:AD156" xr:uid="{00000000-0002-0000-0800-00000D000000}">
      <formula1>$AH$36:$AH$43</formula1>
    </dataValidation>
    <dataValidation type="list" allowBlank="1" showInputMessage="1" sqref="F7:F156" xr:uid="{00000000-0002-0000-0800-00000E000000}">
      <formula1>$AH$14:$AH$27</formula1>
    </dataValidation>
    <dataValidation type="date" allowBlank="1" showInputMessage="1" showErrorMessage="1" sqref="D7:D156" xr:uid="{00000000-0002-0000-0800-00000F000000}">
      <formula1>42370</formula1>
      <formula2>47484</formula2>
    </dataValidation>
    <dataValidation type="list" allowBlank="1" showInputMessage="1" sqref="U7:U156" xr:uid="{00000000-0002-0000-0800-000007000000}">
      <formula1>$AJ$27:$AJ$35</formula1>
    </dataValidation>
    <dataValidation type="list" allowBlank="1" showInputMessage="1" sqref="O7:O156" xr:uid="{670F2FC0-BD65-4527-8FA6-742511478284}">
      <formula1>"Yes, Yes: Virtual grid, No, Not known"</formula1>
    </dataValidation>
  </dataValidations>
  <pageMargins left="0.70866141732283472" right="0.70866141732283472" top="0.74803149606299213" bottom="0.74803149606299213" header="0.31496062992125984" footer="0.31496062992125984"/>
  <pageSetup paperSize="9" scale="72" fitToWidth="2" fitToHeight="6" orientation="landscape" r:id="rId1"/>
  <ignoredErrors>
    <ignoredError sqref="B7:B15"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X-ray by Patient Guidance</vt:lpstr>
      <vt:lpstr>Info Exam and Projection List</vt:lpstr>
      <vt:lpstr>Info List of Data Fields</vt:lpstr>
      <vt:lpstr>Contact_Information </vt:lpstr>
      <vt:lpstr>Radiology_System_General_Info</vt:lpstr>
      <vt:lpstr>Exam_Protocol_Information</vt:lpstr>
      <vt:lpstr>Abdomen_AP_DAP_by_record</vt:lpstr>
      <vt:lpstr>Abdomen_exam_DAP_by_record</vt:lpstr>
      <vt:lpstr>C-Spine_AP_DAP_by_record</vt:lpstr>
      <vt:lpstr>C-Spine_LAT_DAP_by_record</vt:lpstr>
      <vt:lpstr>C-spine_exam_DAP_by_record</vt:lpstr>
      <vt:lpstr>Chest_PA_DAP_by_record</vt:lpstr>
      <vt:lpstr>Chest_LAT_DAP_by_record</vt:lpstr>
      <vt:lpstr>Chest_AP_DAP_by_record</vt:lpstr>
      <vt:lpstr>Chest_exam_DAP_by_record</vt:lpstr>
      <vt:lpstr>Mobile_Chest_AP_DAP_by_record</vt:lpstr>
      <vt:lpstr>Facial_Bones_exam_DAP_by_record</vt:lpstr>
      <vt:lpstr>Foot DP_DAP_by_record</vt:lpstr>
      <vt:lpstr>Hand_PA_DAP_by_record</vt:lpstr>
      <vt:lpstr>Hip_frog_leg_LAT_DAP_by_record</vt:lpstr>
      <vt:lpstr>Hip_exam_DAP_by_record</vt:lpstr>
      <vt:lpstr>Knee_AP_DAP_by_record</vt:lpstr>
      <vt:lpstr>Knee_LAT_DAP_by_record</vt:lpstr>
      <vt:lpstr>Knee_exam_DAP_by_record</vt:lpstr>
      <vt:lpstr>Leg_Length_exam_DAP_by_record</vt:lpstr>
      <vt:lpstr>L-spine_AP_DAP_by_record</vt:lpstr>
      <vt:lpstr>L-spine_LAT_DAP_by_record</vt:lpstr>
      <vt:lpstr>L-Spine_exam_DAP_by_record</vt:lpstr>
      <vt:lpstr>Pelvis_AP_DAP_by_record</vt:lpstr>
      <vt:lpstr>Pelvis_exam_DAP_by_record</vt:lpstr>
      <vt:lpstr>Shoulder_AP_DAP_by_record</vt:lpstr>
      <vt:lpstr>Skeletal_survey_DAP_by_record</vt:lpstr>
      <vt:lpstr>T-Spine_AP_DAP_by_record</vt:lpstr>
      <vt:lpstr>T-Spine_LAT_DAP_by_record</vt:lpstr>
      <vt:lpstr>T-Spine_Exam_DAP_by_record </vt:lpstr>
      <vt:lpstr>Spare_Exam_1_DAP_by_record</vt:lpstr>
      <vt:lpstr>Spare_Exam_2_DAP_by_record</vt:lpstr>
      <vt:lpstr>Spare_Proj_1_DAP_by_record</vt:lpstr>
      <vt:lpstr>Spare_Proj_2_DAP_by_record</vt:lpstr>
      <vt:lpstr>Abdomen_AP_DAP_by_record!Print_Area</vt:lpstr>
      <vt:lpstr>Abdomen_exam_DAP_by_record!Print_Area</vt:lpstr>
      <vt:lpstr>Chest_AP_DAP_by_record!Print_Area</vt:lpstr>
      <vt:lpstr>Chest_exam_DAP_by_record!Print_Area</vt:lpstr>
      <vt:lpstr>Chest_LAT_DAP_by_record!Print_Area</vt:lpstr>
      <vt:lpstr>Chest_PA_DAP_by_record!Print_Area</vt:lpstr>
      <vt:lpstr>'Contact_Information '!Print_Area</vt:lpstr>
      <vt:lpstr>'C-Spine_AP_DAP_by_record'!Print_Area</vt:lpstr>
      <vt:lpstr>'C-spine_exam_DAP_by_record'!Print_Area</vt:lpstr>
      <vt:lpstr>'C-Spine_LAT_DAP_by_record'!Print_Area</vt:lpstr>
      <vt:lpstr>Exam_Protocol_Information!Print_Area</vt:lpstr>
      <vt:lpstr>Facial_Bones_exam_DAP_by_record!Print_Area</vt:lpstr>
      <vt:lpstr>'Foot DP_DAP_by_record'!Print_Area</vt:lpstr>
      <vt:lpstr>Hand_PA_DAP_by_record!Print_Area</vt:lpstr>
      <vt:lpstr>Hip_exam_DAP_by_record!Print_Area</vt:lpstr>
      <vt:lpstr>Hip_frog_leg_LAT_DAP_by_record!Print_Area</vt:lpstr>
      <vt:lpstr>'Info Exam and Projection List'!Print_Area</vt:lpstr>
      <vt:lpstr>'Info List of Data Fields'!Print_Area</vt:lpstr>
      <vt:lpstr>Knee_AP_DAP_by_record!Print_Area</vt:lpstr>
      <vt:lpstr>Knee_exam_DAP_by_record!Print_Area</vt:lpstr>
      <vt:lpstr>Knee_LAT_DAP_by_record!Print_Area</vt:lpstr>
      <vt:lpstr>Leg_Length_exam_DAP_by_record!Print_Area</vt:lpstr>
      <vt:lpstr>'L-spine_AP_DAP_by_record'!Print_Area</vt:lpstr>
      <vt:lpstr>'L-Spine_exam_DAP_by_record'!Print_Area</vt:lpstr>
      <vt:lpstr>'L-spine_LAT_DAP_by_record'!Print_Area</vt:lpstr>
      <vt:lpstr>Mobile_Chest_AP_DAP_by_record!Print_Area</vt:lpstr>
      <vt:lpstr>Pelvis_AP_DAP_by_record!Print_Area</vt:lpstr>
      <vt:lpstr>Pelvis_exam_DAP_by_record!Print_Area</vt:lpstr>
      <vt:lpstr>Radiology_System_General_Info!Print_Area</vt:lpstr>
      <vt:lpstr>Shoulder_AP_DAP_by_record!Print_Area</vt:lpstr>
      <vt:lpstr>Skeletal_survey_DAP_by_record!Print_Area</vt:lpstr>
      <vt:lpstr>Spare_Exam_1_DAP_by_record!Print_Area</vt:lpstr>
      <vt:lpstr>Spare_Exam_2_DAP_by_record!Print_Area</vt:lpstr>
      <vt:lpstr>Spare_Proj_1_DAP_by_record!Print_Area</vt:lpstr>
      <vt:lpstr>Spare_Proj_2_DAP_by_record!Print_Area</vt:lpstr>
      <vt:lpstr>'T-Spine_AP_DAP_by_record'!Print_Area</vt:lpstr>
      <vt:lpstr>'T-Spine_Exam_DAP_by_record '!Print_Area</vt:lpstr>
      <vt:lpstr>'T-Spine_LAT_DAP_by_record'!Print_Area</vt:lpstr>
      <vt:lpstr>'X-ray by Patient Guidance'!Print_Area</vt:lpstr>
      <vt:lpstr>'Info List of Data Fields'!Print_Titles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Smith</dc:creator>
  <cp:lastModifiedBy>Jenny Smith_25_May_09</cp:lastModifiedBy>
  <cp:lastPrinted>2019-04-16T11:29:51Z</cp:lastPrinted>
  <dcterms:created xsi:type="dcterms:W3CDTF">2016-07-29T08:20:23Z</dcterms:created>
  <dcterms:modified xsi:type="dcterms:W3CDTF">2025-06-12T11:47:06Z</dcterms:modified>
</cp:coreProperties>
</file>