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defaultThemeVersion="124226"/>
  <mc:AlternateContent xmlns:mc="http://schemas.openxmlformats.org/markup-compatibility/2006">
    <mc:Choice Requires="x15">
      <x15ac:absPath xmlns:x15ac="http://schemas.microsoft.com/office/spreadsheetml/2010/11/ac" url="D:\Medical Dosimetry\2017-18_Diagnostic_X-ray survey\Main_Study_data\Dose_Forms_for_Main_Survey\"/>
    </mc:Choice>
  </mc:AlternateContent>
  <xr:revisionPtr revIDLastSave="0" documentId="8_{9BB708EA-01DE-4915-9C1B-2AAD571BFF66}" xr6:coauthVersionLast="47" xr6:coauthVersionMax="47" xr10:uidLastSave="{00000000-0000-0000-0000-000000000000}"/>
  <bookViews>
    <workbookView xWindow="28680" yWindow="180" windowWidth="29040" windowHeight="15840" tabRatio="596" xr2:uid="{00000000-000D-0000-FFFF-FFFF00000000}"/>
  </bookViews>
  <sheets>
    <sheet name="IR&amp;F by Patient Guidance" sheetId="1" r:id="rId1"/>
    <sheet name="Info Exam and Procedure List" sheetId="25" r:id="rId2"/>
    <sheet name="Info List of Data Fields" sheetId="59" r:id="rId3"/>
    <sheet name="Contact_Information " sheetId="3" r:id="rId4"/>
    <sheet name="Fluoroscopy_System_General_Info" sheetId="26" r:id="rId5"/>
    <sheet name="Exam_Protocol_Information" sheetId="27" r:id="rId6"/>
    <sheet name="F01_Angiography_Cerebral" sheetId="16" r:id="rId7"/>
    <sheet name="F02_Angiography_Femoral" sheetId="34" r:id="rId8"/>
    <sheet name="F03_Arthrography_hip" sheetId="29" r:id="rId9"/>
    <sheet name="F04_Barium_meal_swallow" sheetId="28" r:id="rId10"/>
    <sheet name="F05_Barium_swallow" sheetId="30" r:id="rId11"/>
    <sheet name="F06_Video_Barium_swallow" sheetId="31" r:id="rId12"/>
    <sheet name="F07_Water_sol_Con_Enema" sheetId="32" r:id="rId13"/>
    <sheet name="F08_Water_Sol_Con_Swallow" sheetId="33" r:id="rId14"/>
    <sheet name="F09_Hysterosalpingography" sheetId="35" r:id="rId15"/>
    <sheet name="P01_ERCP_diagnostic" sheetId="36" r:id="rId16"/>
    <sheet name="P02_ERCP_Interventional" sheetId="37" r:id="rId17"/>
    <sheet name="P03_Cardiac_Catheter_Ablation" sheetId="38" r:id="rId18"/>
    <sheet name="P04_Facet_Joint_Injection" sheetId="39" r:id="rId19"/>
    <sheet name="P05_Rad_Insert_Gastro_Tube" sheetId="40" r:id="rId20"/>
    <sheet name="P06_I_T_Central_Venous_Catheter" sheetId="41" r:id="rId21"/>
    <sheet name="P07_Nephrostomy" sheetId="42" r:id="rId22"/>
    <sheet name="P08_Nephrostomy_TubeReplacement" sheetId="43" r:id="rId23"/>
    <sheet name="P09_Oesophageal_Stent" sheetId="44" r:id="rId24"/>
    <sheet name="P10_Pacemaker_permanent" sheetId="45" r:id="rId25"/>
    <sheet name="P11_PICC_Line_Insertion" sheetId="46" r:id="rId26"/>
    <sheet name="P12_Stent_Ureteric_Antegrade" sheetId="47" r:id="rId27"/>
    <sheet name="P13_Stent_Ureteric_Retrograde" sheetId="48" r:id="rId28"/>
    <sheet name="P14_Mobile_Image_Abdomen" sheetId="49" r:id="rId29"/>
    <sheet name="P15_Mobile_Image_Cervical_Spine" sheetId="51" r:id="rId30"/>
    <sheet name="P16_Mobile_Image_Orthop_Hip_Pin" sheetId="50" r:id="rId31"/>
    <sheet name="P17_Mobile_Image_Lumbar_Spine" sheetId="52" r:id="rId32"/>
    <sheet name="Z01_Extra_form" sheetId="53" r:id="rId33"/>
    <sheet name="Z02_Extra_form" sheetId="54" r:id="rId34"/>
    <sheet name="Z03_Extra_form" sheetId="55" r:id="rId35"/>
    <sheet name="Z04_Extra_form" sheetId="56" r:id="rId36"/>
    <sheet name="Z05_Extra_form" sheetId="57" r:id="rId37"/>
    <sheet name="Z06_Extras_form" sheetId="60" r:id="rId38"/>
  </sheets>
  <definedNames>
    <definedName name="AEC_use">#REF!</definedName>
    <definedName name="Countries_list">#REF!</definedName>
    <definedName name="Detector_ForP">#REF!</definedName>
    <definedName name="Detector_type">#REF!</definedName>
    <definedName name="IO_Image_Receptor">#REF!</definedName>
    <definedName name="Over_below_table">#REF!</definedName>
    <definedName name="P_C_Image_Receptor">#REF!</definedName>
    <definedName name="_xlnm.Print_Area" localSheetId="3">'Contact_Information '!$A$1:$V$98</definedName>
    <definedName name="_xlnm.Print_Area" localSheetId="5">Exam_Protocol_Information!$B$2:$AN$8</definedName>
    <definedName name="_xlnm.Print_Area" localSheetId="6">F01_Angiography_Cerebral!$A$1:$AQ$9</definedName>
    <definedName name="_xlnm.Print_Area" localSheetId="4">Fluoroscopy_System_General_Info!$B$11:$E$82</definedName>
    <definedName name="_xlnm.Print_Area" localSheetId="1">'Info Exam and Procedure List'!$B$1:$F$75</definedName>
    <definedName name="_xlnm.Print_Area" localSheetId="2">'Info List of Data Fields'!$B$10:$F$98,'Info List of Data Fields'!$H$10:$K$108,'Info List of Data Fields'!$N$10:$Q$56,'Info List of Data Fields'!$T$10:$X$63,'Info List of Data Fields'!$Z$14:$AC$22,'Info List of Data Fields'!$AD$1:$AO$11</definedName>
    <definedName name="_xlnm.Print_Area" localSheetId="0">'IR&amp;F by Patient Guidance'!$A$31:$P$256</definedName>
    <definedName name="_xlnm.Print_Titles" localSheetId="1">'Info Exam and Procedure List'!$3:$3</definedName>
    <definedName name="_xlnm.Print_Titles" localSheetId="2">'Info List of Data Fields'!$11:$11</definedName>
    <definedName name="Radiographs">#REF!</definedName>
    <definedName name="Room_type">#REF!</definedName>
    <definedName name="Yes_No_lis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10" i="27" l="1"/>
  <c r="AF12" i="27"/>
  <c r="AI12" i="27"/>
  <c r="AF13" i="27"/>
  <c r="AI13" i="27"/>
  <c r="AF14" i="27"/>
  <c r="AI14" i="27"/>
  <c r="AF15" i="27"/>
  <c r="AI15" i="27"/>
  <c r="AF16" i="27"/>
  <c r="AI16" i="27"/>
  <c r="AF17" i="27"/>
  <c r="AI17" i="27"/>
  <c r="AF18" i="27"/>
  <c r="AI18" i="27"/>
  <c r="AF19" i="27"/>
  <c r="AI19" i="27"/>
  <c r="AF20" i="27"/>
  <c r="AI20" i="27"/>
  <c r="AF21" i="27"/>
  <c r="AI21" i="27"/>
  <c r="AF22" i="27"/>
  <c r="AI22" i="27"/>
  <c r="AF23" i="27"/>
  <c r="AI23" i="27"/>
  <c r="AF24" i="27"/>
  <c r="AI24" i="27"/>
  <c r="AF25" i="27"/>
  <c r="AI25" i="27"/>
  <c r="AF26" i="27"/>
  <c r="AI26" i="27"/>
  <c r="AF27" i="27"/>
  <c r="AI27" i="27"/>
  <c r="AF28" i="27"/>
  <c r="AI28" i="27"/>
  <c r="AF29" i="27"/>
  <c r="AI29" i="27"/>
  <c r="AF30" i="27"/>
  <c r="AI30" i="27"/>
  <c r="AF31" i="27"/>
  <c r="AI31" i="27"/>
  <c r="AF32" i="27"/>
  <c r="AI32" i="27"/>
  <c r="AF33" i="27"/>
  <c r="AI33" i="27"/>
  <c r="AF34" i="27"/>
  <c r="AI34" i="27"/>
  <c r="AF35" i="27"/>
  <c r="AI35" i="27"/>
  <c r="AF36" i="27"/>
  <c r="AI36" i="27"/>
  <c r="AF37" i="27"/>
  <c r="AI37" i="27"/>
  <c r="AF38" i="27"/>
  <c r="AI38" i="27"/>
  <c r="AF39" i="27"/>
  <c r="AI39" i="27"/>
  <c r="AF40" i="27"/>
  <c r="AI40" i="27"/>
  <c r="AF41" i="27"/>
  <c r="AI41" i="27"/>
  <c r="AF42" i="27"/>
  <c r="AI42" i="27"/>
  <c r="AF43" i="27"/>
  <c r="AI43" i="27"/>
  <c r="AF44" i="27"/>
  <c r="AI44" i="27"/>
  <c r="AF45" i="27"/>
  <c r="AI45" i="27"/>
  <c r="AF46" i="27"/>
  <c r="AI46" i="27"/>
  <c r="AF47" i="27"/>
  <c r="AI47" i="27"/>
  <c r="AF48" i="27"/>
  <c r="AI48" i="27"/>
  <c r="AF49" i="27"/>
  <c r="AI49" i="27"/>
  <c r="AF50" i="27"/>
  <c r="AI50" i="27"/>
  <c r="AF51" i="27"/>
  <c r="AI51" i="27"/>
  <c r="AF52" i="27"/>
  <c r="AI52" i="27"/>
  <c r="AF53" i="27"/>
  <c r="AI53" i="27"/>
  <c r="AF54" i="27"/>
  <c r="AI54" i="27"/>
  <c r="AF55" i="27"/>
  <c r="AI55" i="27"/>
  <c r="AF56" i="27"/>
  <c r="AI56" i="27"/>
  <c r="AF57" i="27"/>
  <c r="AI57" i="27"/>
  <c r="AF58" i="27"/>
  <c r="AI58" i="27"/>
  <c r="AF59" i="27"/>
  <c r="AI59" i="27"/>
  <c r="AI11" i="27"/>
  <c r="AI10" i="27"/>
  <c r="AF11" i="27"/>
  <c r="AF10" i="27"/>
  <c r="D12" i="27"/>
  <c r="D13" i="27"/>
  <c r="D14" i="27"/>
  <c r="D15" i="27"/>
  <c r="D16" i="27"/>
  <c r="D17" i="27"/>
  <c r="D18" i="27"/>
  <c r="D19" i="27"/>
  <c r="D20" i="27"/>
  <c r="D21" i="27"/>
  <c r="D22" i="27"/>
  <c r="D23" i="27"/>
  <c r="D24" i="27"/>
  <c r="D25" i="27"/>
  <c r="D26" i="27"/>
  <c r="D27" i="27"/>
  <c r="D28" i="27"/>
  <c r="D29" i="27"/>
  <c r="D30" i="27"/>
  <c r="D31" i="27"/>
  <c r="D32" i="27"/>
  <c r="D33" i="27"/>
  <c r="D34" i="27"/>
  <c r="D35" i="27"/>
  <c r="D36" i="27"/>
  <c r="D37" i="27"/>
  <c r="D38" i="27"/>
  <c r="D39" i="27"/>
  <c r="D40" i="27"/>
  <c r="D41" i="27"/>
  <c r="D42" i="27"/>
  <c r="D43" i="27"/>
  <c r="D44" i="27"/>
  <c r="D45" i="27"/>
  <c r="D46" i="27"/>
  <c r="D47" i="27"/>
  <c r="D48" i="27"/>
  <c r="D49" i="27"/>
  <c r="D50" i="27"/>
  <c r="D51" i="27"/>
  <c r="D52" i="27"/>
  <c r="D53" i="27"/>
  <c r="D54" i="27"/>
  <c r="D55" i="27"/>
  <c r="D56" i="27"/>
  <c r="D57" i="27"/>
  <c r="D58" i="27"/>
  <c r="D59" i="27"/>
  <c r="D11" i="27"/>
  <c r="D10" i="27"/>
  <c r="AF9" i="27" l="1"/>
  <c r="AF8" i="27"/>
  <c r="AF7" i="27"/>
  <c r="AF6" i="27"/>
  <c r="BF7" i="16"/>
  <c r="BF7" i="34"/>
  <c r="BF7" i="29"/>
  <c r="BF7" i="28"/>
  <c r="BF7" i="30"/>
  <c r="BF7" i="31"/>
  <c r="BF7" i="32"/>
  <c r="BF7" i="33"/>
  <c r="BF7" i="35"/>
  <c r="BF7" i="36"/>
  <c r="BF7" i="37"/>
  <c r="BF7" i="38"/>
  <c r="BF7" i="39"/>
  <c r="BF7" i="40"/>
  <c r="BF7" i="41"/>
  <c r="BF7" i="42"/>
  <c r="BF7" i="43"/>
  <c r="BF7" i="44"/>
  <c r="BF7" i="45"/>
  <c r="BF7" i="46"/>
  <c r="BF7" i="47"/>
  <c r="BF7" i="48"/>
  <c r="BF7" i="49"/>
  <c r="BF7" i="51"/>
  <c r="BF7" i="50"/>
  <c r="BF7" i="52"/>
  <c r="BF7" i="53"/>
  <c r="BF7" i="54"/>
  <c r="BF7" i="55"/>
  <c r="BF7" i="56"/>
  <c r="BF7" i="60"/>
  <c r="BF7" i="57"/>
  <c r="F2" i="16" l="1"/>
  <c r="F2" i="34"/>
  <c r="F2" i="29"/>
  <c r="F2" i="28"/>
  <c r="F2" i="30"/>
  <c r="F2" i="31"/>
  <c r="F2" i="32"/>
  <c r="F2" i="33"/>
  <c r="F2" i="35"/>
  <c r="F2" i="39"/>
  <c r="F2" i="40"/>
  <c r="F2" i="41"/>
  <c r="F2" i="42"/>
  <c r="F2" i="43"/>
  <c r="F2" i="44"/>
  <c r="F2" i="45"/>
  <c r="F2" i="46"/>
  <c r="F2" i="47"/>
  <c r="F2" i="48"/>
  <c r="F2" i="49"/>
  <c r="F2" i="51"/>
  <c r="F2" i="50"/>
  <c r="F2" i="52"/>
  <c r="AO2" i="60"/>
  <c r="AO2" i="53"/>
  <c r="AO2" i="35" l="1"/>
  <c r="BA6" i="26" l="1"/>
  <c r="AX6" i="26"/>
  <c r="AW6" i="26"/>
  <c r="AD6" i="26"/>
  <c r="AC6" i="26"/>
  <c r="AB6" i="26"/>
  <c r="AA6" i="26"/>
  <c r="Y6" i="26"/>
  <c r="BB6" i="26"/>
  <c r="BC6" i="26"/>
  <c r="F4" i="16" l="1"/>
  <c r="BP10" i="27"/>
  <c r="BM4" i="27"/>
  <c r="BM10" i="27" s="1"/>
  <c r="BL10" i="27"/>
  <c r="BF10" i="27"/>
  <c r="CT7" i="16" l="1"/>
  <c r="BW7" i="16"/>
  <c r="BS7" i="16"/>
  <c r="BQ7" i="16"/>
  <c r="CN7" i="52" l="1"/>
  <c r="CQ7" i="60"/>
  <c r="CP7" i="60"/>
  <c r="CO7" i="60"/>
  <c r="CN7" i="60"/>
  <c r="CQ7" i="57"/>
  <c r="CP7" i="57"/>
  <c r="CO7" i="57"/>
  <c r="CN7" i="57"/>
  <c r="CQ7" i="56"/>
  <c r="CP7" i="56"/>
  <c r="CO7" i="56"/>
  <c r="CN7" i="56"/>
  <c r="CQ7" i="55"/>
  <c r="CP7" i="55"/>
  <c r="CO7" i="55"/>
  <c r="CN7" i="55"/>
  <c r="CQ7" i="54"/>
  <c r="CP7" i="54"/>
  <c r="CO7" i="54"/>
  <c r="CN7" i="54"/>
  <c r="CQ7" i="53"/>
  <c r="CP7" i="53"/>
  <c r="CO7" i="53"/>
  <c r="CN7" i="53"/>
  <c r="CQ7" i="52"/>
  <c r="CP7" i="52"/>
  <c r="CO7" i="52"/>
  <c r="CQ7" i="50"/>
  <c r="CP7" i="50"/>
  <c r="CO7" i="50"/>
  <c r="CN7" i="50"/>
  <c r="CQ7" i="51"/>
  <c r="CP7" i="51"/>
  <c r="CO7" i="51"/>
  <c r="CN7" i="51"/>
  <c r="CQ7" i="49"/>
  <c r="CP7" i="49"/>
  <c r="CO7" i="49"/>
  <c r="CN7" i="49"/>
  <c r="CQ7" i="48"/>
  <c r="CP7" i="48"/>
  <c r="CO7" i="48"/>
  <c r="CN7" i="48"/>
  <c r="CQ7" i="47"/>
  <c r="CP7" i="47"/>
  <c r="CO7" i="47"/>
  <c r="CN7" i="47"/>
  <c r="CQ7" i="46"/>
  <c r="CP7" i="46"/>
  <c r="CO7" i="46"/>
  <c r="CN7" i="46"/>
  <c r="CQ7" i="45"/>
  <c r="CP7" i="45"/>
  <c r="CO7" i="45"/>
  <c r="CN7" i="45"/>
  <c r="CQ7" i="44"/>
  <c r="CP7" i="44"/>
  <c r="CO7" i="44"/>
  <c r="CN7" i="44"/>
  <c r="CQ7" i="43"/>
  <c r="CP7" i="43"/>
  <c r="CO7" i="43"/>
  <c r="CN7" i="43"/>
  <c r="CQ7" i="42"/>
  <c r="CP7" i="42"/>
  <c r="CO7" i="42"/>
  <c r="CN7" i="42"/>
  <c r="CQ7" i="41"/>
  <c r="CP7" i="41"/>
  <c r="CO7" i="41"/>
  <c r="CN7" i="41"/>
  <c r="CQ7" i="40"/>
  <c r="CP7" i="40"/>
  <c r="CO7" i="40"/>
  <c r="CN7" i="40"/>
  <c r="CQ7" i="39"/>
  <c r="CP7" i="39"/>
  <c r="CO7" i="39"/>
  <c r="CN7" i="39"/>
  <c r="CQ7" i="38"/>
  <c r="CP7" i="38"/>
  <c r="CO7" i="38"/>
  <c r="CN7" i="38"/>
  <c r="CQ7" i="37"/>
  <c r="CP7" i="37"/>
  <c r="CO7" i="37"/>
  <c r="CN7" i="37"/>
  <c r="CQ7" i="36"/>
  <c r="CP7" i="36"/>
  <c r="CO7" i="36"/>
  <c r="CN7" i="36"/>
  <c r="CQ7" i="35"/>
  <c r="CP7" i="35"/>
  <c r="CO7" i="35"/>
  <c r="CN7" i="35"/>
  <c r="CQ7" i="33"/>
  <c r="CP7" i="33"/>
  <c r="CO7" i="33"/>
  <c r="CN7" i="33"/>
  <c r="CQ7" i="32"/>
  <c r="CP7" i="32"/>
  <c r="CO7" i="32"/>
  <c r="CN7" i="32"/>
  <c r="CQ7" i="31"/>
  <c r="CP7" i="31"/>
  <c r="CO7" i="31"/>
  <c r="CN7" i="31"/>
  <c r="CQ7" i="30"/>
  <c r="CP7" i="30"/>
  <c r="CO7" i="30"/>
  <c r="CN7" i="30"/>
  <c r="CQ7" i="28"/>
  <c r="CP7" i="28"/>
  <c r="CO7" i="28"/>
  <c r="CN7" i="28"/>
  <c r="CQ7" i="29"/>
  <c r="CP7" i="29"/>
  <c r="CO7" i="29"/>
  <c r="CN7" i="29"/>
  <c r="CQ7" i="34"/>
  <c r="CP7" i="34"/>
  <c r="CO7" i="34"/>
  <c r="CN7" i="34"/>
  <c r="CQ7" i="16"/>
  <c r="CP7" i="16"/>
  <c r="CO7" i="16"/>
  <c r="CN7" i="16"/>
  <c r="CK10" i="27" l="1"/>
  <c r="CJ10" i="27"/>
  <c r="CI10" i="27"/>
  <c r="CH10" i="27"/>
  <c r="AN2" i="60" l="1"/>
  <c r="J2" i="60"/>
  <c r="AN2" i="57"/>
  <c r="AO2" i="57"/>
  <c r="J2" i="57"/>
  <c r="AO2" i="56"/>
  <c r="AN2" i="56"/>
  <c r="J2" i="56"/>
  <c r="AN2" i="55"/>
  <c r="AO2" i="55"/>
  <c r="J2" i="55"/>
  <c r="AN2" i="53"/>
  <c r="AO2" i="54"/>
  <c r="AN2" i="54"/>
  <c r="J2" i="54"/>
  <c r="J2" i="53"/>
  <c r="D9" i="27"/>
  <c r="D8" i="27"/>
  <c r="D7" i="27"/>
  <c r="D6" i="27"/>
  <c r="H4" i="16" l="1"/>
  <c r="BQ7" i="30"/>
  <c r="BQ7" i="31"/>
  <c r="BQ7" i="32"/>
  <c r="H4" i="41"/>
  <c r="BW7" i="45"/>
  <c r="BD4" i="16"/>
  <c r="BD4" i="34"/>
  <c r="BD4" i="29"/>
  <c r="BD4" i="28"/>
  <c r="BD4" i="30"/>
  <c r="BD4" i="31"/>
  <c r="BD4" i="32"/>
  <c r="BD4" i="33"/>
  <c r="BD4" i="35"/>
  <c r="BD4" i="36"/>
  <c r="BD4" i="37"/>
  <c r="BD4" i="38"/>
  <c r="BD4" i="39"/>
  <c r="BD4" i="40"/>
  <c r="BD4" i="41"/>
  <c r="BD4" i="42"/>
  <c r="BD4" i="43"/>
  <c r="BD4" i="44"/>
  <c r="BD4" i="45"/>
  <c r="BD4" i="46"/>
  <c r="BD4" i="47"/>
  <c r="BD4" i="48"/>
  <c r="BD4" i="49"/>
  <c r="BD4" i="51"/>
  <c r="BD4" i="50"/>
  <c r="BD4" i="52"/>
  <c r="BD4" i="53"/>
  <c r="BD4" i="54"/>
  <c r="BD4" i="55"/>
  <c r="BD4" i="56"/>
  <c r="BD4" i="57"/>
  <c r="BD4" i="60"/>
  <c r="BW7" i="50" l="1"/>
  <c r="BQ7" i="50"/>
  <c r="BQ7" i="54"/>
  <c r="BW7" i="55"/>
  <c r="BS7" i="55"/>
  <c r="BQ7" i="55"/>
  <c r="BS7" i="28" l="1"/>
  <c r="BW7" i="34"/>
  <c r="BS7" i="34"/>
  <c r="BQ7" i="34"/>
  <c r="I4" i="16"/>
  <c r="BN4" i="27"/>
  <c r="BN10" i="27" s="1"/>
  <c r="AO2" i="52" l="1"/>
  <c r="AN2" i="16"/>
  <c r="AN2" i="34"/>
  <c r="AN2" i="52"/>
  <c r="AS6" i="26" l="1"/>
  <c r="AV6" i="26"/>
  <c r="BF6" i="26"/>
  <c r="BU6" i="26"/>
  <c r="BY6" i="26"/>
  <c r="BZ6" i="26"/>
  <c r="CL10" i="27"/>
  <c r="CX7" i="16"/>
  <c r="CX7" i="34"/>
  <c r="CX7" i="29"/>
  <c r="CX7" i="28"/>
  <c r="CX7" i="30"/>
  <c r="CX7" i="31"/>
  <c r="CX7" i="32"/>
  <c r="CX7" i="33"/>
  <c r="CX7" i="35"/>
  <c r="CX7" i="36"/>
  <c r="CX7" i="37"/>
  <c r="CX7" i="38"/>
  <c r="CX7" i="39"/>
  <c r="CX7" i="40"/>
  <c r="CX7" i="41"/>
  <c r="CX7" i="42"/>
  <c r="CX7" i="43"/>
  <c r="CX7" i="44"/>
  <c r="CX7" i="45"/>
  <c r="CX7" i="46"/>
  <c r="CX7" i="47"/>
  <c r="CX7" i="48"/>
  <c r="CX7" i="49"/>
  <c r="CX7" i="60"/>
  <c r="CX7" i="57"/>
  <c r="CX7" i="56"/>
  <c r="CX7" i="55"/>
  <c r="CX7" i="54"/>
  <c r="CX7" i="53"/>
  <c r="CX7" i="52"/>
  <c r="CX7" i="50"/>
  <c r="CX7" i="51"/>
  <c r="CY7" i="57"/>
  <c r="CQ5" i="57"/>
  <c r="CH5" i="27"/>
  <c r="CH6" i="27" s="1"/>
  <c r="CQ5" i="16"/>
  <c r="CP5" i="16"/>
  <c r="CO5" i="16"/>
  <c r="CN5" i="16"/>
  <c r="CQ5" i="34"/>
  <c r="CP5" i="34"/>
  <c r="CO5" i="34"/>
  <c r="CN5" i="34"/>
  <c r="CQ5" i="29"/>
  <c r="CP5" i="29"/>
  <c r="CO5" i="29"/>
  <c r="CN5" i="29"/>
  <c r="CQ5" i="28"/>
  <c r="CP5" i="28"/>
  <c r="CO5" i="28"/>
  <c r="CN5" i="28"/>
  <c r="CQ5" i="30"/>
  <c r="CP5" i="30"/>
  <c r="CO5" i="30"/>
  <c r="CN5" i="30"/>
  <c r="CQ5" i="31"/>
  <c r="CP5" i="31"/>
  <c r="CO5" i="31"/>
  <c r="CN5" i="31"/>
  <c r="CQ5" i="32"/>
  <c r="CP5" i="32"/>
  <c r="CO5" i="32"/>
  <c r="CN5" i="32"/>
  <c r="CQ5" i="33"/>
  <c r="CP5" i="33"/>
  <c r="CO5" i="33"/>
  <c r="CN5" i="33"/>
  <c r="CQ5" i="35"/>
  <c r="CP5" i="35"/>
  <c r="CO5" i="35"/>
  <c r="CN5" i="35"/>
  <c r="CQ5" i="36"/>
  <c r="CP5" i="36"/>
  <c r="CO5" i="36"/>
  <c r="CN5" i="36"/>
  <c r="CQ5" i="37"/>
  <c r="CP5" i="37"/>
  <c r="CO5" i="37"/>
  <c r="CN5" i="37"/>
  <c r="CQ5" i="38"/>
  <c r="CP5" i="38"/>
  <c r="CO5" i="38"/>
  <c r="CN5" i="38"/>
  <c r="CQ5" i="39"/>
  <c r="CP5" i="39"/>
  <c r="CO5" i="39"/>
  <c r="CN5" i="39"/>
  <c r="CQ5" i="40"/>
  <c r="CP5" i="40"/>
  <c r="CO5" i="40"/>
  <c r="CN5" i="40"/>
  <c r="CQ5" i="41"/>
  <c r="CP5" i="41"/>
  <c r="CO5" i="41"/>
  <c r="CN5" i="41"/>
  <c r="CQ5" i="42"/>
  <c r="CP5" i="42"/>
  <c r="CO5" i="42"/>
  <c r="CN5" i="42"/>
  <c r="CQ5" i="43"/>
  <c r="CP5" i="43"/>
  <c r="CO5" i="43"/>
  <c r="CN5" i="43"/>
  <c r="CQ5" i="44"/>
  <c r="CP5" i="44"/>
  <c r="CO5" i="44"/>
  <c r="CN5" i="44"/>
  <c r="CQ5" i="45"/>
  <c r="CP5" i="45"/>
  <c r="CO5" i="45"/>
  <c r="CN5" i="45"/>
  <c r="CQ5" i="46"/>
  <c r="CP5" i="46"/>
  <c r="CO5" i="46"/>
  <c r="CN5" i="46"/>
  <c r="CN5" i="47"/>
  <c r="CQ5" i="47"/>
  <c r="CP5" i="47"/>
  <c r="CO5" i="47"/>
  <c r="CQ5" i="48"/>
  <c r="CP5" i="48"/>
  <c r="CO5" i="48"/>
  <c r="CN5" i="48"/>
  <c r="CQ5" i="49"/>
  <c r="CP5" i="49"/>
  <c r="CO5" i="49"/>
  <c r="CN5" i="49"/>
  <c r="CQ5" i="51"/>
  <c r="CP5" i="51"/>
  <c r="CO5" i="51"/>
  <c r="CN5" i="51"/>
  <c r="CQ5" i="50"/>
  <c r="CP5" i="50"/>
  <c r="CO5" i="50"/>
  <c r="CN5" i="50"/>
  <c r="CQ5" i="52"/>
  <c r="CP5" i="52"/>
  <c r="CO5" i="52"/>
  <c r="CN5" i="52"/>
  <c r="CQ5" i="53"/>
  <c r="CP5" i="53"/>
  <c r="CO5" i="53"/>
  <c r="CN5" i="53"/>
  <c r="CQ5" i="54"/>
  <c r="CP5" i="54"/>
  <c r="CO5" i="54"/>
  <c r="CN5" i="54"/>
  <c r="CQ5" i="55"/>
  <c r="CP5" i="55"/>
  <c r="CO5" i="55"/>
  <c r="CN5" i="55"/>
  <c r="CQ5" i="56"/>
  <c r="CP5" i="56"/>
  <c r="CO5" i="56"/>
  <c r="CN5" i="56"/>
  <c r="CP5" i="57"/>
  <c r="CO5" i="57"/>
  <c r="CN5" i="57"/>
  <c r="CQ5" i="60"/>
  <c r="CO5" i="60"/>
  <c r="CP5" i="60"/>
  <c r="CN5" i="60"/>
  <c r="CK5" i="27"/>
  <c r="CK6" i="27" s="1"/>
  <c r="CI5" i="27"/>
  <c r="CI6" i="27" s="1"/>
  <c r="CJ5" i="27"/>
  <c r="CJ6" i="27" s="1"/>
  <c r="BJ10" i="27" l="1"/>
  <c r="AI8" i="27"/>
  <c r="AI9" i="27"/>
  <c r="AI7" i="27"/>
  <c r="AI6" i="27"/>
  <c r="CY7" i="60"/>
  <c r="CW7" i="60"/>
  <c r="CV7" i="60"/>
  <c r="CU7" i="60"/>
  <c r="CT7" i="60"/>
  <c r="CY4" i="60"/>
  <c r="CW7" i="57"/>
  <c r="CV7" i="57"/>
  <c r="CU7" i="57"/>
  <c r="CT7" i="57"/>
  <c r="CY4" i="57"/>
  <c r="CY7" i="56"/>
  <c r="CY4" i="56" s="1"/>
  <c r="CW7" i="56"/>
  <c r="CV7" i="56"/>
  <c r="CU7" i="56"/>
  <c r="CT7" i="56"/>
  <c r="CY7" i="55"/>
  <c r="CW7" i="55"/>
  <c r="CV7" i="55"/>
  <c r="CU7" i="55"/>
  <c r="CT7" i="55"/>
  <c r="CY4" i="55"/>
  <c r="CY7" i="54"/>
  <c r="CY4" i="54" s="1"/>
  <c r="CW7" i="54"/>
  <c r="CV7" i="54"/>
  <c r="CU7" i="54"/>
  <c r="CT7" i="54"/>
  <c r="CY7" i="53"/>
  <c r="CY4" i="53" s="1"/>
  <c r="CW7" i="53"/>
  <c r="CV7" i="53"/>
  <c r="CU7" i="53"/>
  <c r="CT7" i="53"/>
  <c r="CY7" i="52"/>
  <c r="CY4" i="52" s="1"/>
  <c r="CW7" i="52"/>
  <c r="CV7" i="52"/>
  <c r="CU7" i="52"/>
  <c r="CT7" i="52"/>
  <c r="CY7" i="50"/>
  <c r="CY4" i="50" s="1"/>
  <c r="CW7" i="50"/>
  <c r="CV7" i="50"/>
  <c r="CU7" i="50"/>
  <c r="CT7" i="50"/>
  <c r="CY7" i="51"/>
  <c r="CY4" i="51" s="1"/>
  <c r="CW7" i="51"/>
  <c r="CV7" i="51"/>
  <c r="CU7" i="51"/>
  <c r="CT7" i="51"/>
  <c r="CY7" i="49"/>
  <c r="CY4" i="49" s="1"/>
  <c r="CW7" i="49"/>
  <c r="CV7" i="49"/>
  <c r="CU7" i="49"/>
  <c r="CT7" i="49"/>
  <c r="CY7" i="48"/>
  <c r="CY4" i="48" s="1"/>
  <c r="CW7" i="48"/>
  <c r="CV7" i="48"/>
  <c r="CU7" i="48"/>
  <c r="CT7" i="48"/>
  <c r="CY7" i="47"/>
  <c r="CY4" i="47" s="1"/>
  <c r="CW7" i="47"/>
  <c r="CV7" i="47"/>
  <c r="CU7" i="47"/>
  <c r="CT7" i="47"/>
  <c r="CY7" i="46"/>
  <c r="CY4" i="46" s="1"/>
  <c r="CW7" i="46"/>
  <c r="CV7" i="46"/>
  <c r="CU7" i="46"/>
  <c r="CT7" i="46"/>
  <c r="CY7" i="45"/>
  <c r="CY4" i="45" s="1"/>
  <c r="CW7" i="45"/>
  <c r="CV7" i="45"/>
  <c r="CU7" i="45"/>
  <c r="CT7" i="45"/>
  <c r="CY7" i="44"/>
  <c r="CY4" i="44" s="1"/>
  <c r="CW7" i="44"/>
  <c r="CV7" i="44"/>
  <c r="CU7" i="44"/>
  <c r="CT7" i="44"/>
  <c r="CY7" i="43"/>
  <c r="CY4" i="43" s="1"/>
  <c r="CW7" i="43"/>
  <c r="CV7" i="43"/>
  <c r="CU7" i="43"/>
  <c r="CT7" i="43"/>
  <c r="CY7" i="42"/>
  <c r="CY4" i="42" s="1"/>
  <c r="CW7" i="42"/>
  <c r="CV7" i="42"/>
  <c r="CU7" i="42"/>
  <c r="CT7" i="42"/>
  <c r="CY7" i="41"/>
  <c r="CY4" i="41" s="1"/>
  <c r="CW7" i="41"/>
  <c r="CV7" i="41"/>
  <c r="CU7" i="41"/>
  <c r="CT7" i="41"/>
  <c r="CY7" i="40"/>
  <c r="CW7" i="40"/>
  <c r="CV7" i="40"/>
  <c r="CU7" i="40"/>
  <c r="CT7" i="40"/>
  <c r="CY4" i="40"/>
  <c r="CY7" i="39"/>
  <c r="CY4" i="39" s="1"/>
  <c r="CW7" i="39"/>
  <c r="CV7" i="39"/>
  <c r="CU7" i="39"/>
  <c r="CT7" i="39"/>
  <c r="CY7" i="38"/>
  <c r="CY4" i="38" s="1"/>
  <c r="CW7" i="38"/>
  <c r="CV7" i="38"/>
  <c r="CU7" i="38"/>
  <c r="CT7" i="38"/>
  <c r="CY7" i="37"/>
  <c r="CW7" i="37"/>
  <c r="CV7" i="37"/>
  <c r="CU7" i="37"/>
  <c r="CT7" i="37"/>
  <c r="CY4" i="37"/>
  <c r="CY7" i="36"/>
  <c r="CY4" i="36" s="1"/>
  <c r="CW7" i="36"/>
  <c r="CV7" i="36"/>
  <c r="CU7" i="36"/>
  <c r="CT7" i="36"/>
  <c r="CY7" i="35"/>
  <c r="CY4" i="35" s="1"/>
  <c r="CW7" i="35"/>
  <c r="CV7" i="35"/>
  <c r="CU7" i="35"/>
  <c r="CT7" i="35"/>
  <c r="CY7" i="33"/>
  <c r="CW7" i="33"/>
  <c r="CV7" i="33"/>
  <c r="CU7" i="33"/>
  <c r="CT7" i="33"/>
  <c r="CY4" i="33"/>
  <c r="CY7" i="32"/>
  <c r="CY4" i="32" s="1"/>
  <c r="CW7" i="32"/>
  <c r="CV7" i="32"/>
  <c r="CU7" i="32"/>
  <c r="CT7" i="32"/>
  <c r="CY7" i="31"/>
  <c r="CY4" i="31" s="1"/>
  <c r="CW7" i="31"/>
  <c r="CV7" i="31"/>
  <c r="CU7" i="31"/>
  <c r="CT7" i="31"/>
  <c r="CY7" i="30"/>
  <c r="CW7" i="30"/>
  <c r="CV7" i="30"/>
  <c r="CU7" i="30"/>
  <c r="CT7" i="30"/>
  <c r="CY4" i="30"/>
  <c r="CY7" i="28"/>
  <c r="CY4" i="28" s="1"/>
  <c r="CW7" i="28"/>
  <c r="CV7" i="28"/>
  <c r="CU7" i="28"/>
  <c r="CT7" i="28"/>
  <c r="CY7" i="29"/>
  <c r="CY4" i="29" s="1"/>
  <c r="CW7" i="29"/>
  <c r="CV7" i="29"/>
  <c r="CU7" i="29"/>
  <c r="CT7" i="29"/>
  <c r="CY7" i="34"/>
  <c r="CY4" i="34" s="1"/>
  <c r="CW7" i="34"/>
  <c r="CV7" i="34"/>
  <c r="CU7" i="34"/>
  <c r="CT7" i="34"/>
  <c r="CW7" i="16"/>
  <c r="CU7" i="16"/>
  <c r="BI10" i="27" l="1"/>
  <c r="BK10" i="27"/>
  <c r="BE10" i="27"/>
  <c r="AI5" i="3" l="1"/>
  <c r="AN5" i="3" s="1"/>
  <c r="BR5" i="3"/>
  <c r="BQ5" i="3"/>
  <c r="BP5" i="3"/>
  <c r="BO5" i="3"/>
  <c r="BN5" i="3"/>
  <c r="BM5" i="3"/>
  <c r="BL5" i="3"/>
  <c r="BK5" i="3"/>
  <c r="BJ5" i="3"/>
  <c r="BI5" i="3"/>
  <c r="BH5" i="3"/>
  <c r="BG5" i="3"/>
  <c r="BF5" i="3"/>
  <c r="BE5" i="3"/>
  <c r="BD5" i="3"/>
  <c r="BC5" i="3"/>
  <c r="BB5" i="3"/>
  <c r="BA5" i="3"/>
  <c r="AZ5" i="3"/>
  <c r="AY5" i="3"/>
  <c r="AX5" i="3"/>
  <c r="AW5" i="3"/>
  <c r="AV5" i="3"/>
  <c r="AU5" i="3"/>
  <c r="AT5" i="3"/>
  <c r="AS5" i="3"/>
  <c r="AR5" i="3"/>
  <c r="AQ5" i="3"/>
  <c r="AM5" i="3"/>
  <c r="AL5" i="3"/>
  <c r="AK5" i="3"/>
  <c r="AJ5" i="3"/>
  <c r="AH5" i="3"/>
  <c r="AG5" i="3"/>
  <c r="AF5" i="3"/>
  <c r="AE5" i="3"/>
  <c r="AD5" i="3"/>
  <c r="AC5" i="3"/>
  <c r="AB5" i="3"/>
  <c r="AA5" i="3"/>
  <c r="Z5" i="3"/>
  <c r="Y5" i="3"/>
  <c r="X5" i="3"/>
  <c r="W5" i="3"/>
  <c r="V5" i="3"/>
  <c r="U5" i="3"/>
  <c r="BW7" i="60"/>
  <c r="BS7" i="60"/>
  <c r="BQ7" i="60"/>
  <c r="CS7" i="60" l="1"/>
  <c r="CR7" i="60"/>
  <c r="CM7" i="60"/>
  <c r="CL7" i="60"/>
  <c r="CK7" i="60"/>
  <c r="CJ7" i="60"/>
  <c r="CI7" i="60"/>
  <c r="CH7" i="60"/>
  <c r="CG7" i="60"/>
  <c r="CF7" i="60"/>
  <c r="CE7" i="60"/>
  <c r="CD7" i="60"/>
  <c r="CC7" i="60"/>
  <c r="CB7" i="60"/>
  <c r="CA7" i="60"/>
  <c r="BZ7" i="60"/>
  <c r="BY7" i="60"/>
  <c r="BX7" i="60"/>
  <c r="BV7" i="60"/>
  <c r="BU7" i="60"/>
  <c r="BT7" i="60"/>
  <c r="BR7" i="60"/>
  <c r="BP7" i="60"/>
  <c r="BO7" i="60"/>
  <c r="BN7" i="60"/>
  <c r="BM7" i="60"/>
  <c r="BL7" i="60"/>
  <c r="BK7" i="60"/>
  <c r="BK3" i="60" s="1"/>
  <c r="BJ7" i="60"/>
  <c r="BI7" i="60"/>
  <c r="BH7" i="60"/>
  <c r="BG7" i="60"/>
  <c r="CS7" i="57"/>
  <c r="CR7" i="57"/>
  <c r="CM7" i="57"/>
  <c r="CL7" i="57"/>
  <c r="CK7" i="57"/>
  <c r="CJ7" i="57"/>
  <c r="CI7" i="57"/>
  <c r="CH7" i="57"/>
  <c r="CG7" i="57"/>
  <c r="CF7" i="57"/>
  <c r="CE7" i="57"/>
  <c r="CD7" i="57"/>
  <c r="CC7" i="57"/>
  <c r="CB7" i="57"/>
  <c r="CA7" i="57"/>
  <c r="BZ7" i="57"/>
  <c r="BY7" i="57"/>
  <c r="BX7" i="57"/>
  <c r="BW7" i="57"/>
  <c r="BV7" i="57"/>
  <c r="BU7" i="57"/>
  <c r="BT7" i="57"/>
  <c r="BS7" i="57"/>
  <c r="BR7" i="57"/>
  <c r="BQ7" i="57"/>
  <c r="BP7" i="57"/>
  <c r="BO7" i="57"/>
  <c r="BN7" i="57"/>
  <c r="BM7" i="57"/>
  <c r="BL7" i="57"/>
  <c r="BK7" i="57"/>
  <c r="BK3" i="57" s="1"/>
  <c r="BJ7" i="57"/>
  <c r="BI7" i="57"/>
  <c r="BH7" i="57"/>
  <c r="BG7" i="57"/>
  <c r="CS7" i="56"/>
  <c r="CR7" i="56"/>
  <c r="CM7" i="56"/>
  <c r="CL7" i="56"/>
  <c r="CK7" i="56"/>
  <c r="CJ7" i="56"/>
  <c r="CI7" i="56"/>
  <c r="CH7" i="56"/>
  <c r="CG7" i="56"/>
  <c r="CF7" i="56"/>
  <c r="CE7" i="56"/>
  <c r="CD7" i="56"/>
  <c r="CC7" i="56"/>
  <c r="CB7" i="56"/>
  <c r="CA7" i="56"/>
  <c r="BZ7" i="56"/>
  <c r="BY7" i="56"/>
  <c r="BX7" i="56"/>
  <c r="BW7" i="56"/>
  <c r="BV7" i="56"/>
  <c r="BU7" i="56"/>
  <c r="BT7" i="56"/>
  <c r="BS7" i="56"/>
  <c r="BR7" i="56"/>
  <c r="BQ7" i="56"/>
  <c r="BP7" i="56"/>
  <c r="BO7" i="56"/>
  <c r="BN7" i="56"/>
  <c r="BM7" i="56"/>
  <c r="BL7" i="56"/>
  <c r="BK7" i="56"/>
  <c r="BJ7" i="56"/>
  <c r="BI7" i="56"/>
  <c r="BH7" i="56"/>
  <c r="BG7" i="56"/>
  <c r="BK3" i="56"/>
  <c r="CS7" i="55"/>
  <c r="CR7" i="55"/>
  <c r="CM7" i="55"/>
  <c r="CL7" i="55"/>
  <c r="CK7" i="55"/>
  <c r="CJ7" i="55"/>
  <c r="CI7" i="55"/>
  <c r="CH7" i="55"/>
  <c r="CG7" i="55"/>
  <c r="CF7" i="55"/>
  <c r="CE7" i="55"/>
  <c r="CD7" i="55"/>
  <c r="CC7" i="55"/>
  <c r="CB7" i="55"/>
  <c r="CA7" i="55"/>
  <c r="BZ7" i="55"/>
  <c r="BY7" i="55"/>
  <c r="BX7" i="55"/>
  <c r="BV7" i="55"/>
  <c r="BU7" i="55"/>
  <c r="BT7" i="55"/>
  <c r="BR7" i="55"/>
  <c r="BP7" i="55"/>
  <c r="BO7" i="55"/>
  <c r="BN7" i="55"/>
  <c r="BM7" i="55"/>
  <c r="BL7" i="55"/>
  <c r="BK7" i="55"/>
  <c r="BK3" i="55" s="1"/>
  <c r="BJ7" i="55"/>
  <c r="BI7" i="55"/>
  <c r="BH7" i="55"/>
  <c r="BG7" i="55"/>
  <c r="CS7" i="54"/>
  <c r="CR7" i="54"/>
  <c r="CM7" i="54"/>
  <c r="CL7" i="54"/>
  <c r="CK7" i="54"/>
  <c r="CJ7" i="54"/>
  <c r="CI7" i="54"/>
  <c r="CH7" i="54"/>
  <c r="CG7" i="54"/>
  <c r="CF7" i="54"/>
  <c r="CE7" i="54"/>
  <c r="CD7" i="54"/>
  <c r="CC7" i="54"/>
  <c r="CB7" i="54"/>
  <c r="CA7" i="54"/>
  <c r="BZ7" i="54"/>
  <c r="BY7" i="54"/>
  <c r="BX7" i="54"/>
  <c r="BW7" i="54"/>
  <c r="BV7" i="54"/>
  <c r="BU7" i="54"/>
  <c r="BT7" i="54"/>
  <c r="BS7" i="54"/>
  <c r="BR7" i="54"/>
  <c r="BP7" i="54"/>
  <c r="BO7" i="54"/>
  <c r="BN7" i="54"/>
  <c r="BM7" i="54"/>
  <c r="BL7" i="54"/>
  <c r="BK7" i="54"/>
  <c r="BK3" i="54" s="1"/>
  <c r="BJ7" i="54"/>
  <c r="BI7" i="54"/>
  <c r="BH7" i="54"/>
  <c r="BG7" i="54"/>
  <c r="CS7" i="53"/>
  <c r="CR7" i="53"/>
  <c r="CM7" i="53"/>
  <c r="CL7" i="53"/>
  <c r="CK7" i="53"/>
  <c r="CJ7" i="53"/>
  <c r="CI7" i="53"/>
  <c r="CH7" i="53"/>
  <c r="CG7" i="53"/>
  <c r="CF7" i="53"/>
  <c r="CE7" i="53"/>
  <c r="CD7" i="53"/>
  <c r="CC7" i="53"/>
  <c r="CB7" i="53"/>
  <c r="CA7" i="53"/>
  <c r="BZ7" i="53"/>
  <c r="BY7" i="53"/>
  <c r="BX7" i="53"/>
  <c r="BW7" i="53"/>
  <c r="BV7" i="53"/>
  <c r="BU7" i="53"/>
  <c r="BT7" i="53"/>
  <c r="BS7" i="53"/>
  <c r="BR7" i="53"/>
  <c r="BQ7" i="53"/>
  <c r="BP7" i="53"/>
  <c r="BO7" i="53"/>
  <c r="BN7" i="53"/>
  <c r="BM7" i="53"/>
  <c r="BL7" i="53"/>
  <c r="BK7" i="53"/>
  <c r="BJ7" i="53"/>
  <c r="BI7" i="53"/>
  <c r="BH7" i="53"/>
  <c r="BG7" i="53"/>
  <c r="BK3" i="53"/>
  <c r="CS7" i="52"/>
  <c r="CR7" i="52"/>
  <c r="CM7" i="52"/>
  <c r="CL7" i="52"/>
  <c r="CK7" i="52"/>
  <c r="CJ7" i="52"/>
  <c r="CI7" i="52"/>
  <c r="CH7" i="52"/>
  <c r="CG7" i="52"/>
  <c r="CF7" i="52"/>
  <c r="CE7" i="52"/>
  <c r="CD7" i="52"/>
  <c r="CC7" i="52"/>
  <c r="CB7" i="52"/>
  <c r="CA7" i="52"/>
  <c r="BZ7" i="52"/>
  <c r="BY7" i="52"/>
  <c r="BX7" i="52"/>
  <c r="BW7" i="52"/>
  <c r="BV7" i="52"/>
  <c r="BU7" i="52"/>
  <c r="BT7" i="52"/>
  <c r="BS7" i="52"/>
  <c r="BR7" i="52"/>
  <c r="BQ7" i="52"/>
  <c r="BP7" i="52"/>
  <c r="BO7" i="52"/>
  <c r="BN7" i="52"/>
  <c r="BM7" i="52"/>
  <c r="BL7" i="52"/>
  <c r="BK7" i="52"/>
  <c r="BK3" i="52" s="1"/>
  <c r="BJ7" i="52"/>
  <c r="BI7" i="52"/>
  <c r="BH7" i="52"/>
  <c r="BG7" i="52"/>
  <c r="CS7" i="50"/>
  <c r="CR7" i="50"/>
  <c r="CM7" i="50"/>
  <c r="CL7" i="50"/>
  <c r="CK7" i="50"/>
  <c r="CJ7" i="50"/>
  <c r="CI7" i="50"/>
  <c r="CH7" i="50"/>
  <c r="CG7" i="50"/>
  <c r="CF7" i="50"/>
  <c r="CE7" i="50"/>
  <c r="CD7" i="50"/>
  <c r="CC7" i="50"/>
  <c r="CB7" i="50"/>
  <c r="CA7" i="50"/>
  <c r="BZ7" i="50"/>
  <c r="BY7" i="50"/>
  <c r="BX7" i="50"/>
  <c r="BV7" i="50"/>
  <c r="BU7" i="50"/>
  <c r="BT7" i="50"/>
  <c r="BS7" i="50"/>
  <c r="BR7" i="50"/>
  <c r="BP7" i="50"/>
  <c r="BO7" i="50"/>
  <c r="BN7" i="50"/>
  <c r="BM7" i="50"/>
  <c r="BL7" i="50"/>
  <c r="BK7" i="50"/>
  <c r="BK3" i="50" s="1"/>
  <c r="BJ7" i="50"/>
  <c r="BI7" i="50"/>
  <c r="BH7" i="50"/>
  <c r="BG7" i="50"/>
  <c r="CS7" i="51"/>
  <c r="CR7" i="51"/>
  <c r="CM7" i="51"/>
  <c r="CL7" i="51"/>
  <c r="CK7" i="51"/>
  <c r="CJ7" i="51"/>
  <c r="CI7" i="51"/>
  <c r="CH7" i="51"/>
  <c r="CG7" i="51"/>
  <c r="CF7" i="51"/>
  <c r="CE7" i="51"/>
  <c r="CD7" i="51"/>
  <c r="CC7" i="51"/>
  <c r="CB7" i="51"/>
  <c r="CA7" i="51"/>
  <c r="BZ7" i="51"/>
  <c r="BY7" i="51"/>
  <c r="BX7" i="51"/>
  <c r="BW7" i="51"/>
  <c r="BV7" i="51"/>
  <c r="BU7" i="51"/>
  <c r="BT7" i="51"/>
  <c r="BS7" i="51"/>
  <c r="BR7" i="51"/>
  <c r="BQ7" i="51"/>
  <c r="BP7" i="51"/>
  <c r="BO7" i="51"/>
  <c r="BN7" i="51"/>
  <c r="BM7" i="51"/>
  <c r="BL7" i="51"/>
  <c r="BK7" i="51"/>
  <c r="BK3" i="51" s="1"/>
  <c r="BJ7" i="51"/>
  <c r="BI7" i="51"/>
  <c r="BH7" i="51"/>
  <c r="BG7" i="51"/>
  <c r="CS7" i="49"/>
  <c r="CR7" i="49"/>
  <c r="CM7" i="49"/>
  <c r="CL7" i="49"/>
  <c r="CK7" i="49"/>
  <c r="CJ7" i="49"/>
  <c r="CI7" i="49"/>
  <c r="CH7" i="49"/>
  <c r="CG7" i="49"/>
  <c r="CF7" i="49"/>
  <c r="CE7" i="49"/>
  <c r="CD7" i="49"/>
  <c r="CC7" i="49"/>
  <c r="CB7" i="49"/>
  <c r="CA7" i="49"/>
  <c r="BZ7" i="49"/>
  <c r="BY7" i="49"/>
  <c r="BX7" i="49"/>
  <c r="BW7" i="49"/>
  <c r="BV7" i="49"/>
  <c r="BU7" i="49"/>
  <c r="BT7" i="49"/>
  <c r="BS7" i="49"/>
  <c r="BR7" i="49"/>
  <c r="BQ7" i="49"/>
  <c r="BP7" i="49"/>
  <c r="BO7" i="49"/>
  <c r="BN7" i="49"/>
  <c r="BM7" i="49"/>
  <c r="BL7" i="49"/>
  <c r="BK7" i="49"/>
  <c r="BK3" i="49" s="1"/>
  <c r="BJ7" i="49"/>
  <c r="BI7" i="49"/>
  <c r="BH7" i="49"/>
  <c r="BG7" i="49"/>
  <c r="CS7" i="48"/>
  <c r="CR7" i="48"/>
  <c r="CM7" i="48"/>
  <c r="CL7" i="48"/>
  <c r="CK7" i="48"/>
  <c r="CJ7" i="48"/>
  <c r="CI7" i="48"/>
  <c r="CH7" i="48"/>
  <c r="CG7" i="48"/>
  <c r="CF7" i="48"/>
  <c r="CE7" i="48"/>
  <c r="CD7" i="48"/>
  <c r="CC7" i="48"/>
  <c r="CB7" i="48"/>
  <c r="CA7" i="48"/>
  <c r="BZ7" i="48"/>
  <c r="BY7" i="48"/>
  <c r="BX7" i="48"/>
  <c r="BW7" i="48"/>
  <c r="BV7" i="48"/>
  <c r="BU7" i="48"/>
  <c r="BT7" i="48"/>
  <c r="BS7" i="48"/>
  <c r="BR7" i="48"/>
  <c r="BQ7" i="48"/>
  <c r="BP7" i="48"/>
  <c r="BO7" i="48"/>
  <c r="BN7" i="48"/>
  <c r="BM7" i="48"/>
  <c r="BL7" i="48"/>
  <c r="BK7" i="48"/>
  <c r="BK3" i="48" s="1"/>
  <c r="BJ7" i="48"/>
  <c r="BI7" i="48"/>
  <c r="BH7" i="48"/>
  <c r="BG7" i="48"/>
  <c r="CS7" i="47"/>
  <c r="CR7" i="47"/>
  <c r="CM7" i="47"/>
  <c r="CL7" i="47"/>
  <c r="CK7" i="47"/>
  <c r="CJ7" i="47"/>
  <c r="CI7" i="47"/>
  <c r="CH7" i="47"/>
  <c r="CG7" i="47"/>
  <c r="CF7" i="47"/>
  <c r="CE7" i="47"/>
  <c r="CD7" i="47"/>
  <c r="CC7" i="47"/>
  <c r="CB7" i="47"/>
  <c r="CA7" i="47"/>
  <c r="BZ7" i="47"/>
  <c r="BY7" i="47"/>
  <c r="BX7" i="47"/>
  <c r="BW7" i="47"/>
  <c r="BV7" i="47"/>
  <c r="BU7" i="47"/>
  <c r="BT7" i="47"/>
  <c r="BS7" i="47"/>
  <c r="BR7" i="47"/>
  <c r="BQ7" i="47"/>
  <c r="BP7" i="47"/>
  <c r="BO7" i="47"/>
  <c r="BN7" i="47"/>
  <c r="BM7" i="47"/>
  <c r="BL7" i="47"/>
  <c r="BK7" i="47"/>
  <c r="BK3" i="47" s="1"/>
  <c r="BJ7" i="47"/>
  <c r="BI7" i="47"/>
  <c r="BH7" i="47"/>
  <c r="BG7" i="47"/>
  <c r="CS7" i="46"/>
  <c r="CR7" i="46"/>
  <c r="CM7" i="46"/>
  <c r="CL7" i="46"/>
  <c r="CK7" i="46"/>
  <c r="CJ7" i="46"/>
  <c r="CI7" i="46"/>
  <c r="CH7" i="46"/>
  <c r="CG7" i="46"/>
  <c r="CF7" i="46"/>
  <c r="CE7" i="46"/>
  <c r="CD7" i="46"/>
  <c r="CC7" i="46"/>
  <c r="CB7" i="46"/>
  <c r="CA7" i="46"/>
  <c r="BZ7" i="46"/>
  <c r="BY7" i="46"/>
  <c r="BX7" i="46"/>
  <c r="BW7" i="46"/>
  <c r="BV7" i="46"/>
  <c r="BU7" i="46"/>
  <c r="BT7" i="46"/>
  <c r="BS7" i="46"/>
  <c r="BR7" i="46"/>
  <c r="BQ7" i="46"/>
  <c r="BP7" i="46"/>
  <c r="BO7" i="46"/>
  <c r="BN7" i="46"/>
  <c r="BM7" i="46"/>
  <c r="BL7" i="46"/>
  <c r="BK7" i="46"/>
  <c r="BK3" i="46" s="1"/>
  <c r="BJ7" i="46"/>
  <c r="BI7" i="46"/>
  <c r="BH7" i="46"/>
  <c r="BG7" i="46"/>
  <c r="CS7" i="45"/>
  <c r="CR7" i="45"/>
  <c r="CM7" i="45"/>
  <c r="CL7" i="45"/>
  <c r="CK7" i="45"/>
  <c r="CJ7" i="45"/>
  <c r="CI7" i="45"/>
  <c r="CH7" i="45"/>
  <c r="CG7" i="45"/>
  <c r="CF7" i="45"/>
  <c r="CE7" i="45"/>
  <c r="CD7" i="45"/>
  <c r="CC7" i="45"/>
  <c r="CB7" i="45"/>
  <c r="CA7" i="45"/>
  <c r="BZ7" i="45"/>
  <c r="BY7" i="45"/>
  <c r="BX7" i="45"/>
  <c r="BV7" i="45"/>
  <c r="BU7" i="45"/>
  <c r="BT7" i="45"/>
  <c r="BS7" i="45"/>
  <c r="BR7" i="45"/>
  <c r="BQ7" i="45"/>
  <c r="BP7" i="45"/>
  <c r="BO7" i="45"/>
  <c r="BN7" i="45"/>
  <c r="BM7" i="45"/>
  <c r="BL7" i="45"/>
  <c r="BK7" i="45"/>
  <c r="BK3" i="45" s="1"/>
  <c r="BJ7" i="45"/>
  <c r="BI7" i="45"/>
  <c r="BH7" i="45"/>
  <c r="BG7" i="45"/>
  <c r="CS7" i="44"/>
  <c r="CR7" i="44"/>
  <c r="CM7" i="44"/>
  <c r="CL7" i="44"/>
  <c r="CK7" i="44"/>
  <c r="CJ7" i="44"/>
  <c r="CI7" i="44"/>
  <c r="CH7" i="44"/>
  <c r="CG7" i="44"/>
  <c r="CF7" i="44"/>
  <c r="CE7" i="44"/>
  <c r="CD7" i="44"/>
  <c r="CC7" i="44"/>
  <c r="CB7" i="44"/>
  <c r="CA7" i="44"/>
  <c r="BZ7" i="44"/>
  <c r="BY7" i="44"/>
  <c r="BX7" i="44"/>
  <c r="BW7" i="44"/>
  <c r="BV7" i="44"/>
  <c r="BU7" i="44"/>
  <c r="BT7" i="44"/>
  <c r="BS7" i="44"/>
  <c r="BR7" i="44"/>
  <c r="BQ7" i="44"/>
  <c r="BP7" i="44"/>
  <c r="BO7" i="44"/>
  <c r="BN7" i="44"/>
  <c r="BM7" i="44"/>
  <c r="BL7" i="44"/>
  <c r="BK7" i="44"/>
  <c r="BK3" i="44" s="1"/>
  <c r="BJ7" i="44"/>
  <c r="BI7" i="44"/>
  <c r="BH7" i="44"/>
  <c r="BG7" i="44"/>
  <c r="CS7" i="43"/>
  <c r="CR7" i="43"/>
  <c r="CM7" i="43"/>
  <c r="CL7" i="43"/>
  <c r="CK7" i="43"/>
  <c r="CJ7" i="43"/>
  <c r="CI7" i="43"/>
  <c r="CH7" i="43"/>
  <c r="CG7" i="43"/>
  <c r="CF7" i="43"/>
  <c r="CE7" i="43"/>
  <c r="CD7" i="43"/>
  <c r="CC7" i="43"/>
  <c r="CB7" i="43"/>
  <c r="CA7" i="43"/>
  <c r="BZ7" i="43"/>
  <c r="BY7" i="43"/>
  <c r="BX7" i="43"/>
  <c r="BW7" i="43"/>
  <c r="BV7" i="43"/>
  <c r="BU7" i="43"/>
  <c r="BT7" i="43"/>
  <c r="BS7" i="43"/>
  <c r="BR7" i="43"/>
  <c r="BQ7" i="43"/>
  <c r="BP7" i="43"/>
  <c r="BO7" i="43"/>
  <c r="BN7" i="43"/>
  <c r="BM7" i="43"/>
  <c r="BL7" i="43"/>
  <c r="BK7" i="43"/>
  <c r="BK3" i="43" s="1"/>
  <c r="BJ7" i="43"/>
  <c r="BI7" i="43"/>
  <c r="BH7" i="43"/>
  <c r="BG7" i="43"/>
  <c r="CS7" i="42"/>
  <c r="CR7" i="42"/>
  <c r="CM7" i="42"/>
  <c r="CL7" i="42"/>
  <c r="CK7" i="42"/>
  <c r="CJ7" i="42"/>
  <c r="CI7" i="42"/>
  <c r="CH7" i="42"/>
  <c r="CG7" i="42"/>
  <c r="CF7" i="42"/>
  <c r="CE7" i="42"/>
  <c r="CD7" i="42"/>
  <c r="CC7" i="42"/>
  <c r="CB7" i="42"/>
  <c r="CA7" i="42"/>
  <c r="BZ7" i="42"/>
  <c r="BY7" i="42"/>
  <c r="BX7" i="42"/>
  <c r="BW7" i="42"/>
  <c r="BV7" i="42"/>
  <c r="BU7" i="42"/>
  <c r="BT7" i="42"/>
  <c r="BS7" i="42"/>
  <c r="BR7" i="42"/>
  <c r="BQ7" i="42"/>
  <c r="BP7" i="42"/>
  <c r="BO7" i="42"/>
  <c r="BN7" i="42"/>
  <c r="BM7" i="42"/>
  <c r="BL7" i="42"/>
  <c r="BK7" i="42"/>
  <c r="BK3" i="42" s="1"/>
  <c r="BJ7" i="42"/>
  <c r="BI7" i="42"/>
  <c r="BH7" i="42"/>
  <c r="BG7" i="42"/>
  <c r="CS7" i="41"/>
  <c r="CR7" i="41"/>
  <c r="CM7" i="41"/>
  <c r="CL7" i="41"/>
  <c r="CK7" i="41"/>
  <c r="CJ7" i="41"/>
  <c r="CI7" i="41"/>
  <c r="CH7" i="41"/>
  <c r="CG7" i="41"/>
  <c r="CF7" i="41"/>
  <c r="CE7" i="41"/>
  <c r="CD7" i="41"/>
  <c r="CC7" i="41"/>
  <c r="CB7" i="41"/>
  <c r="CA7" i="41"/>
  <c r="BZ7" i="41"/>
  <c r="BY7" i="41"/>
  <c r="BX7" i="41"/>
  <c r="BW7" i="41"/>
  <c r="BV7" i="41"/>
  <c r="BU7" i="41"/>
  <c r="BT7" i="41"/>
  <c r="BS7" i="41"/>
  <c r="BR7" i="41"/>
  <c r="BQ7" i="41"/>
  <c r="BP7" i="41"/>
  <c r="BO7" i="41"/>
  <c r="BN7" i="41"/>
  <c r="BM7" i="41"/>
  <c r="BL7" i="41"/>
  <c r="BK7" i="41"/>
  <c r="BK3" i="41" s="1"/>
  <c r="BJ7" i="41"/>
  <c r="BI7" i="41"/>
  <c r="BH7" i="41"/>
  <c r="BG7" i="41"/>
  <c r="CS7" i="40"/>
  <c r="CR7" i="40"/>
  <c r="CM7" i="40"/>
  <c r="CL7" i="40"/>
  <c r="CK7" i="40"/>
  <c r="CJ7" i="40"/>
  <c r="CI7" i="40"/>
  <c r="CH7" i="40"/>
  <c r="CG7" i="40"/>
  <c r="CF7" i="40"/>
  <c r="CE7" i="40"/>
  <c r="CD7" i="40"/>
  <c r="CC7" i="40"/>
  <c r="CB7" i="40"/>
  <c r="CA7" i="40"/>
  <c r="BZ7" i="40"/>
  <c r="BY7" i="40"/>
  <c r="BX7" i="40"/>
  <c r="BW7" i="40"/>
  <c r="BV7" i="40"/>
  <c r="BU7" i="40"/>
  <c r="BT7" i="40"/>
  <c r="BS7" i="40"/>
  <c r="BR7" i="40"/>
  <c r="BQ7" i="40"/>
  <c r="BP7" i="40"/>
  <c r="BO7" i="40"/>
  <c r="BN7" i="40"/>
  <c r="BM7" i="40"/>
  <c r="BL7" i="40"/>
  <c r="BK7" i="40"/>
  <c r="BK3" i="40" s="1"/>
  <c r="BJ7" i="40"/>
  <c r="BI7" i="40"/>
  <c r="BH7" i="40"/>
  <c r="BG7" i="40"/>
  <c r="CS7" i="39"/>
  <c r="CR7" i="39"/>
  <c r="CM7" i="39"/>
  <c r="CL7" i="39"/>
  <c r="CK7" i="39"/>
  <c r="CJ7" i="39"/>
  <c r="CI7" i="39"/>
  <c r="CH7" i="39"/>
  <c r="CG7" i="39"/>
  <c r="CF7" i="39"/>
  <c r="CE7" i="39"/>
  <c r="CD7" i="39"/>
  <c r="CC7" i="39"/>
  <c r="CB7" i="39"/>
  <c r="CA7" i="39"/>
  <c r="BZ7" i="39"/>
  <c r="BY7" i="39"/>
  <c r="BX7" i="39"/>
  <c r="BW7" i="39"/>
  <c r="BV7" i="39"/>
  <c r="BU7" i="39"/>
  <c r="BT7" i="39"/>
  <c r="BS7" i="39"/>
  <c r="BR7" i="39"/>
  <c r="BQ7" i="39"/>
  <c r="BP7" i="39"/>
  <c r="BO7" i="39"/>
  <c r="BN7" i="39"/>
  <c r="BM7" i="39"/>
  <c r="BL7" i="39"/>
  <c r="BK7" i="39"/>
  <c r="BK3" i="39" s="1"/>
  <c r="BJ7" i="39"/>
  <c r="BI7" i="39"/>
  <c r="BH7" i="39"/>
  <c r="BG7" i="39"/>
  <c r="CS7" i="38"/>
  <c r="CR7" i="38"/>
  <c r="CM7" i="38"/>
  <c r="CL7" i="38"/>
  <c r="CK7" i="38"/>
  <c r="CJ7" i="38"/>
  <c r="CI7" i="38"/>
  <c r="CH7" i="38"/>
  <c r="CG7" i="38"/>
  <c r="CF7" i="38"/>
  <c r="CE7" i="38"/>
  <c r="CD7" i="38"/>
  <c r="CC7" i="38"/>
  <c r="CB7" i="38"/>
  <c r="CA7" i="38"/>
  <c r="BZ7" i="38"/>
  <c r="BY7" i="38"/>
  <c r="BX7" i="38"/>
  <c r="BW7" i="38"/>
  <c r="BV7" i="38"/>
  <c r="BU7" i="38"/>
  <c r="BT7" i="38"/>
  <c r="BS7" i="38"/>
  <c r="BR7" i="38"/>
  <c r="BQ7" i="38"/>
  <c r="BP7" i="38"/>
  <c r="BO7" i="38"/>
  <c r="BN7" i="38"/>
  <c r="BM7" i="38"/>
  <c r="BL7" i="38"/>
  <c r="BK7" i="38"/>
  <c r="BK3" i="38" s="1"/>
  <c r="BJ7" i="38"/>
  <c r="BI7" i="38"/>
  <c r="BH7" i="38"/>
  <c r="BG7" i="38"/>
  <c r="CS7" i="37"/>
  <c r="CR7" i="37"/>
  <c r="CM7" i="37"/>
  <c r="CL7" i="37"/>
  <c r="CK7" i="37"/>
  <c r="CJ7" i="37"/>
  <c r="CI7" i="37"/>
  <c r="CH7" i="37"/>
  <c r="CG7" i="37"/>
  <c r="CF7" i="37"/>
  <c r="CE7" i="37"/>
  <c r="CD7" i="37"/>
  <c r="CC7" i="37"/>
  <c r="CB7" i="37"/>
  <c r="CA7" i="37"/>
  <c r="BZ7" i="37"/>
  <c r="BY7" i="37"/>
  <c r="BX7" i="37"/>
  <c r="BW7" i="37"/>
  <c r="BV7" i="37"/>
  <c r="BU7" i="37"/>
  <c r="BT7" i="37"/>
  <c r="BS7" i="37"/>
  <c r="BR7" i="37"/>
  <c r="BQ7" i="37"/>
  <c r="BP7" i="37"/>
  <c r="BO7" i="37"/>
  <c r="BN7" i="37"/>
  <c r="BM7" i="37"/>
  <c r="BL7" i="37"/>
  <c r="BK7" i="37"/>
  <c r="BK3" i="37" s="1"/>
  <c r="BJ7" i="37"/>
  <c r="BI7" i="37"/>
  <c r="BH7" i="37"/>
  <c r="BG7" i="37"/>
  <c r="CS7" i="36"/>
  <c r="CR7" i="36"/>
  <c r="CM7" i="36"/>
  <c r="CL7" i="36"/>
  <c r="CK7" i="36"/>
  <c r="CJ7" i="36"/>
  <c r="CI7" i="36"/>
  <c r="CH7" i="36"/>
  <c r="CG7" i="36"/>
  <c r="CF7" i="36"/>
  <c r="CE7" i="36"/>
  <c r="CD7" i="36"/>
  <c r="CC7" i="36"/>
  <c r="CB7" i="36"/>
  <c r="CA7" i="36"/>
  <c r="BZ7" i="36"/>
  <c r="BY7" i="36"/>
  <c r="BX7" i="36"/>
  <c r="BW7" i="36"/>
  <c r="BV7" i="36"/>
  <c r="BU7" i="36"/>
  <c r="BT7" i="36"/>
  <c r="BS7" i="36"/>
  <c r="BR7" i="36"/>
  <c r="BQ7" i="36"/>
  <c r="BP7" i="36"/>
  <c r="BO7" i="36"/>
  <c r="BN7" i="36"/>
  <c r="BM7" i="36"/>
  <c r="BL7" i="36"/>
  <c r="BK7" i="36"/>
  <c r="BK3" i="36" s="1"/>
  <c r="BJ7" i="36"/>
  <c r="BI7" i="36"/>
  <c r="BH7" i="36"/>
  <c r="BG7" i="36"/>
  <c r="CS7" i="35"/>
  <c r="CR7" i="35"/>
  <c r="CM7" i="35"/>
  <c r="CL7" i="35"/>
  <c r="CK7" i="35"/>
  <c r="CJ7" i="35"/>
  <c r="CI7" i="35"/>
  <c r="CH7" i="35"/>
  <c r="CG7" i="35"/>
  <c r="CF7" i="35"/>
  <c r="CE7" i="35"/>
  <c r="CD7" i="35"/>
  <c r="CC7" i="35"/>
  <c r="CB7" i="35"/>
  <c r="CA7" i="35"/>
  <c r="BZ7" i="35"/>
  <c r="BY7" i="35"/>
  <c r="BX7" i="35"/>
  <c r="BW7" i="35"/>
  <c r="BV7" i="35"/>
  <c r="BU7" i="35"/>
  <c r="BT7" i="35"/>
  <c r="BS7" i="35"/>
  <c r="BR7" i="35"/>
  <c r="BQ7" i="35"/>
  <c r="BP7" i="35"/>
  <c r="BO7" i="35"/>
  <c r="BN7" i="35"/>
  <c r="BM7" i="35"/>
  <c r="BL7" i="35"/>
  <c r="BK7" i="35"/>
  <c r="BK3" i="35" s="1"/>
  <c r="BJ7" i="35"/>
  <c r="BI7" i="35"/>
  <c r="BH7" i="35"/>
  <c r="BG7" i="35"/>
  <c r="CS7" i="33"/>
  <c r="CR7" i="33"/>
  <c r="CM7" i="33"/>
  <c r="CL7" i="33"/>
  <c r="CK7" i="33"/>
  <c r="CJ7" i="33"/>
  <c r="CI7" i="33"/>
  <c r="CH7" i="33"/>
  <c r="CG7" i="33"/>
  <c r="CF7" i="33"/>
  <c r="CE7" i="33"/>
  <c r="CD7" i="33"/>
  <c r="CC7" i="33"/>
  <c r="CB7" i="33"/>
  <c r="CA7" i="33"/>
  <c r="BZ7" i="33"/>
  <c r="BY7" i="33"/>
  <c r="BX7" i="33"/>
  <c r="BW7" i="33"/>
  <c r="BV7" i="33"/>
  <c r="BU7" i="33"/>
  <c r="BT7" i="33"/>
  <c r="BS7" i="33"/>
  <c r="BR7" i="33"/>
  <c r="BQ7" i="33"/>
  <c r="BP7" i="33"/>
  <c r="BO7" i="33"/>
  <c r="BN7" i="33"/>
  <c r="BM7" i="33"/>
  <c r="BL7" i="33"/>
  <c r="BK7" i="33"/>
  <c r="BK3" i="33" s="1"/>
  <c r="BJ7" i="33"/>
  <c r="BI7" i="33"/>
  <c r="BH7" i="33"/>
  <c r="BG7" i="33"/>
  <c r="CS7" i="32"/>
  <c r="CR7" i="32"/>
  <c r="CM7" i="32"/>
  <c r="CL7" i="32"/>
  <c r="CK7" i="32"/>
  <c r="CJ7" i="32"/>
  <c r="CI7" i="32"/>
  <c r="CH7" i="32"/>
  <c r="CG7" i="32"/>
  <c r="CF7" i="32"/>
  <c r="CE7" i="32"/>
  <c r="CD7" i="32"/>
  <c r="CC7" i="32"/>
  <c r="CB7" i="32"/>
  <c r="CA7" i="32"/>
  <c r="BZ7" i="32"/>
  <c r="BY7" i="32"/>
  <c r="BX7" i="32"/>
  <c r="BW7" i="32"/>
  <c r="BV7" i="32"/>
  <c r="BU7" i="32"/>
  <c r="BT7" i="32"/>
  <c r="BS7" i="32"/>
  <c r="BR7" i="32"/>
  <c r="BP7" i="32"/>
  <c r="BO7" i="32"/>
  <c r="BN7" i="32"/>
  <c r="BM7" i="32"/>
  <c r="BL7" i="32"/>
  <c r="BK7" i="32"/>
  <c r="BK3" i="32" s="1"/>
  <c r="BJ7" i="32"/>
  <c r="BI7" i="32"/>
  <c r="BH7" i="32"/>
  <c r="BG7" i="32"/>
  <c r="CS7" i="31"/>
  <c r="CR7" i="31"/>
  <c r="CM7" i="31"/>
  <c r="CL7" i="31"/>
  <c r="CK7" i="31"/>
  <c r="CJ7" i="31"/>
  <c r="CI7" i="31"/>
  <c r="CH7" i="31"/>
  <c r="CG7" i="31"/>
  <c r="CF7" i="31"/>
  <c r="CE7" i="31"/>
  <c r="CD7" i="31"/>
  <c r="CC7" i="31"/>
  <c r="CB7" i="31"/>
  <c r="CA7" i="31"/>
  <c r="BZ7" i="31"/>
  <c r="BY7" i="31"/>
  <c r="BX7" i="31"/>
  <c r="BW7" i="31"/>
  <c r="BV7" i="31"/>
  <c r="BU7" i="31"/>
  <c r="BT7" i="31"/>
  <c r="BS7" i="31"/>
  <c r="BR7" i="31"/>
  <c r="BP7" i="31"/>
  <c r="BO7" i="31"/>
  <c r="BN7" i="31"/>
  <c r="BM7" i="31"/>
  <c r="BL7" i="31"/>
  <c r="BK7" i="31"/>
  <c r="BK3" i="31" s="1"/>
  <c r="BJ7" i="31"/>
  <c r="BI7" i="31"/>
  <c r="BH7" i="31"/>
  <c r="BG7" i="31"/>
  <c r="CS7" i="30"/>
  <c r="CR7" i="30"/>
  <c r="CM7" i="30"/>
  <c r="CL7" i="30"/>
  <c r="CK7" i="30"/>
  <c r="CJ7" i="30"/>
  <c r="CI7" i="30"/>
  <c r="CH7" i="30"/>
  <c r="CG7" i="30"/>
  <c r="CF7" i="30"/>
  <c r="CE7" i="30"/>
  <c r="CD7" i="30"/>
  <c r="CC7" i="30"/>
  <c r="CB7" i="30"/>
  <c r="CA7" i="30"/>
  <c r="BZ7" i="30"/>
  <c r="BY7" i="30"/>
  <c r="BX7" i="30"/>
  <c r="BW7" i="30"/>
  <c r="BV7" i="30"/>
  <c r="BU7" i="30"/>
  <c r="BT7" i="30"/>
  <c r="BS7" i="30"/>
  <c r="BR7" i="30"/>
  <c r="BP7" i="30"/>
  <c r="BO7" i="30"/>
  <c r="BN7" i="30"/>
  <c r="BM7" i="30"/>
  <c r="BL7" i="30"/>
  <c r="BK7" i="30"/>
  <c r="BK3" i="30" s="1"/>
  <c r="BJ7" i="30"/>
  <c r="BI7" i="30"/>
  <c r="BH7" i="30"/>
  <c r="BG7" i="30"/>
  <c r="CS7" i="28"/>
  <c r="CR7" i="28"/>
  <c r="CM7" i="28"/>
  <c r="CL7" i="28"/>
  <c r="CK7" i="28"/>
  <c r="CJ7" i="28"/>
  <c r="CI7" i="28"/>
  <c r="CH7" i="28"/>
  <c r="CG7" i="28"/>
  <c r="CF7" i="28"/>
  <c r="CE7" i="28"/>
  <c r="CD7" i="28"/>
  <c r="CC7" i="28"/>
  <c r="CB7" i="28"/>
  <c r="CA7" i="28"/>
  <c r="BZ7" i="28"/>
  <c r="BY7" i="28"/>
  <c r="BX7" i="28"/>
  <c r="BW7" i="28"/>
  <c r="BV7" i="28"/>
  <c r="BU7" i="28"/>
  <c r="BT7" i="28"/>
  <c r="BR7" i="28"/>
  <c r="BQ7" i="28"/>
  <c r="BP7" i="28"/>
  <c r="BO7" i="28"/>
  <c r="BN7" i="28"/>
  <c r="BM7" i="28"/>
  <c r="BL7" i="28"/>
  <c r="BK7" i="28"/>
  <c r="BK3" i="28" s="1"/>
  <c r="BJ7" i="28"/>
  <c r="BI7" i="28"/>
  <c r="BH7" i="28"/>
  <c r="BG7" i="28"/>
  <c r="BM7" i="29"/>
  <c r="CS7" i="29"/>
  <c r="CR7" i="29"/>
  <c r="CM7" i="29"/>
  <c r="CL7" i="29"/>
  <c r="CK7" i="29"/>
  <c r="CJ7" i="29"/>
  <c r="CI7" i="29"/>
  <c r="CH7" i="29"/>
  <c r="CG7" i="29"/>
  <c r="CF7" i="29"/>
  <c r="CE7" i="29"/>
  <c r="CD7" i="29"/>
  <c r="CC7" i="29"/>
  <c r="CB7" i="29"/>
  <c r="CA7" i="29"/>
  <c r="BZ7" i="29"/>
  <c r="BY7" i="29"/>
  <c r="BX7" i="29"/>
  <c r="BW7" i="29"/>
  <c r="BV7" i="29"/>
  <c r="BU7" i="29"/>
  <c r="BT7" i="29"/>
  <c r="BS7" i="29"/>
  <c r="BR7" i="29"/>
  <c r="BQ7" i="29"/>
  <c r="BP7" i="29"/>
  <c r="BO7" i="29"/>
  <c r="BN7" i="29"/>
  <c r="BL7" i="29"/>
  <c r="BK7" i="29"/>
  <c r="BK3" i="29" s="1"/>
  <c r="BJ7" i="29"/>
  <c r="BI7" i="29"/>
  <c r="BH7" i="29"/>
  <c r="BG7" i="29"/>
  <c r="CS7" i="34"/>
  <c r="CR7" i="34"/>
  <c r="CM7" i="34"/>
  <c r="CL7" i="34"/>
  <c r="CK7" i="34"/>
  <c r="CJ7" i="34"/>
  <c r="CI7" i="34"/>
  <c r="CH7" i="34"/>
  <c r="CG7" i="34"/>
  <c r="CF7" i="34"/>
  <c r="CE7" i="34"/>
  <c r="CD7" i="34"/>
  <c r="CC7" i="34"/>
  <c r="CB7" i="34"/>
  <c r="CA7" i="34"/>
  <c r="BZ7" i="34"/>
  <c r="BY7" i="34"/>
  <c r="BX7" i="34"/>
  <c r="BV7" i="34"/>
  <c r="BU7" i="34"/>
  <c r="BT7" i="34"/>
  <c r="BR7" i="34"/>
  <c r="BP7" i="34"/>
  <c r="BO7" i="34"/>
  <c r="BN7" i="34"/>
  <c r="BM7" i="34"/>
  <c r="BL7" i="34"/>
  <c r="BK7" i="34"/>
  <c r="BK3" i="34" s="1"/>
  <c r="BJ7" i="34"/>
  <c r="BI7" i="34"/>
  <c r="BH7" i="34"/>
  <c r="BG7" i="34"/>
  <c r="BQ4" i="16" l="1"/>
  <c r="BO7" i="16"/>
  <c r="BN7" i="16"/>
  <c r="BM7" i="16" l="1"/>
  <c r="CY7" i="16"/>
  <c r="CY4" i="16" s="1"/>
  <c r="CS7" i="16"/>
  <c r="CR7" i="16"/>
  <c r="CM10" i="27" l="1"/>
  <c r="CF10" i="27"/>
  <c r="CE10" i="27"/>
  <c r="BH10" i="27"/>
  <c r="BI6" i="26" l="1"/>
  <c r="I4" i="27" l="1"/>
  <c r="H4" i="27"/>
  <c r="G4" i="27"/>
  <c r="BO4" i="27"/>
  <c r="BO10" i="27" s="1"/>
  <c r="C4" i="27"/>
  <c r="C3" i="27"/>
  <c r="BV7" i="16"/>
  <c r="BU7" i="16"/>
  <c r="BT7" i="16"/>
  <c r="BR7" i="16"/>
  <c r="BP7" i="16"/>
  <c r="BL7" i="16"/>
  <c r="BK7" i="16"/>
  <c r="BK3" i="16" s="1"/>
  <c r="BJ7" i="16"/>
  <c r="BI7" i="16"/>
  <c r="BH7" i="16"/>
  <c r="BG7" i="16"/>
  <c r="I4" i="60" l="1"/>
  <c r="BW4" i="60" s="1"/>
  <c r="H4" i="60"/>
  <c r="BS4" i="60" s="1"/>
  <c r="F4" i="60"/>
  <c r="BQ4" i="60" s="1"/>
  <c r="C4" i="60"/>
  <c r="C3" i="60"/>
  <c r="I4" i="57"/>
  <c r="BW4" i="57" s="1"/>
  <c r="H4" i="57"/>
  <c r="BS4" i="57" s="1"/>
  <c r="F4" i="57"/>
  <c r="BQ4" i="57" s="1"/>
  <c r="C4" i="57"/>
  <c r="C3" i="57"/>
  <c r="I4" i="56"/>
  <c r="BW4" i="56" s="1"/>
  <c r="H4" i="56"/>
  <c r="BS4" i="56" s="1"/>
  <c r="F4" i="56"/>
  <c r="BQ4" i="56" s="1"/>
  <c r="C4" i="56"/>
  <c r="C3" i="56"/>
  <c r="I4" i="55"/>
  <c r="BW4" i="55" s="1"/>
  <c r="H4" i="55"/>
  <c r="BS4" i="55" s="1"/>
  <c r="F4" i="55"/>
  <c r="BQ4" i="55" s="1"/>
  <c r="C4" i="55"/>
  <c r="C3" i="55"/>
  <c r="I4" i="54"/>
  <c r="BW4" i="54" s="1"/>
  <c r="H4" i="54"/>
  <c r="BS4" i="54" s="1"/>
  <c r="F4" i="54"/>
  <c r="BQ4" i="54" s="1"/>
  <c r="C4" i="54"/>
  <c r="C3" i="54"/>
  <c r="I4" i="53"/>
  <c r="BW4" i="53" s="1"/>
  <c r="H4" i="53"/>
  <c r="BS4" i="53" s="1"/>
  <c r="F4" i="53"/>
  <c r="BQ4" i="53" s="1"/>
  <c r="C4" i="53"/>
  <c r="C3" i="53"/>
  <c r="I4" i="52"/>
  <c r="BW4" i="52" s="1"/>
  <c r="H4" i="52"/>
  <c r="BS4" i="52" s="1"/>
  <c r="F4" i="52"/>
  <c r="BQ4" i="52" s="1"/>
  <c r="C4" i="52"/>
  <c r="C3" i="52"/>
  <c r="I4" i="50"/>
  <c r="BW4" i="50" s="1"/>
  <c r="H4" i="50"/>
  <c r="BS4" i="50" s="1"/>
  <c r="F4" i="50"/>
  <c r="BQ4" i="50" s="1"/>
  <c r="C4" i="50"/>
  <c r="C3" i="50"/>
  <c r="I4" i="51"/>
  <c r="BW4" i="51" s="1"/>
  <c r="H4" i="51"/>
  <c r="BS4" i="51" s="1"/>
  <c r="F4" i="51"/>
  <c r="BQ4" i="51" s="1"/>
  <c r="C4" i="51"/>
  <c r="C3" i="51"/>
  <c r="I4" i="49"/>
  <c r="BW4" i="49" s="1"/>
  <c r="H4" i="49"/>
  <c r="BS4" i="49" s="1"/>
  <c r="F4" i="49"/>
  <c r="BQ4" i="49" s="1"/>
  <c r="C4" i="49"/>
  <c r="C3" i="49"/>
  <c r="I4" i="48"/>
  <c r="BW4" i="48" s="1"/>
  <c r="H4" i="48"/>
  <c r="BS4" i="48" s="1"/>
  <c r="F4" i="48"/>
  <c r="BQ4" i="48" s="1"/>
  <c r="C4" i="48"/>
  <c r="C3" i="48"/>
  <c r="I4" i="47"/>
  <c r="BW4" i="47" s="1"/>
  <c r="H4" i="47"/>
  <c r="BS4" i="47" s="1"/>
  <c r="F4" i="47"/>
  <c r="BQ4" i="47" s="1"/>
  <c r="C4" i="47"/>
  <c r="C3" i="47"/>
  <c r="I4" i="46"/>
  <c r="BW4" i="46" s="1"/>
  <c r="H4" i="46"/>
  <c r="BS4" i="46" s="1"/>
  <c r="F4" i="46"/>
  <c r="BQ4" i="46" s="1"/>
  <c r="C4" i="46"/>
  <c r="C3" i="46"/>
  <c r="I4" i="45"/>
  <c r="BW4" i="45" s="1"/>
  <c r="H4" i="45"/>
  <c r="BS4" i="45" s="1"/>
  <c r="F4" i="45"/>
  <c r="BQ4" i="45" s="1"/>
  <c r="C4" i="45"/>
  <c r="C3" i="45"/>
  <c r="I4" i="44"/>
  <c r="BW4" i="44" s="1"/>
  <c r="H4" i="44"/>
  <c r="BS4" i="44" s="1"/>
  <c r="F4" i="44"/>
  <c r="BQ4" i="44" s="1"/>
  <c r="C4" i="44"/>
  <c r="C3" i="44"/>
  <c r="I4" i="43"/>
  <c r="BW4" i="43" s="1"/>
  <c r="H4" i="43"/>
  <c r="BS4" i="43" s="1"/>
  <c r="F4" i="43"/>
  <c r="BQ4" i="43" s="1"/>
  <c r="C4" i="43"/>
  <c r="C3" i="43"/>
  <c r="I4" i="42"/>
  <c r="BW4" i="42" s="1"/>
  <c r="H4" i="42"/>
  <c r="BS4" i="42" s="1"/>
  <c r="F4" i="42"/>
  <c r="BQ4" i="42" s="1"/>
  <c r="C4" i="42"/>
  <c r="C3" i="42"/>
  <c r="I4" i="41"/>
  <c r="BW4" i="41" s="1"/>
  <c r="BS4" i="41"/>
  <c r="F4" i="41"/>
  <c r="BQ4" i="41" s="1"/>
  <c r="C4" i="41"/>
  <c r="C3" i="41"/>
  <c r="I4" i="40"/>
  <c r="BW4" i="40" s="1"/>
  <c r="H4" i="40"/>
  <c r="BS4" i="40" s="1"/>
  <c r="F4" i="40"/>
  <c r="BQ4" i="40" s="1"/>
  <c r="C4" i="40"/>
  <c r="C3" i="40"/>
  <c r="I4" i="39"/>
  <c r="BW4" i="39" s="1"/>
  <c r="H4" i="39"/>
  <c r="BS4" i="39" s="1"/>
  <c r="F4" i="39"/>
  <c r="BQ4" i="39" s="1"/>
  <c r="C4" i="39"/>
  <c r="C3" i="39"/>
  <c r="I4" i="38"/>
  <c r="BW4" i="38" s="1"/>
  <c r="H4" i="38"/>
  <c r="BS4" i="38" s="1"/>
  <c r="F4" i="38"/>
  <c r="BQ4" i="38" s="1"/>
  <c r="C4" i="38"/>
  <c r="C3" i="38"/>
  <c r="I4" i="37"/>
  <c r="BW4" i="37" s="1"/>
  <c r="H4" i="37"/>
  <c r="BS4" i="37" s="1"/>
  <c r="F4" i="37"/>
  <c r="BQ4" i="37" s="1"/>
  <c r="C4" i="37"/>
  <c r="C3" i="37"/>
  <c r="I4" i="36"/>
  <c r="BW4" i="36" s="1"/>
  <c r="H4" i="36"/>
  <c r="BS4" i="36" s="1"/>
  <c r="F4" i="36"/>
  <c r="BQ4" i="36" s="1"/>
  <c r="C4" i="36"/>
  <c r="C3" i="36"/>
  <c r="I4" i="35"/>
  <c r="BW4" i="35" s="1"/>
  <c r="H4" i="35"/>
  <c r="BS4" i="35" s="1"/>
  <c r="F4" i="35"/>
  <c r="BQ4" i="35" s="1"/>
  <c r="C4" i="35"/>
  <c r="C3" i="35"/>
  <c r="I4" i="33"/>
  <c r="BW4" i="33" s="1"/>
  <c r="H4" i="33"/>
  <c r="BS4" i="33" s="1"/>
  <c r="F4" i="33"/>
  <c r="BQ4" i="33" s="1"/>
  <c r="C4" i="33"/>
  <c r="C3" i="33"/>
  <c r="I4" i="32"/>
  <c r="BW4" i="32" s="1"/>
  <c r="H4" i="32"/>
  <c r="BS4" i="32" s="1"/>
  <c r="F4" i="32"/>
  <c r="BQ4" i="32" s="1"/>
  <c r="C4" i="32"/>
  <c r="C3" i="32"/>
  <c r="I4" i="31"/>
  <c r="BW4" i="31" s="1"/>
  <c r="H4" i="31"/>
  <c r="BS4" i="31" s="1"/>
  <c r="F4" i="31"/>
  <c r="BQ4" i="31" s="1"/>
  <c r="C4" i="31"/>
  <c r="C3" i="31"/>
  <c r="BW4" i="30"/>
  <c r="H4" i="30"/>
  <c r="BS4" i="30" s="1"/>
  <c r="F4" i="30"/>
  <c r="BQ4" i="30" s="1"/>
  <c r="C4" i="30"/>
  <c r="C3" i="30"/>
  <c r="I4" i="28"/>
  <c r="BW4" i="28" s="1"/>
  <c r="H4" i="28"/>
  <c r="BS4" i="28" s="1"/>
  <c r="F4" i="28"/>
  <c r="BQ4" i="28" s="1"/>
  <c r="C4" i="28"/>
  <c r="C3" i="28"/>
  <c r="I4" i="29"/>
  <c r="BW4" i="29" s="1"/>
  <c r="H4" i="29"/>
  <c r="BS4" i="29" s="1"/>
  <c r="F4" i="29"/>
  <c r="BQ4" i="29" s="1"/>
  <c r="C4" i="29"/>
  <c r="C3" i="29"/>
  <c r="I4" i="34"/>
  <c r="BW4" i="34" s="1"/>
  <c r="H4" i="34"/>
  <c r="BS4" i="34" s="1"/>
  <c r="F4" i="34"/>
  <c r="BQ4" i="34" s="1"/>
  <c r="C4" i="34"/>
  <c r="C3" i="34"/>
  <c r="BW4" i="16"/>
  <c r="BS4" i="16"/>
  <c r="C4" i="16"/>
  <c r="C3" i="16"/>
  <c r="BV6" i="26"/>
  <c r="BR6" i="26"/>
  <c r="BN6" i="26"/>
  <c r="BM6" i="26"/>
  <c r="BL6" i="26"/>
  <c r="BH6" i="26"/>
  <c r="BG6" i="26"/>
  <c r="BE6" i="26"/>
  <c r="BD6" i="26"/>
  <c r="AZ6" i="26"/>
  <c r="AY6" i="26"/>
  <c r="AT6" i="26"/>
  <c r="AR6" i="26"/>
  <c r="AP6" i="26"/>
  <c r="AO6" i="26"/>
  <c r="AN6" i="26"/>
  <c r="AM6" i="26"/>
  <c r="AL6" i="26"/>
  <c r="AK6" i="26"/>
  <c r="AJ6" i="26"/>
  <c r="BX6" i="26"/>
  <c r="BW6" i="26"/>
  <c r="BT6" i="26"/>
  <c r="BS6" i="26"/>
  <c r="BQ6" i="26"/>
  <c r="BP6" i="26"/>
  <c r="BO6" i="26"/>
  <c r="BK6" i="26"/>
  <c r="BJ6" i="26"/>
  <c r="AU6" i="26"/>
  <c r="AQ6" i="26"/>
  <c r="AF6" i="26"/>
  <c r="AG6" i="26"/>
  <c r="AH6" i="26"/>
  <c r="AI6" i="26"/>
  <c r="AE6" i="26" l="1"/>
  <c r="K17" i="3" l="1"/>
  <c r="T5" i="3" l="1"/>
  <c r="AO5" i="3"/>
  <c r="AP5" i="3" s="1"/>
  <c r="BE3" i="60"/>
  <c r="BE7" i="60" s="1"/>
  <c r="BE3" i="57"/>
  <c r="BE7" i="57" s="1"/>
  <c r="BE3" i="56"/>
  <c r="BE7" i="56" s="1"/>
  <c r="BE3" i="55"/>
  <c r="BE7" i="55" s="1"/>
  <c r="BE3" i="54"/>
  <c r="BE7" i="54" s="1"/>
  <c r="BE3" i="53"/>
  <c r="BE7" i="53" s="1"/>
  <c r="BE3" i="52"/>
  <c r="BE7" i="52" s="1"/>
  <c r="BE3" i="50"/>
  <c r="BE7" i="50" s="1"/>
  <c r="BE3" i="51"/>
  <c r="BE7" i="51" s="1"/>
  <c r="BE3" i="49"/>
  <c r="BE7" i="49" s="1"/>
  <c r="BE3" i="48"/>
  <c r="BE7" i="48" s="1"/>
  <c r="BE3" i="47"/>
  <c r="BE7" i="47" s="1"/>
  <c r="BE3" i="46"/>
  <c r="BE7" i="46" s="1"/>
  <c r="BE3" i="45"/>
  <c r="BE7" i="45" s="1"/>
  <c r="BE3" i="44"/>
  <c r="BE7" i="44" s="1"/>
  <c r="BE3" i="43"/>
  <c r="BE7" i="43" s="1"/>
  <c r="BE3" i="42"/>
  <c r="BE7" i="42" s="1"/>
  <c r="BE3" i="41"/>
  <c r="BE7" i="41" s="1"/>
  <c r="BE3" i="40"/>
  <c r="BE7" i="40" s="1"/>
  <c r="BE3" i="39"/>
  <c r="BE7" i="39" s="1"/>
  <c r="BE3" i="38"/>
  <c r="BE7" i="38" s="1"/>
  <c r="BE3" i="37"/>
  <c r="BE7" i="37" s="1"/>
  <c r="BE3" i="36"/>
  <c r="BE7" i="36" s="1"/>
  <c r="BE3" i="35"/>
  <c r="BE7" i="35" s="1"/>
  <c r="BE3" i="33"/>
  <c r="BE7" i="33" s="1"/>
  <c r="BE3" i="32"/>
  <c r="BE7" i="32" s="1"/>
  <c r="BE3" i="31"/>
  <c r="BE7" i="31" s="1"/>
  <c r="BE3" i="30"/>
  <c r="BE7" i="30" s="1"/>
  <c r="BE3" i="28"/>
  <c r="BE7" i="28" s="1"/>
  <c r="BE3" i="29"/>
  <c r="BE7" i="29" s="1"/>
  <c r="BE3" i="34"/>
  <c r="BE7" i="34" s="1"/>
  <c r="CL7" i="16"/>
  <c r="CK7" i="16"/>
  <c r="CI7" i="16"/>
  <c r="CH7" i="16"/>
  <c r="CG7" i="16"/>
  <c r="CC10" i="27"/>
  <c r="CC6" i="27"/>
  <c r="CB10" i="27"/>
  <c r="CB6" i="27"/>
  <c r="BZ10" i="27"/>
  <c r="BZ6" i="27"/>
  <c r="BY10" i="27"/>
  <c r="BY6" i="27"/>
  <c r="BX10" i="27"/>
  <c r="BX6" i="27"/>
  <c r="BT10" i="27"/>
  <c r="BS10" i="27"/>
  <c r="BS6" i="27"/>
  <c r="BL6" i="27"/>
  <c r="BK6" i="27"/>
  <c r="BJ6" i="27"/>
  <c r="BI6" i="27"/>
  <c r="BF6" i="27"/>
  <c r="BH6" i="27"/>
  <c r="CG10" i="27"/>
  <c r="CD10" i="27"/>
  <c r="CA10" i="27"/>
  <c r="BW10" i="27"/>
  <c r="BV10" i="27"/>
  <c r="BU10" i="27"/>
  <c r="BR10" i="27"/>
  <c r="BQ10" i="27"/>
  <c r="CM6" i="27"/>
  <c r="BC6" i="27"/>
  <c r="CM7" i="16" l="1"/>
  <c r="CJ7" i="16"/>
  <c r="CF7" i="16"/>
  <c r="BW6" i="27"/>
  <c r="CD6" i="27" l="1"/>
  <c r="CA6" i="27"/>
  <c r="BT6" i="27"/>
  <c r="L11" i="26" l="1"/>
  <c r="AY3" i="60" l="1"/>
  <c r="AY3" i="57"/>
  <c r="AY3" i="56"/>
  <c r="AY3" i="55"/>
  <c r="AY3" i="54"/>
  <c r="AY3" i="53"/>
  <c r="AY3" i="52"/>
  <c r="AY3" i="50"/>
  <c r="AO2" i="50"/>
  <c r="AN2" i="50"/>
  <c r="AY3" i="51"/>
  <c r="AO2" i="51"/>
  <c r="AN2" i="51"/>
  <c r="AY3" i="49"/>
  <c r="AO2" i="49"/>
  <c r="AN2" i="49"/>
  <c r="AY3" i="48"/>
  <c r="AO2" i="48"/>
  <c r="AN2" i="48"/>
  <c r="AY3" i="47"/>
  <c r="AO2" i="47"/>
  <c r="AN2" i="47"/>
  <c r="AY3" i="46"/>
  <c r="AO2" i="46"/>
  <c r="AN2" i="46"/>
  <c r="AY3" i="45"/>
  <c r="AO2" i="45"/>
  <c r="AN2" i="45"/>
  <c r="AY3" i="44"/>
  <c r="AO2" i="44"/>
  <c r="AN2" i="44"/>
  <c r="AY3" i="43"/>
  <c r="AO2" i="43"/>
  <c r="AN2" i="43"/>
  <c r="AY3" i="42"/>
  <c r="AO2" i="42"/>
  <c r="AN2" i="42"/>
  <c r="AY3" i="41"/>
  <c r="AO2" i="41"/>
  <c r="AN2" i="41"/>
  <c r="AY3" i="40"/>
  <c r="AO2" i="40"/>
  <c r="AN2" i="40"/>
  <c r="AY3" i="39"/>
  <c r="AO2" i="39"/>
  <c r="AN2" i="39"/>
  <c r="AY3" i="38"/>
  <c r="AO2" i="38"/>
  <c r="AN2" i="38"/>
  <c r="F2" i="38"/>
  <c r="AY3" i="37"/>
  <c r="AO2" i="37"/>
  <c r="AN2" i="37"/>
  <c r="F2" i="37"/>
  <c r="AY3" i="36"/>
  <c r="AO2" i="36"/>
  <c r="AN2" i="36"/>
  <c r="F2" i="36"/>
  <c r="AY3" i="35"/>
  <c r="AN2" i="35"/>
  <c r="AY3" i="33"/>
  <c r="AO2" i="33"/>
  <c r="AN2" i="33"/>
  <c r="AY3" i="32"/>
  <c r="AO2" i="32"/>
  <c r="AN2" i="32"/>
  <c r="AY3" i="31"/>
  <c r="AO2" i="31"/>
  <c r="AN2" i="31"/>
  <c r="AN2" i="30"/>
  <c r="AY3" i="30"/>
  <c r="AO2" i="30"/>
  <c r="AN2" i="28"/>
  <c r="AN2" i="29"/>
  <c r="AY3" i="28"/>
  <c r="AO2" i="28"/>
  <c r="AY3" i="29"/>
  <c r="AO2" i="29"/>
  <c r="AY3" i="34"/>
  <c r="AO2" i="34"/>
  <c r="L6" i="26" l="1"/>
  <c r="L13" i="26"/>
  <c r="L7" i="26"/>
  <c r="L8" i="26"/>
  <c r="L9" i="26"/>
  <c r="L10" i="26"/>
  <c r="CE7" i="16" l="1"/>
  <c r="CD7" i="16"/>
  <c r="CC7" i="16"/>
  <c r="CB7" i="16"/>
  <c r="CA7" i="16"/>
  <c r="BZ7" i="16"/>
  <c r="BY7" i="16"/>
  <c r="BX7" i="16"/>
  <c r="BE3" i="16" l="1"/>
  <c r="BE7" i="16" s="1"/>
  <c r="AY3" i="16"/>
  <c r="CL6" i="27"/>
  <c r="CG6" i="27"/>
  <c r="CF6" i="27"/>
  <c r="CE6" i="27"/>
  <c r="BV6" i="27"/>
  <c r="BU6" i="27"/>
  <c r="BR6" i="27"/>
  <c r="BQ6" i="27"/>
  <c r="BP6" i="27"/>
  <c r="BE6" i="27"/>
  <c r="AX2" i="27"/>
  <c r="BO6" i="27" l="1"/>
  <c r="BM6" i="27"/>
  <c r="BN6" i="27"/>
  <c r="AN5" i="59" l="1"/>
  <c r="BD6" i="27" l="1"/>
  <c r="AO2" i="16"/>
  <c r="CV7" i="16" s="1"/>
  <c r="Z6" i="26" l="1"/>
  <c r="C9" i="2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O21" authorId="0" shapeId="0" xr:uid="{00000000-0006-0000-0200-000001000000}">
      <text>
        <r>
          <rPr>
            <b/>
            <sz val="9"/>
            <color indexed="81"/>
            <rFont val="Tahoma"/>
            <family val="2"/>
          </rPr>
          <t>Jenny Smith:</t>
        </r>
        <r>
          <rPr>
            <sz val="9"/>
            <color indexed="81"/>
            <rFont val="Tahoma"/>
            <family val="2"/>
          </rPr>
          <t xml:space="preserve">
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I100" authorId="0" shapeId="0" xr:uid="{00000000-0006-0000-0200-000002000000}">
      <text>
        <r>
          <rPr>
            <b/>
            <sz val="9"/>
            <color indexed="81"/>
            <rFont val="Tahoma"/>
            <family val="2"/>
          </rPr>
          <t>Jenny Smith:</t>
        </r>
        <r>
          <rPr>
            <sz val="9"/>
            <color indexed="81"/>
            <rFont val="Tahoma"/>
            <family val="2"/>
          </rPr>
          <t xml:space="preserve">
Ratio = 
height of lead strips/distance between lead strips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0B00-000001000000}">
      <text>
        <r>
          <rPr>
            <sz val="9"/>
            <color indexed="81"/>
            <rFont val="Tahoma"/>
            <family val="2"/>
          </rPr>
          <t>From entry on 
Fluoroscopy System: General info sheet</t>
        </r>
      </text>
    </comment>
    <comment ref="I3" authorId="0" shapeId="0" xr:uid="{E6A5435C-952B-4124-997F-770356DABB8B}">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573D8892-22E8-4B0D-9BEE-EEBBB3F261F7}">
      <text>
        <r>
          <rPr>
            <b/>
            <sz val="9"/>
            <color indexed="81"/>
            <rFont val="Tahoma"/>
            <family val="2"/>
          </rPr>
          <t>Weight data is most important for smaller groups (&lt; 20 patients).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0C00-000001000000}">
      <text>
        <r>
          <rPr>
            <sz val="9"/>
            <color indexed="81"/>
            <rFont val="Tahoma"/>
            <family val="2"/>
          </rPr>
          <t>From entry on 
Fluoroscopy System: General info sheet</t>
        </r>
      </text>
    </comment>
    <comment ref="I3" authorId="0" shapeId="0" xr:uid="{EA157C52-7574-4E65-A7DD-2DF1E45F022D}">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9FF0225C-F8AA-45B7-966B-7AC3D01651F2}">
      <text>
        <r>
          <rPr>
            <b/>
            <sz val="9"/>
            <color indexed="81"/>
            <rFont val="Tahoma"/>
            <family val="2"/>
          </rPr>
          <t>Weight data is most important for smaller groups (&lt; 20 patients).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0D00-000001000000}">
      <text>
        <r>
          <rPr>
            <sz val="9"/>
            <color indexed="81"/>
            <rFont val="Tahoma"/>
            <family val="2"/>
          </rPr>
          <t>From entry on 
Fluoroscopy System: General info sheet</t>
        </r>
      </text>
    </comment>
    <comment ref="I3" authorId="0" shapeId="0" xr:uid="{CCB9EB8B-F4A1-4405-B0F9-55162F93C181}">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659F6A07-F71F-4AB5-97A8-6056DDF934EF}">
      <text>
        <r>
          <rPr>
            <b/>
            <sz val="9"/>
            <color indexed="81"/>
            <rFont val="Tahoma"/>
            <family val="2"/>
          </rPr>
          <t>Weight data is most important for smaller groups (&lt; 20 patients).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0E00-000001000000}">
      <text>
        <r>
          <rPr>
            <sz val="9"/>
            <color indexed="81"/>
            <rFont val="Tahoma"/>
            <family val="2"/>
          </rPr>
          <t>From entry on 
Fluoroscopy System: General info sheet</t>
        </r>
      </text>
    </comment>
    <comment ref="I3" authorId="0" shapeId="0" xr:uid="{5BBED57C-2AD8-4CC9-8F14-9CA7BE361309}">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2FDC8513-818B-471D-86A6-21B3774B87C5}">
      <text>
        <r>
          <rPr>
            <b/>
            <sz val="9"/>
            <color indexed="81"/>
            <rFont val="Tahoma"/>
            <family val="2"/>
          </rPr>
          <t>Weight data is most important for smaller groups (&lt; 20 patients).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0F00-000001000000}">
      <text>
        <r>
          <rPr>
            <sz val="9"/>
            <color indexed="81"/>
            <rFont val="Tahoma"/>
            <family val="2"/>
          </rPr>
          <t>From entry on 
Fluoroscopy System: General info sheet</t>
        </r>
      </text>
    </comment>
    <comment ref="I3" authorId="0" shapeId="0" xr:uid="{8B67B42C-F131-4F64-AEFB-52BF15627768}">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2668E89A-5592-440F-A56C-6213E585960D}">
      <text>
        <r>
          <rPr>
            <b/>
            <sz val="9"/>
            <color indexed="81"/>
            <rFont val="Tahoma"/>
            <family val="2"/>
          </rPr>
          <t>Weight data is most important for smaller groups (&lt; 20 patients).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1000-000001000000}">
      <text>
        <r>
          <rPr>
            <sz val="9"/>
            <color indexed="81"/>
            <rFont val="Tahoma"/>
            <family val="2"/>
          </rPr>
          <t>From entry on 
Fluoroscopy System: General info sheet</t>
        </r>
      </text>
    </comment>
    <comment ref="I3" authorId="0" shapeId="0" xr:uid="{E4F47E52-0A5B-49C1-BD38-B3E42B1C4A2C}">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B66ACD18-B06E-4C43-9A95-9A60CD91AC50}">
      <text>
        <r>
          <rPr>
            <b/>
            <sz val="9"/>
            <color indexed="81"/>
            <rFont val="Tahoma"/>
            <family val="2"/>
          </rPr>
          <t>Weight data is most important for smaller groups (&lt; 20 patients).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1100-000001000000}">
      <text>
        <r>
          <rPr>
            <sz val="9"/>
            <color indexed="81"/>
            <rFont val="Tahoma"/>
            <family val="2"/>
          </rPr>
          <t>From entry on 
Fluoroscopy System: General info sheet</t>
        </r>
      </text>
    </comment>
    <comment ref="I3" authorId="0" shapeId="0" xr:uid="{B841DF1D-7620-45EB-9CE1-A53FC3EDA695}">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320AFD63-495C-48D6-8702-2CEAD3FF2FF6}">
      <text>
        <r>
          <rPr>
            <b/>
            <sz val="9"/>
            <color indexed="81"/>
            <rFont val="Tahoma"/>
            <family val="2"/>
          </rPr>
          <t>Weight data is most important for smaller groups (&lt; 20 patients).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1200-000001000000}">
      <text>
        <r>
          <rPr>
            <sz val="9"/>
            <color indexed="81"/>
            <rFont val="Tahoma"/>
            <family val="2"/>
          </rPr>
          <t>From entry on 
Fluoroscopy System: General info sheet</t>
        </r>
      </text>
    </comment>
    <comment ref="I3" authorId="0" shapeId="0" xr:uid="{A63B0453-F852-4024-AEC4-B5423A3261DD}">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E9379A61-0D50-4C4C-AEB9-D7A7D7514863}">
      <text>
        <r>
          <rPr>
            <b/>
            <sz val="9"/>
            <color indexed="81"/>
            <rFont val="Tahoma"/>
            <family val="2"/>
          </rPr>
          <t>Weight data is most important for smaller groups (&lt; 20 patients).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1300-000001000000}">
      <text>
        <r>
          <rPr>
            <sz val="9"/>
            <color indexed="81"/>
            <rFont val="Tahoma"/>
            <family val="2"/>
          </rPr>
          <t>From entry on 
Fluoroscopy System: General info sheet</t>
        </r>
      </text>
    </comment>
    <comment ref="I3" authorId="0" shapeId="0" xr:uid="{5A24DBA1-3B3D-4153-9568-F3EC83265F66}">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F09C5B0B-450E-42B4-88C3-C3D6793B2B52}">
      <text>
        <r>
          <rPr>
            <b/>
            <sz val="9"/>
            <color indexed="81"/>
            <rFont val="Tahoma"/>
            <family val="2"/>
          </rPr>
          <t>Weight data is most important for smaller groups (&lt; 20 patients).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1400-000001000000}">
      <text>
        <r>
          <rPr>
            <sz val="9"/>
            <color indexed="81"/>
            <rFont val="Tahoma"/>
            <family val="2"/>
          </rPr>
          <t>From entry on 
Fluoroscopy System: General info sheet</t>
        </r>
      </text>
    </comment>
    <comment ref="I3" authorId="0" shapeId="0" xr:uid="{CB602206-E84C-4D5E-86F1-1BD44617D463}">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7BE3504F-BAD1-4E8C-B83D-F5E8CA45CAF3}">
      <text>
        <r>
          <rPr>
            <b/>
            <sz val="9"/>
            <color indexed="81"/>
            <rFont val="Tahoma"/>
            <family val="2"/>
          </rPr>
          <t>Weight data is most important for smaller groups (&lt; 20 patients).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D28" authorId="0" shapeId="0" xr:uid="{00000000-0006-0000-0300-000001000000}">
      <text>
        <r>
          <rPr>
            <sz val="9"/>
            <color indexed="81"/>
            <rFont val="Tahoma"/>
            <family val="2"/>
          </rPr>
          <t xml:space="preserve">As opposed to where the Parent organisation is based.
Note that this information is collected to check geographical coverage of the survey only. It is not usual to publish dose information by country or geographical region but if this is done then regions with few hospitals will be amalgamated with an appropriate region to prevent identification of specific hospitals. </t>
        </r>
      </text>
    </comment>
    <comment ref="D29" authorId="0" shapeId="0" xr:uid="{00000000-0006-0000-0300-000002000000}">
      <text>
        <r>
          <rPr>
            <sz val="9"/>
            <color indexed="81"/>
            <rFont val="Tahoma"/>
            <family val="2"/>
          </rPr>
          <t>If for reasons such as information governance you do not wish to enter the name of a specific hospital or clinic, please enter a code or pseudonym instead, making it clear that this is what you are doing. It is important for us to know the number of different hospitals that have contributed to each exam data set as this is one of the criteria for acceptance as a potential NDRL.
Note that the results of the survey will be anonymised so that it will not be possible to identify which hospitals contributed to which exam data sets or results. Please contact me if you wish to discuss this with me.</t>
        </r>
      </text>
    </comment>
    <comment ref="C66" authorId="0" shapeId="0" xr:uid="{00000000-0006-0000-0300-000003000000}">
      <text>
        <r>
          <rPr>
            <sz val="9"/>
            <color indexed="81"/>
            <rFont val="Tahoma"/>
            <family val="2"/>
          </rPr>
          <t>If the physical requirements for sample group members are one of the examples given below please indicate this in your responses to those options. If different, enter details in the comments section.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1500-000001000000}">
      <text>
        <r>
          <rPr>
            <sz val="9"/>
            <color indexed="81"/>
            <rFont val="Tahoma"/>
            <family val="2"/>
          </rPr>
          <t>From entry on 
Fluoroscopy System: General info sheet</t>
        </r>
      </text>
    </comment>
    <comment ref="I3" authorId="0" shapeId="0" xr:uid="{5979EBE2-4EB8-44A3-BFFC-5E11EED9E508}">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A7E8DBFB-172C-4002-8F5B-DA5D96009228}">
      <text>
        <r>
          <rPr>
            <b/>
            <sz val="9"/>
            <color indexed="81"/>
            <rFont val="Tahoma"/>
            <family val="2"/>
          </rPr>
          <t>Weight data is most important for smaller groups (&lt; 20 patients).</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1600-000001000000}">
      <text>
        <r>
          <rPr>
            <sz val="9"/>
            <color indexed="81"/>
            <rFont val="Tahoma"/>
            <family val="2"/>
          </rPr>
          <t>From entry on 
Fluoroscopy System: General info sheet</t>
        </r>
      </text>
    </comment>
    <comment ref="I3" authorId="0" shapeId="0" xr:uid="{54B43791-6CA0-4E98-BE98-494BA25DE317}">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AFBD26BA-2AB3-4F2A-B7A3-A97375E5A603}">
      <text>
        <r>
          <rPr>
            <b/>
            <sz val="9"/>
            <color indexed="81"/>
            <rFont val="Tahoma"/>
            <family val="2"/>
          </rPr>
          <t>Weight data is most important for smaller groups (&lt; 20 patients).</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1700-000001000000}">
      <text>
        <r>
          <rPr>
            <sz val="9"/>
            <color indexed="81"/>
            <rFont val="Tahoma"/>
            <family val="2"/>
          </rPr>
          <t>From entry on 
Fluoroscopy System: General info sheet</t>
        </r>
      </text>
    </comment>
    <comment ref="I3" authorId="0" shapeId="0" xr:uid="{55897A7D-2AD5-40F8-B114-FE6C977048B1}">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83E385CF-6AB9-4D49-B6FB-0317921AA3BF}">
      <text>
        <r>
          <rPr>
            <b/>
            <sz val="9"/>
            <color indexed="81"/>
            <rFont val="Tahoma"/>
            <family val="2"/>
          </rPr>
          <t>Weight data is most important for smaller groups (&lt; 20 patients).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1800-000001000000}">
      <text>
        <r>
          <rPr>
            <sz val="9"/>
            <color indexed="81"/>
            <rFont val="Tahoma"/>
            <family val="2"/>
          </rPr>
          <t>From entry on 
Fluoroscopy System: General info sheet</t>
        </r>
      </text>
    </comment>
    <comment ref="I3" authorId="0" shapeId="0" xr:uid="{0A694BC1-2EA9-4B83-AA69-8C7BB47CB232}">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EC90AF81-730F-462E-A61F-401E4FD62457}">
      <text>
        <r>
          <rPr>
            <b/>
            <sz val="9"/>
            <color indexed="81"/>
            <rFont val="Tahoma"/>
            <family val="2"/>
          </rPr>
          <t>Weight data is most important for smaller groups (&lt; 20 patients).</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1900-000001000000}">
      <text>
        <r>
          <rPr>
            <sz val="9"/>
            <color indexed="81"/>
            <rFont val="Tahoma"/>
            <family val="2"/>
          </rPr>
          <t>From entry on 
Fluoroscopy System: General info sheet</t>
        </r>
      </text>
    </comment>
    <comment ref="I3" authorId="0" shapeId="0" xr:uid="{079E1723-3DD0-47DA-9397-250484C69DF1}">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87C42884-DF31-4122-8C08-43F01CB7F42F}">
      <text>
        <r>
          <rPr>
            <b/>
            <sz val="9"/>
            <color indexed="81"/>
            <rFont val="Tahoma"/>
            <family val="2"/>
          </rPr>
          <t>Weight data is most important for smaller groups (&lt; 20 patients).</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1A00-000001000000}">
      <text>
        <r>
          <rPr>
            <sz val="9"/>
            <color indexed="81"/>
            <rFont val="Tahoma"/>
            <family val="2"/>
          </rPr>
          <t>From entry on 
Fluoroscopy System: General info sheet</t>
        </r>
      </text>
    </comment>
    <comment ref="I3" authorId="0" shapeId="0" xr:uid="{1D72D711-BEEE-4CDD-9587-EEC2EB6F4B7B}">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E9837D48-2985-4315-B28E-E4B8EE59997A}">
      <text>
        <r>
          <rPr>
            <b/>
            <sz val="9"/>
            <color indexed="81"/>
            <rFont val="Tahoma"/>
            <family val="2"/>
          </rPr>
          <t>Weight data is most important for smaller groups (&lt; 20 patients).</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1B00-000001000000}">
      <text>
        <r>
          <rPr>
            <sz val="9"/>
            <color indexed="81"/>
            <rFont val="Tahoma"/>
            <family val="2"/>
          </rPr>
          <t>From entry on 
Fluoroscopy System: General info sheet</t>
        </r>
      </text>
    </comment>
    <comment ref="I3" authorId="0" shapeId="0" xr:uid="{64830E11-236F-4A6A-BD6E-0AECD1F0DA3F}">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A91D3518-D306-4831-9EE5-0BBFD253C134}">
      <text>
        <r>
          <rPr>
            <b/>
            <sz val="9"/>
            <color indexed="81"/>
            <rFont val="Tahoma"/>
            <family val="2"/>
          </rPr>
          <t>Weight data is most important for smaller groups (&lt; 20 patients).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1C00-000001000000}">
      <text>
        <r>
          <rPr>
            <sz val="9"/>
            <color indexed="81"/>
            <rFont val="Tahoma"/>
            <family val="2"/>
          </rPr>
          <t>From entry on 
Fluoroscopy System: General info sheet</t>
        </r>
      </text>
    </comment>
    <comment ref="I3" authorId="0" shapeId="0" xr:uid="{4EB38E12-7E8A-49A9-B0E7-7DE86AD61F0D}">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08A19CF1-725F-43EC-BFF6-56BC83C59B92}">
      <text>
        <r>
          <rPr>
            <b/>
            <sz val="9"/>
            <color indexed="81"/>
            <rFont val="Tahoma"/>
            <family val="2"/>
          </rPr>
          <t>Weight data is most important for smaller groups (&lt; 20 patients).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1D00-000001000000}">
      <text>
        <r>
          <rPr>
            <sz val="9"/>
            <color indexed="81"/>
            <rFont val="Tahoma"/>
            <family val="2"/>
          </rPr>
          <t>From entry on 
Fluoroscopy System: General info sheet</t>
        </r>
      </text>
    </comment>
    <comment ref="I3" authorId="0" shapeId="0" xr:uid="{50BDCA1B-07B7-456E-82FC-BAC123B56632}">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71AAC71E-FF37-4B2B-B21D-13DF219E7CDD}">
      <text>
        <r>
          <rPr>
            <b/>
            <sz val="9"/>
            <color indexed="81"/>
            <rFont val="Tahoma"/>
            <family val="2"/>
          </rPr>
          <t>Weight data is most important for smaller groups (&lt; 20 patients).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1E00-000001000000}">
      <text>
        <r>
          <rPr>
            <sz val="9"/>
            <color indexed="81"/>
            <rFont val="Tahoma"/>
            <family val="2"/>
          </rPr>
          <t>From entry on 
Fluoroscopy System: General info sheet</t>
        </r>
      </text>
    </comment>
    <comment ref="I3" authorId="0" shapeId="0" xr:uid="{5E33D3D6-0F0F-4250-A906-FEDCE8F111E4}">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A4558827-FC9F-4DC1-A109-6C7F68763257}">
      <text>
        <r>
          <rPr>
            <b/>
            <sz val="9"/>
            <color indexed="81"/>
            <rFont val="Tahoma"/>
            <family val="2"/>
          </rPr>
          <t>Weight data is most important for smaller groups (&lt; 20 patients).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B21" authorId="0" shapeId="0" xr:uid="{00000000-0006-0000-0400-000001000000}">
      <text>
        <r>
          <rPr>
            <sz val="9"/>
            <color indexed="81"/>
            <rFont val="Tahoma"/>
            <family val="2"/>
          </rPr>
          <t>Also known as "Dose at reference point" or "Skin dose"
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C28" authorId="0" shapeId="0" xr:uid="{00000000-0006-0000-0400-000002000000}">
      <text>
        <r>
          <rPr>
            <sz val="9"/>
            <color indexed="81"/>
            <rFont val="Tahoma"/>
            <family val="2"/>
          </rPr>
          <t>This is to be able to check if the same MPE or MP group were responsible for calibrating a significant fraction of the radiology systems whose median/mean dose values may be used to determine a proposed NDRL value.
Radiographers, MPE and, where appropriate, Radiologists are encouraged to collaborate in completing dose survey documents.</t>
        </r>
      </text>
    </comment>
    <comment ref="C40" authorId="0" shapeId="0" xr:uid="{00000000-0006-0000-0400-000003000000}">
      <text>
        <r>
          <rPr>
            <sz val="9"/>
            <color indexed="81"/>
            <rFont val="Tahoma"/>
            <family val="2"/>
          </rPr>
          <t xml:space="preserve">If ratio:  Traceable DAP meter reading/System DAP meter reading
If percentage difference:
 (System DAP meter reading - Traceable DAP meter reading) x 100
  /Traceable DAP meter reading
If possible take an average of low, medium and high dose rate measurements
</t>
        </r>
      </text>
    </comment>
    <comment ref="B45" authorId="0" shapeId="0" xr:uid="{00000000-0006-0000-0400-000004000000}">
      <text>
        <r>
          <rPr>
            <sz val="9"/>
            <color indexed="81"/>
            <rFont val="Tahoma"/>
            <family val="2"/>
          </rPr>
          <t>Also known as "Dose at reference point" or "Skin dose"
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C70" authorId="0" shapeId="0" xr:uid="{00000000-0006-0000-0400-000005000000}">
      <text>
        <r>
          <rPr>
            <sz val="9"/>
            <color indexed="81"/>
            <rFont val="Tahoma"/>
            <family val="2"/>
          </rPr>
          <t>Ratio = 
height of lead strips/ 
distance between lead strips</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1F00-000001000000}">
      <text>
        <r>
          <rPr>
            <sz val="9"/>
            <color indexed="81"/>
            <rFont val="Tahoma"/>
            <family val="2"/>
          </rPr>
          <t>From entry on 
Fluoroscopy System: General info sheet</t>
        </r>
      </text>
    </comment>
    <comment ref="I3" authorId="0" shapeId="0" xr:uid="{083444FB-C8E5-4DDA-9028-1B49AA8258D9}">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1C5DC6D5-64ED-48F5-91C1-5E5B34D8A933}">
      <text>
        <r>
          <rPr>
            <b/>
            <sz val="9"/>
            <color indexed="81"/>
            <rFont val="Tahoma"/>
            <family val="2"/>
          </rPr>
          <t>Weight data is most important for smaller groups (&lt; 20 patients).</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B2" authorId="0" shapeId="0" xr:uid="{00000000-0006-0000-2000-000001000000}">
      <text>
        <r>
          <rPr>
            <b/>
            <sz val="9"/>
            <color indexed="81"/>
            <rFont val="Tahoma"/>
            <family val="2"/>
          </rPr>
          <t xml:space="preserve">This drop down list includes 
extra exams and protocols for which data was received in the pilot study.
</t>
        </r>
      </text>
    </comment>
    <comment ref="E3" authorId="0" shapeId="0" xr:uid="{00000000-0006-0000-2000-000002000000}">
      <text>
        <r>
          <rPr>
            <sz val="9"/>
            <color indexed="81"/>
            <rFont val="Tahoma"/>
            <family val="2"/>
          </rPr>
          <t>From entry on 
Fluoroscopy System: General info sheet</t>
        </r>
      </text>
    </comment>
    <comment ref="I3" authorId="0" shapeId="0" xr:uid="{338119C3-A569-4C12-8EE2-F43342CA11CB}">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580E1F1C-56BB-4D6E-8D3B-505AF4149EF9}">
      <text>
        <r>
          <rPr>
            <b/>
            <sz val="9"/>
            <color indexed="81"/>
            <rFont val="Tahoma"/>
            <family val="2"/>
          </rPr>
          <t>Weight data is most important for smaller groups (&lt; 20 patients).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B2" authorId="0" shapeId="0" xr:uid="{00000000-0006-0000-2100-000001000000}">
      <text>
        <r>
          <rPr>
            <b/>
            <sz val="9"/>
            <color indexed="81"/>
            <rFont val="Tahoma"/>
            <family val="2"/>
          </rPr>
          <t xml:space="preserve">This drop down list includes 
extra exams and protocols for which data was received in the pilot study.
</t>
        </r>
      </text>
    </comment>
    <comment ref="E3" authorId="0" shapeId="0" xr:uid="{00000000-0006-0000-2100-000002000000}">
      <text>
        <r>
          <rPr>
            <sz val="9"/>
            <color indexed="81"/>
            <rFont val="Tahoma"/>
            <family val="2"/>
          </rPr>
          <t>From entry on 
Fluoroscopy System: General info sheet</t>
        </r>
      </text>
    </comment>
    <comment ref="I3" authorId="0" shapeId="0" xr:uid="{78E18285-9431-4F37-B862-6C4E2678BD86}">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342D507D-86B1-4987-83C7-DDCF0C1201F3}">
      <text>
        <r>
          <rPr>
            <b/>
            <sz val="9"/>
            <color indexed="81"/>
            <rFont val="Tahoma"/>
            <family val="2"/>
          </rPr>
          <t>Weight data is most important for smaller groups (&lt; 20 patients).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B2" authorId="0" shapeId="0" xr:uid="{00000000-0006-0000-2200-000001000000}">
      <text>
        <r>
          <rPr>
            <b/>
            <sz val="9"/>
            <color indexed="81"/>
            <rFont val="Tahoma"/>
            <family val="2"/>
          </rPr>
          <t xml:space="preserve">This drop down list includes 
extra exams and protocols for which data was received in the pilot study.
</t>
        </r>
      </text>
    </comment>
    <comment ref="E3" authorId="0" shapeId="0" xr:uid="{00000000-0006-0000-2200-000002000000}">
      <text>
        <r>
          <rPr>
            <sz val="9"/>
            <color indexed="81"/>
            <rFont val="Tahoma"/>
            <family val="2"/>
          </rPr>
          <t>From entry on 
Fluoroscopy System: General info sheet</t>
        </r>
      </text>
    </comment>
    <comment ref="I3" authorId="0" shapeId="0" xr:uid="{7474AF20-B173-4203-93C3-6555410BB80F}">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D8E54423-E72F-40F2-A3CB-563802BBB071}">
      <text>
        <r>
          <rPr>
            <b/>
            <sz val="9"/>
            <color indexed="81"/>
            <rFont val="Tahoma"/>
            <family val="2"/>
          </rPr>
          <t>Weight data is most important for smaller groups (&lt; 20 patients).</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B2" authorId="0" shapeId="0" xr:uid="{00000000-0006-0000-2300-000001000000}">
      <text>
        <r>
          <rPr>
            <b/>
            <sz val="9"/>
            <color indexed="81"/>
            <rFont val="Tahoma"/>
            <family val="2"/>
          </rPr>
          <t xml:space="preserve">This drop down list includes 
extra exams and protocols for which data was received in the pilot study.
</t>
        </r>
      </text>
    </comment>
    <comment ref="E3" authorId="0" shapeId="0" xr:uid="{00000000-0006-0000-2300-000002000000}">
      <text>
        <r>
          <rPr>
            <sz val="9"/>
            <color indexed="81"/>
            <rFont val="Tahoma"/>
            <family val="2"/>
          </rPr>
          <t>From entry on 
Fluoroscopy System: General info sheet</t>
        </r>
      </text>
    </comment>
    <comment ref="I3" authorId="0" shapeId="0" xr:uid="{79B0D123-337D-4E7B-A57C-419185300D11}">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D8CFF978-62C4-4734-8422-BD538DAA4A85}">
      <text>
        <r>
          <rPr>
            <b/>
            <sz val="9"/>
            <color indexed="81"/>
            <rFont val="Tahoma"/>
            <family val="2"/>
          </rPr>
          <t>Weight data is most important for smaller groups (&lt; 20 patients).</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B2" authorId="0" shapeId="0" xr:uid="{00000000-0006-0000-2400-000001000000}">
      <text>
        <r>
          <rPr>
            <b/>
            <sz val="9"/>
            <color indexed="81"/>
            <rFont val="Tahoma"/>
            <family val="2"/>
          </rPr>
          <t xml:space="preserve">This drop down list includes 
extra exams and protocols for which data was received in the pilot study.
</t>
        </r>
      </text>
    </comment>
    <comment ref="E3" authorId="0" shapeId="0" xr:uid="{00000000-0006-0000-2400-000002000000}">
      <text>
        <r>
          <rPr>
            <sz val="9"/>
            <color indexed="81"/>
            <rFont val="Tahoma"/>
            <family val="2"/>
          </rPr>
          <t>From entry on 
Fluoroscopy System: General info sheet</t>
        </r>
      </text>
    </comment>
    <comment ref="I3" authorId="0" shapeId="0" xr:uid="{FA64C3E3-122D-4C71-B488-F23E7CB61D63}">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CC79F1D3-6426-4F51-8507-182E2BCB44A6}">
      <text>
        <r>
          <rPr>
            <b/>
            <sz val="9"/>
            <color indexed="81"/>
            <rFont val="Tahoma"/>
            <family val="2"/>
          </rPr>
          <t>Weight data is most important for smaller groups (&lt; 20 patients).</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B2" authorId="0" shapeId="0" xr:uid="{00000000-0006-0000-2500-000001000000}">
      <text>
        <r>
          <rPr>
            <b/>
            <sz val="9"/>
            <color indexed="81"/>
            <rFont val="Tahoma"/>
            <family val="2"/>
          </rPr>
          <t xml:space="preserve">This drop down list includes 
extra exams and protocols for which data was received in the pilot study.
</t>
        </r>
      </text>
    </comment>
    <comment ref="E3" authorId="0" shapeId="0" xr:uid="{00000000-0006-0000-2500-000002000000}">
      <text>
        <r>
          <rPr>
            <sz val="9"/>
            <color indexed="81"/>
            <rFont val="Tahoma"/>
            <family val="2"/>
          </rPr>
          <t>From entry on 
Fluoroscopy System: General info sheet</t>
        </r>
      </text>
    </comment>
    <comment ref="I3" authorId="0" shapeId="0" xr:uid="{561AFA04-A3BA-478D-8A3D-49BE7C66E073}">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9F14ED0A-05D7-4AC5-B9A8-317C8C9AE8ED}">
      <text>
        <r>
          <rPr>
            <b/>
            <sz val="9"/>
            <color indexed="81"/>
            <rFont val="Tahoma"/>
            <family val="2"/>
          </rPr>
          <t>Weight data is most important for smaller groups (&lt; 20 patients).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I5" authorId="0" shapeId="0" xr:uid="{00000000-0006-0000-0500-000001000000}">
      <text>
        <r>
          <rPr>
            <b/>
            <sz val="9"/>
            <color indexed="81"/>
            <rFont val="Tahoma"/>
            <family val="2"/>
          </rPr>
          <t>Dose at a reference point</t>
        </r>
        <r>
          <rPr>
            <sz val="9"/>
            <color indexed="81"/>
            <rFont val="Tahoma"/>
            <family val="2"/>
          </rPr>
          <t xml:space="preserve">
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0600-000001000000}">
      <text>
        <r>
          <rPr>
            <sz val="9"/>
            <color indexed="81"/>
            <rFont val="Tahoma"/>
            <family val="2"/>
          </rPr>
          <t>From entry on 
Fluoroscopy System: General info sheet</t>
        </r>
      </text>
    </comment>
    <comment ref="I3" authorId="0" shapeId="0" xr:uid="{C20D7FFD-AFBF-4A9D-81D1-59F025EA3EBC}">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2E22339D-5D7D-43AE-BB7F-23739BCC4005}">
      <text>
        <r>
          <rPr>
            <b/>
            <sz val="9"/>
            <color indexed="81"/>
            <rFont val="Tahoma"/>
            <family val="2"/>
          </rPr>
          <t>Weight data is most important for smaller groups (&lt; 20 patients).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0700-000001000000}">
      <text>
        <r>
          <rPr>
            <sz val="9"/>
            <color indexed="81"/>
            <rFont val="Tahoma"/>
            <family val="2"/>
          </rPr>
          <t>From entry on 
Fluoroscopy System: General info sheet</t>
        </r>
      </text>
    </comment>
    <comment ref="I3" authorId="0" shapeId="0" xr:uid="{ECF7FF78-6464-483B-87CE-719A5B6510BA}">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5668ECF6-C063-4C5D-9704-7CF92363927F}">
      <text>
        <r>
          <rPr>
            <b/>
            <sz val="9"/>
            <color indexed="81"/>
            <rFont val="Tahoma"/>
            <family val="2"/>
          </rPr>
          <t>Weight data is most important for smaller groups (&lt; 20 patients).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0800-000001000000}">
      <text>
        <r>
          <rPr>
            <sz val="9"/>
            <color indexed="81"/>
            <rFont val="Tahoma"/>
            <family val="2"/>
          </rPr>
          <t>From entry on 
Fluoroscopy System: General info sheet</t>
        </r>
      </text>
    </comment>
    <comment ref="I3" authorId="0" shapeId="0" xr:uid="{C7C90595-F9E8-47A8-B7CC-44C2BF96E3DB}">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C0CCEB59-3121-40EB-8515-0FF861485C5F}">
      <text>
        <r>
          <rPr>
            <b/>
            <sz val="9"/>
            <color indexed="81"/>
            <rFont val="Tahoma"/>
            <family val="2"/>
          </rPr>
          <t>Weight data is most important for smaller groups (&lt; 20 patients).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0900-000001000000}">
      <text>
        <r>
          <rPr>
            <sz val="9"/>
            <color indexed="81"/>
            <rFont val="Tahoma"/>
            <family val="2"/>
          </rPr>
          <t>From entry on 
Fluoroscopy System: General info sheet</t>
        </r>
      </text>
    </comment>
    <comment ref="I3" authorId="0" shapeId="0" xr:uid="{05638F6B-FBFA-448A-ACB0-008739FE935B}">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6546C920-2412-4642-AEC8-56A2EFCAAD8E}">
      <text>
        <r>
          <rPr>
            <b/>
            <sz val="9"/>
            <color indexed="81"/>
            <rFont val="Tahoma"/>
            <family val="2"/>
          </rPr>
          <t>Weight data is most important for smaller groups (&lt; 20 patients).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Jenny Smith</author>
  </authors>
  <commentList>
    <comment ref="E3" authorId="0" shapeId="0" xr:uid="{00000000-0006-0000-0A00-000001000000}">
      <text>
        <r>
          <rPr>
            <sz val="9"/>
            <color indexed="81"/>
            <rFont val="Tahoma"/>
            <family val="2"/>
          </rPr>
          <t>From entry on 
Fluoroscopy System: General info sheet</t>
        </r>
      </text>
    </comment>
    <comment ref="I3" authorId="0" shapeId="0" xr:uid="{00000000-0006-0000-0A00-000002000000}">
      <text>
        <r>
          <rPr>
            <b/>
            <sz val="9"/>
            <color indexed="81"/>
            <rFont val="Tahoma"/>
            <family val="2"/>
          </rPr>
          <t xml:space="preserve">Also known as "Dose at reference point" or "Skin dose"
</t>
        </r>
        <r>
          <rPr>
            <b/>
            <sz val="11"/>
            <color indexed="81"/>
            <rFont val="Calibri"/>
            <family val="2"/>
            <scheme val="minor"/>
          </rPr>
          <t>Defined as cumulative air kerma calibrated free in air (CAK) at an interventional reference point (IRP) that is defined as a location that is ‘representative–of the patient’s skin'. For typical isocentric interventional equipment, the default IRP is located on the central axis of the X-ray beam at 15 cm on the X-ray tube side of isocenter. 
Not all equipment will give a value calculated using this new internationally agreed definition.  Please do submit this data in any case but also make sure to include the fluoroscopy system's make and model (including number) on the Fluoroscopy System:- General information page as from that we can assess how different sets of data were determined, and hence compare the data from different systems.
Reference:- International Electrotechnical Commission. Medical electrical equipment: part 2-43- particular requirements for the safety of x-ray equipment for interventional procedures. Report 60601. 2nd ed. Geneva, Switzerland: International Electrotechnical Commission, 2010</t>
        </r>
      </text>
    </comment>
    <comment ref="M5" authorId="0" shapeId="0" xr:uid="{7DB0EFBF-55E5-44B6-982C-0CBCE1E5AD1D}">
      <text>
        <r>
          <rPr>
            <b/>
            <sz val="9"/>
            <color indexed="81"/>
            <rFont val="Tahoma"/>
            <family val="2"/>
          </rPr>
          <t>Weight data is most important for smaller groups (&lt; 20 patients).</t>
        </r>
      </text>
    </comment>
  </commentList>
</comments>
</file>

<file path=xl/sharedStrings.xml><?xml version="1.0" encoding="utf-8"?>
<sst xmlns="http://schemas.openxmlformats.org/spreadsheetml/2006/main" count="14873" uniqueCount="2528">
  <si>
    <t>Unknown</t>
  </si>
  <si>
    <t>Primary Contact:</t>
  </si>
  <si>
    <t>Second Contact:</t>
  </si>
  <si>
    <t xml:space="preserve">Name* </t>
  </si>
  <si>
    <t xml:space="preserve">telephone* </t>
  </si>
  <si>
    <t xml:space="preserve">email* </t>
  </si>
  <si>
    <t xml:space="preserve">email  </t>
  </si>
  <si>
    <t xml:space="preserve">Name  </t>
  </si>
  <si>
    <t xml:space="preserve">telephone  </t>
  </si>
  <si>
    <t>cm</t>
  </si>
  <si>
    <t xml:space="preserve">Jenny.Smith@phe.gov.uk
</t>
  </si>
  <si>
    <t xml:space="preserve">MedicalRadiationDoses@phe.gov.uk
</t>
  </si>
  <si>
    <t>Please email the completed spread sheet(s) and any other documents to:-</t>
  </si>
  <si>
    <t xml:space="preserve">Participants who wish to password protect emailed documents are asked to contact:- </t>
  </si>
  <si>
    <t>Third Contact:</t>
  </si>
  <si>
    <t>Forth Contact:</t>
  </si>
  <si>
    <t xml:space="preserve">Contact Information </t>
  </si>
  <si>
    <t>Sex</t>
  </si>
  <si>
    <t>England</t>
  </si>
  <si>
    <t>Other</t>
  </si>
  <si>
    <t>Hospital Name*:</t>
  </si>
  <si>
    <t>Contact e-mail*:</t>
  </si>
  <si>
    <t>Sector*:</t>
  </si>
  <si>
    <t>Hospital info 1:  (Hospital type)</t>
  </si>
  <si>
    <t>Hospital info 2:  (catchment population)</t>
  </si>
  <si>
    <t>Hospital info 3: (number of beds)</t>
  </si>
  <si>
    <t>Hospital address</t>
  </si>
  <si>
    <t>Country</t>
  </si>
  <si>
    <t>NHS trust or Parent Organisation</t>
  </si>
  <si>
    <t>IHCP</t>
  </si>
  <si>
    <t>Org Code</t>
  </si>
  <si>
    <t>Provider Name</t>
  </si>
  <si>
    <t>REM</t>
  </si>
  <si>
    <t>RCF</t>
  </si>
  <si>
    <t>RBS</t>
  </si>
  <si>
    <t>RFF</t>
  </si>
  <si>
    <t>RXL</t>
  </si>
  <si>
    <t>RMC</t>
  </si>
  <si>
    <t>RAE</t>
  </si>
  <si>
    <t>RWY</t>
  </si>
  <si>
    <t>RLN</t>
  </si>
  <si>
    <t>RJR</t>
  </si>
  <si>
    <t>RXP</t>
  </si>
  <si>
    <t>RP5</t>
  </si>
  <si>
    <t>RJN</t>
  </si>
  <si>
    <t>RXR</t>
  </si>
  <si>
    <t>RR7</t>
  </si>
  <si>
    <t>RCD</t>
  </si>
  <si>
    <t>RWA</t>
  </si>
  <si>
    <t>RXN</t>
  </si>
  <si>
    <t>RR8</t>
  </si>
  <si>
    <t>RBQ</t>
  </si>
  <si>
    <t>REP</t>
  </si>
  <si>
    <t>RBT</t>
  </si>
  <si>
    <t>RXF</t>
  </si>
  <si>
    <t>RNL</t>
  </si>
  <si>
    <t>RVW</t>
  </si>
  <si>
    <t>RJL</t>
  </si>
  <si>
    <t>RX4</t>
  </si>
  <si>
    <t>RTF</t>
  </si>
  <si>
    <t>RW6</t>
  </si>
  <si>
    <t>RQ6</t>
  </si>
  <si>
    <t>RM3</t>
  </si>
  <si>
    <t>RCU</t>
  </si>
  <si>
    <t>RHQ</t>
  </si>
  <si>
    <t>RTR</t>
  </si>
  <si>
    <t>RE9</t>
  </si>
  <si>
    <t>RVY</t>
  </si>
  <si>
    <t>RBN</t>
  </si>
  <si>
    <t>RWJ</t>
  </si>
  <si>
    <t>RMP</t>
  </si>
  <si>
    <t>RBV</t>
  </si>
  <si>
    <t>REN</t>
  </si>
  <si>
    <t>RTD</t>
  </si>
  <si>
    <t>RFR</t>
  </si>
  <si>
    <t>RET</t>
  </si>
  <si>
    <t>RTX</t>
  </si>
  <si>
    <t>RWW</t>
  </si>
  <si>
    <t>RBL</t>
  </si>
  <si>
    <t>RRF</t>
  </si>
  <si>
    <t>RCB</t>
  </si>
  <si>
    <t>RDD</t>
  </si>
  <si>
    <t>RC1</t>
  </si>
  <si>
    <t>RQ3</t>
  </si>
  <si>
    <t>RJF</t>
  </si>
  <si>
    <t>RGT</t>
  </si>
  <si>
    <t>RT1</t>
  </si>
  <si>
    <t>RFS</t>
  </si>
  <si>
    <t>RDE</t>
  </si>
  <si>
    <t>RTG</t>
  </si>
  <si>
    <t>RWH</t>
  </si>
  <si>
    <t>RLT</t>
  </si>
  <si>
    <t>RR1</t>
  </si>
  <si>
    <t>RY4</t>
  </si>
  <si>
    <t>RGQ</t>
  </si>
  <si>
    <t>RGP</t>
  </si>
  <si>
    <t>RNQ</t>
  </si>
  <si>
    <t>RC9</t>
  </si>
  <si>
    <t>RQ8</t>
  </si>
  <si>
    <t>RD8</t>
  </si>
  <si>
    <t>RM1</t>
  </si>
  <si>
    <t>RNS</t>
  </si>
  <si>
    <t>RX1</t>
  </si>
  <si>
    <t>RGM</t>
  </si>
  <si>
    <t>RGN</t>
  </si>
  <si>
    <t>RXK</t>
  </si>
  <si>
    <t>RK5</t>
  </si>
  <si>
    <t>RXW</t>
  </si>
  <si>
    <t>RJC</t>
  </si>
  <si>
    <t>RAJ</t>
  </si>
  <si>
    <t>RNA</t>
  </si>
  <si>
    <t>RQW</t>
  </si>
  <si>
    <t>RCX</t>
  </si>
  <si>
    <t>RL1</t>
  </si>
  <si>
    <t>RRJ</t>
  </si>
  <si>
    <t>RL4</t>
  </si>
  <si>
    <t>RWD</t>
  </si>
  <si>
    <t>RRK</t>
  </si>
  <si>
    <t>RKB</t>
  </si>
  <si>
    <t>RWE</t>
  </si>
  <si>
    <t>RJE</t>
  </si>
  <si>
    <t>RBK</t>
  </si>
  <si>
    <t>RWG</t>
  </si>
  <si>
    <t>RGR</t>
  </si>
  <si>
    <t>RWP</t>
  </si>
  <si>
    <t>RLQ</t>
  </si>
  <si>
    <t>RF4</t>
  </si>
  <si>
    <t>R1H</t>
  </si>
  <si>
    <t>RQM</t>
  </si>
  <si>
    <t>RJ6</t>
  </si>
  <si>
    <t>RVR</t>
  </si>
  <si>
    <t>RP4</t>
  </si>
  <si>
    <t>RJ1</t>
  </si>
  <si>
    <t>RQX</t>
  </si>
  <si>
    <t>RYJ</t>
  </si>
  <si>
    <t>RJZ</t>
  </si>
  <si>
    <t>RAX</t>
  </si>
  <si>
    <t>RJ2</t>
  </si>
  <si>
    <t>R1K</t>
  </si>
  <si>
    <t>RP6</t>
  </si>
  <si>
    <t>RAP</t>
  </si>
  <si>
    <t>RT3</t>
  </si>
  <si>
    <t>RAL</t>
  </si>
  <si>
    <t>RAN</t>
  </si>
  <si>
    <t>RV5</t>
  </si>
  <si>
    <t>RJ7</t>
  </si>
  <si>
    <t>RAS</t>
  </si>
  <si>
    <t>RPY</t>
  </si>
  <si>
    <t>RKE</t>
  </si>
  <si>
    <t>RRV</t>
  </si>
  <si>
    <t>RTK</t>
  </si>
  <si>
    <t>RXH</t>
  </si>
  <si>
    <t>RXQ</t>
  </si>
  <si>
    <t>RN7</t>
  </si>
  <si>
    <t>RBD</t>
  </si>
  <si>
    <t>RDY</t>
  </si>
  <si>
    <t>RVV</t>
  </si>
  <si>
    <t>RXC</t>
  </si>
  <si>
    <t>RDU</t>
  </si>
  <si>
    <t>RTE</t>
  </si>
  <si>
    <t>RN3</t>
  </si>
  <si>
    <t>RN5</t>
  </si>
  <si>
    <t>R1F</t>
  </si>
  <si>
    <t>RWF</t>
  </si>
  <si>
    <t>RPA</t>
  </si>
  <si>
    <t>RVJ</t>
  </si>
  <si>
    <t>RBZ</t>
  </si>
  <si>
    <t>RTH</t>
  </si>
  <si>
    <t>RK9</t>
  </si>
  <si>
    <t>RD3</t>
  </si>
  <si>
    <t>RHU</t>
  </si>
  <si>
    <t>RPC</t>
  </si>
  <si>
    <t>RHW</t>
  </si>
  <si>
    <t>REF</t>
  </si>
  <si>
    <t>RH8</t>
  </si>
  <si>
    <t>RA2</t>
  </si>
  <si>
    <t>RD1</t>
  </si>
  <si>
    <t>RNZ</t>
  </si>
  <si>
    <t>RA9</t>
  </si>
  <si>
    <t>RW1</t>
  </si>
  <si>
    <t>RTP</t>
  </si>
  <si>
    <t>RDR</t>
  </si>
  <si>
    <t>RBA</t>
  </si>
  <si>
    <t>RDZ</t>
  </si>
  <si>
    <t>RHM</t>
  </si>
  <si>
    <t>RA7</t>
  </si>
  <si>
    <t>RYR</t>
  </si>
  <si>
    <t>RA3</t>
  </si>
  <si>
    <t>RA4</t>
  </si>
  <si>
    <t>NT9</t>
  </si>
  <si>
    <t>Alliance Medical</t>
  </si>
  <si>
    <t>NT4</t>
  </si>
  <si>
    <t xml:space="preserve">BMI Healthcare </t>
  </si>
  <si>
    <t>NTP</t>
  </si>
  <si>
    <t>Care UK</t>
  </si>
  <si>
    <t>NV3</t>
  </si>
  <si>
    <t>Circle</t>
  </si>
  <si>
    <t>AC7</t>
  </si>
  <si>
    <t>NBM</t>
  </si>
  <si>
    <t>Direct Medical Imaging Ltd</t>
  </si>
  <si>
    <t>NV1</t>
  </si>
  <si>
    <t>InHealth Group Limited</t>
  </si>
  <si>
    <t>NT2</t>
  </si>
  <si>
    <t>Nuffield Health</t>
  </si>
  <si>
    <t>NEF</t>
  </si>
  <si>
    <t>Peninsula Ultrasound Limited</t>
  </si>
  <si>
    <t>NPP</t>
  </si>
  <si>
    <t>Prime Diagnostics Limited</t>
  </si>
  <si>
    <t>NVC</t>
  </si>
  <si>
    <t>Ramsay Healthcare UK Operations Limited</t>
  </si>
  <si>
    <t>NT3</t>
  </si>
  <si>
    <t>Spire Healthcare</t>
  </si>
  <si>
    <t>NDA</t>
  </si>
  <si>
    <t>Virgin Care Services Ltd</t>
  </si>
  <si>
    <t>Not applicable</t>
  </si>
  <si>
    <t>Automatic Exposure Control available?</t>
  </si>
  <si>
    <t>Manufacturer:</t>
  </si>
  <si>
    <t>Model:</t>
  </si>
  <si>
    <t>Ratio</t>
  </si>
  <si>
    <t>strips per cm</t>
  </si>
  <si>
    <t>Table</t>
  </si>
  <si>
    <t>Vibrating? Yes/No</t>
  </si>
  <si>
    <t>For use by PHE staff only: Organisational Information: Hospital/Clinic</t>
  </si>
  <si>
    <t>DAP units</t>
  </si>
  <si>
    <t>Responsible MPE or RPA or MP group</t>
  </si>
  <si>
    <t>X-ray Gen: Manufacturer:</t>
  </si>
  <si>
    <t>X-ray Gen: Model</t>
  </si>
  <si>
    <t>DAP meter: built in?</t>
  </si>
  <si>
    <t>DAP meter: physical or digital?</t>
  </si>
  <si>
    <t>Table top: Al equivalence, mm Al</t>
  </si>
  <si>
    <t>Examinations list</t>
  </si>
  <si>
    <t>Date of last tube replacement</t>
  </si>
  <si>
    <t>Available? Yes/No</t>
  </si>
  <si>
    <t>Anti-scatter Grid used?:</t>
  </si>
  <si>
    <t xml:space="preserve">Very Useful Information </t>
  </si>
  <si>
    <t>Organisational Information</t>
  </si>
  <si>
    <t>Contact Information</t>
  </si>
  <si>
    <t>Region Code</t>
  </si>
  <si>
    <t>-</t>
  </si>
  <si>
    <t>PHE Added Organisational information</t>
  </si>
  <si>
    <t>PHE Support Information: Drop down list contents</t>
  </si>
  <si>
    <t xml:space="preserve">DAP dose Units if entry above is "Other". </t>
  </si>
  <si>
    <t>Detector size:</t>
  </si>
  <si>
    <t>DAP measurement</t>
  </si>
  <si>
    <t>DAP Measurement</t>
  </si>
  <si>
    <r>
      <t xml:space="preserve">(Drop down list: </t>
    </r>
    <r>
      <rPr>
        <i/>
        <sz val="12"/>
        <rFont val="Calibri"/>
        <family val="2"/>
      </rPr>
      <t>Yes/No)</t>
    </r>
  </si>
  <si>
    <t>If No, how is DAP measured?</t>
  </si>
  <si>
    <t>("Notes" text box available for longer entries)</t>
  </si>
  <si>
    <t>(drop down list)</t>
  </si>
  <si>
    <t>Average:
 % diff</t>
  </si>
  <si>
    <t>General Information box</t>
  </si>
  <si>
    <t>Exam information box</t>
  </si>
  <si>
    <t xml:space="preserve">Other </t>
  </si>
  <si>
    <t>More than 1 protocol name entered?
Y/N?</t>
  </si>
  <si>
    <t>Height
 (cm)</t>
  </si>
  <si>
    <t>Doses adjusted by this factor?</t>
  </si>
  <si>
    <t xml:space="preserve">         Patient information</t>
  </si>
  <si>
    <t>Carestream Health</t>
  </si>
  <si>
    <t>GE Healthcare</t>
  </si>
  <si>
    <t>Philips Healthcare</t>
  </si>
  <si>
    <t>Siemens Healthcare</t>
  </si>
  <si>
    <t>Shimadzu Corporation</t>
  </si>
  <si>
    <t>X-ray gen. Manufacturers</t>
  </si>
  <si>
    <t>Detector Manufacturers</t>
  </si>
  <si>
    <t>Fujifilm</t>
  </si>
  <si>
    <t>Automatic Exposure Control used? Yes/No</t>
  </si>
  <si>
    <t>Patient Position</t>
  </si>
  <si>
    <t>Prone</t>
  </si>
  <si>
    <t>Supine</t>
  </si>
  <si>
    <t>Detector : additional info</t>
  </si>
  <si>
    <t>PHE Data management zone: Do not edit!</t>
  </si>
  <si>
    <t>Hospital info 3: 
(number of beds)</t>
  </si>
  <si>
    <t>PHE Hospital/Clinic code</t>
  </si>
  <si>
    <t>PHE X-ray System code</t>
  </si>
  <si>
    <t>DID English Hospital codes  [other country hospital codes to be added]</t>
  </si>
  <si>
    <t>M</t>
  </si>
  <si>
    <t>F</t>
  </si>
  <si>
    <t>U</t>
  </si>
  <si>
    <t xml:space="preserve">Select from drop down list  </t>
  </si>
  <si>
    <t>Contact tel.*:</t>
  </si>
  <si>
    <t>DID regional England codes, plus NHS country codes and Independent code</t>
  </si>
  <si>
    <r>
      <t>Manufacturer</t>
    </r>
    <r>
      <rPr>
        <sz val="10"/>
        <rFont val="Calibri"/>
        <family val="2"/>
      </rPr>
      <t>:</t>
    </r>
    <r>
      <rPr>
        <i/>
        <sz val="10"/>
        <rFont val="Calibri"/>
        <family val="2"/>
      </rPr>
      <t xml:space="preserve"> If "Other" enter in "Any other information"</t>
    </r>
  </si>
  <si>
    <t>Antiscatter Grid</t>
  </si>
  <si>
    <t>SNOMED-CT Code</t>
  </si>
  <si>
    <t>NICIP Code</t>
  </si>
  <si>
    <t>Survey method</t>
  </si>
  <si>
    <t>Not known</t>
  </si>
  <si>
    <t>Has (or will) this data also be used for local or other dose surveys?</t>
  </si>
  <si>
    <t xml:space="preserve">If Dose Management Software used: </t>
  </si>
  <si>
    <t>text</t>
  </si>
  <si>
    <t>Yes: Used for all protocols</t>
  </si>
  <si>
    <t>Yes: Used for most protocols</t>
  </si>
  <si>
    <t>Principal Medical Physicist (Diagnostic Imaging)</t>
  </si>
  <si>
    <t>01235 000000</t>
  </si>
  <si>
    <t>Mark.Albert@CWHNHSTrust.co.uk</t>
  </si>
  <si>
    <t xml:space="preserve">mobile </t>
  </si>
  <si>
    <t xml:space="preserve">Supporting Information </t>
  </si>
  <si>
    <t>Not Known</t>
  </si>
  <si>
    <t>Do not edit</t>
  </si>
  <si>
    <t xml:space="preserve">PHE analysis: </t>
  </si>
  <si>
    <r>
      <rPr>
        <b/>
        <sz val="14"/>
        <rFont val="Calibri"/>
        <family val="2"/>
      </rPr>
      <t xml:space="preserve">Hospital/Clinic Address </t>
    </r>
    <r>
      <rPr>
        <i/>
        <sz val="10"/>
        <rFont val="Calibri"/>
        <family val="2"/>
      </rPr>
      <t>(for new line: alt-enter)</t>
    </r>
  </si>
  <si>
    <t xml:space="preserve">SNOMED-CT Name and code:   </t>
  </si>
  <si>
    <t>SNOMED/NICP names and codes</t>
  </si>
  <si>
    <t>Yes for SNOMED (NICIP not used)</t>
  </si>
  <si>
    <t>Yes for both SNOMED and NICP</t>
  </si>
  <si>
    <t>Yes for NICIP (SNOMED not used)</t>
  </si>
  <si>
    <t>No for both SNOMED and NIPIC (see notes)</t>
  </si>
  <si>
    <t>Yes for SNOMED (NICIP not known)</t>
  </si>
  <si>
    <t>Yes for NICIP (SNOMED not known)</t>
  </si>
  <si>
    <t>No for SNOMED, Yes for NICIP (see Notes)</t>
  </si>
  <si>
    <t xml:space="preserve">See comments below in Notes box </t>
  </si>
  <si>
    <t xml:space="preserve">NICIP Name and Code:          </t>
  </si>
  <si>
    <t>Does the system have a built in DAP meter?</t>
  </si>
  <si>
    <t>Are dose values entered manually at any point (e.g. into RIS)?</t>
  </si>
  <si>
    <t>Essential Information</t>
  </si>
  <si>
    <t>* Denotes a Essential field</t>
  </si>
  <si>
    <r>
      <t xml:space="preserve">If you have problems using this form please contact me by email at </t>
    </r>
    <r>
      <rPr>
        <b/>
        <sz val="11"/>
        <color indexed="8"/>
        <rFont val="Arial"/>
        <family val="2"/>
      </rPr>
      <t/>
    </r>
  </si>
  <si>
    <t xml:space="preserve">Post Code: </t>
  </si>
  <si>
    <t>PHE workbook and spreadsheet code</t>
  </si>
  <si>
    <t xml:space="preserve">Data collected retrospectively or prospectively?* </t>
  </si>
  <si>
    <t>Used in/for local or other dose surveys</t>
  </si>
  <si>
    <t>Any manual entry of dose values?</t>
  </si>
  <si>
    <t>Dose Management Software: 
Software Name</t>
  </si>
  <si>
    <t xml:space="preserve">Dose Management Software: 
Years in use </t>
  </si>
  <si>
    <t>Collected using PACS</t>
  </si>
  <si>
    <t>Collected using RIS</t>
  </si>
  <si>
    <t xml:space="preserve">Collected using Paper forms devised for this survey </t>
  </si>
  <si>
    <t>Collected using Electronic forms devised for this survey</t>
  </si>
  <si>
    <t>Collected using Other methods</t>
  </si>
  <si>
    <t>No: See Dose Data Collection Methodology Box</t>
  </si>
  <si>
    <t>Yes: See Additional Information</t>
  </si>
  <si>
    <t>Yes: Retrospectively from RIS records</t>
  </si>
  <si>
    <t>Yes: Prospectively using the PHE forms</t>
  </si>
  <si>
    <t>Yes: Prospectively using in-house survey procedures</t>
  </si>
  <si>
    <t>Yes: Retrospectively and Prospectively</t>
  </si>
  <si>
    <t xml:space="preserve">Per Patient Data </t>
  </si>
  <si>
    <t>Variable: see exam protocol</t>
  </si>
  <si>
    <t>Dose Management Software used?</t>
  </si>
  <si>
    <t>On ward</t>
  </si>
  <si>
    <t xml:space="preserve">Accident and Emergency </t>
  </si>
  <si>
    <t>Hospital/Clinic comments section</t>
  </si>
  <si>
    <t>Dose Data Collection Method:
Comments General</t>
  </si>
  <si>
    <t>If DAP meter is not built in, 
how is DAP measured?
[Can be free text entry: edit as required]</t>
  </si>
  <si>
    <t>01</t>
  </si>
  <si>
    <t>02</t>
  </si>
  <si>
    <t>03</t>
  </si>
  <si>
    <t>04</t>
  </si>
  <si>
    <t>05</t>
  </si>
  <si>
    <t>06</t>
  </si>
  <si>
    <t>07</t>
  </si>
  <si>
    <t>08</t>
  </si>
  <si>
    <t>09</t>
  </si>
  <si>
    <r>
      <t xml:space="preserve">Comments Section: </t>
    </r>
    <r>
      <rPr>
        <i/>
        <sz val="12"/>
        <color indexed="8"/>
        <rFont val="Calibri"/>
        <family val="2"/>
      </rPr>
      <t>for any other information on the hospital or organisation (Alt-enter to start a new line)</t>
    </r>
  </si>
  <si>
    <t>NHS England</t>
  </si>
  <si>
    <t xml:space="preserve">NHS Northern Ireland </t>
  </si>
  <si>
    <t xml:space="preserve">NHS Scotland </t>
  </si>
  <si>
    <t xml:space="preserve">NHS Wales </t>
  </si>
  <si>
    <t xml:space="preserve">Prison: Contractor </t>
  </si>
  <si>
    <t xml:space="preserve">MoD </t>
  </si>
  <si>
    <t xml:space="preserve">Prison: Public Sector </t>
  </si>
  <si>
    <t xml:space="preserve">Public Sector: Other </t>
  </si>
  <si>
    <t>Commercial</t>
  </si>
  <si>
    <t xml:space="preserve">    PACS  </t>
  </si>
  <si>
    <t xml:space="preserve">    RIS  </t>
  </si>
  <si>
    <t xml:space="preserve">    Paper form used specifically for dose survey(s)  </t>
  </si>
  <si>
    <t xml:space="preserve">    Electronic form used specifically for dose survey(s)  </t>
  </si>
  <si>
    <t xml:space="preserve">    Dose  Management Software  </t>
  </si>
  <si>
    <r>
      <t xml:space="preserve">    Other                               </t>
    </r>
    <r>
      <rPr>
        <i/>
        <sz val="11"/>
        <color indexed="8"/>
        <rFont val="Calibri"/>
        <family val="2"/>
      </rPr>
      <t xml:space="preserve"> (details in comments section)</t>
    </r>
  </si>
  <si>
    <t xml:space="preserve">    Name of software package  </t>
  </si>
  <si>
    <t xml:space="preserve">    Company Name/Open Source/In House</t>
  </si>
  <si>
    <t>Table/Bed</t>
  </si>
  <si>
    <t>Yes: Used for all exposures</t>
  </si>
  <si>
    <t>Yes: Used for most exposures</t>
  </si>
  <si>
    <t>Yellow entry field and field name followed by* indicates Essential information</t>
  </si>
  <si>
    <t xml:space="preserve">      FOR ANY ADDITIONAL FIELDS CONTRIBUTOR WISHS TO ENTER</t>
  </si>
  <si>
    <t xml:space="preserve">An example entry is given below: please overwrite </t>
  </si>
  <si>
    <t>Text lists for Drop down lists</t>
  </si>
  <si>
    <t>NTD</t>
  </si>
  <si>
    <t>Interhealth Care Services (UK) Ltd</t>
  </si>
  <si>
    <t>PHE Support Information: Hospital/ clinic information</t>
  </si>
  <si>
    <r>
      <t xml:space="preserve">Medical sectors drop down list </t>
    </r>
    <r>
      <rPr>
        <i/>
        <sz val="10"/>
        <rFont val="Arial"/>
        <family val="2"/>
      </rPr>
      <t>(List of my making: JRHS)</t>
    </r>
  </si>
  <si>
    <t>List of English Trusts: January 2017</t>
  </si>
  <si>
    <t>Wales</t>
  </si>
  <si>
    <t>Aneurin Bevan Health Board</t>
  </si>
  <si>
    <t>Cardiff &amp; Vale University Health Board</t>
  </si>
  <si>
    <t>Hywel Dda Health Board</t>
  </si>
  <si>
    <t>Betsi Cadwaladr University Health Board</t>
  </si>
  <si>
    <t>Powys Teaching Health Board</t>
  </si>
  <si>
    <t>Welsh Ambulance Services NHS Trust</t>
  </si>
  <si>
    <t>Velindre NHS Trust</t>
  </si>
  <si>
    <t>Wales:- other</t>
  </si>
  <si>
    <t xml:space="preserve">Name of NHS Trust, Local Health Board or Parent organisation </t>
  </si>
  <si>
    <t>Scotland</t>
  </si>
  <si>
    <t>Scotland:-other</t>
  </si>
  <si>
    <t>Golden Jubilee National Hospital</t>
  </si>
  <si>
    <t>Scottish Ambulance Service</t>
  </si>
  <si>
    <t>SB9</t>
  </si>
  <si>
    <t>SF9</t>
  </si>
  <si>
    <t>SG9</t>
  </si>
  <si>
    <t>SH9</t>
  </si>
  <si>
    <t>SL9</t>
  </si>
  <si>
    <t>SN9</t>
  </si>
  <si>
    <t>SR9</t>
  </si>
  <si>
    <t>SS9</t>
  </si>
  <si>
    <t>ST9</t>
  </si>
  <si>
    <t>SV9</t>
  </si>
  <si>
    <t>SW9</t>
  </si>
  <si>
    <t>SY9</t>
  </si>
  <si>
    <t>SZ9</t>
  </si>
  <si>
    <t>Belfast Commissioning Group</t>
  </si>
  <si>
    <t>Northern Commissioning Group</t>
  </si>
  <si>
    <t>Southern Commissioning Group</t>
  </si>
  <si>
    <t>South Eastern Commissioning Group</t>
  </si>
  <si>
    <t>Western Commissioning Group</t>
  </si>
  <si>
    <t>N. Ireland</t>
  </si>
  <si>
    <t>ZC1</t>
  </si>
  <si>
    <t>ZC2</t>
  </si>
  <si>
    <t>ZC3</t>
  </si>
  <si>
    <t>ZC4</t>
  </si>
  <si>
    <t>ZC5</t>
  </si>
  <si>
    <t>YK301</t>
  </si>
  <si>
    <t>NOBLES HOSPITAL</t>
  </si>
  <si>
    <t>RAMSEY COTTAGE HOSPITAL</t>
  </si>
  <si>
    <t>YK101</t>
  </si>
  <si>
    <t>IoMann</t>
  </si>
  <si>
    <t>YK102</t>
  </si>
  <si>
    <t>ISLE OF MAN AMBULANCE SERVICE</t>
  </si>
  <si>
    <t>ZE0</t>
  </si>
  <si>
    <t>ZN0</t>
  </si>
  <si>
    <t>ZS0</t>
  </si>
  <si>
    <t>ZW0</t>
  </si>
  <si>
    <t>ZB1</t>
  </si>
  <si>
    <t>THE ROYAL GROUP OF HOSPITALS &amp; DENTAL HOSPITAL HSS</t>
  </si>
  <si>
    <t>BELFAST CITY HOSPITAL HSS TRUST</t>
  </si>
  <si>
    <t>GREEN PARK HSS TRUST</t>
  </si>
  <si>
    <t>DOWN &amp; LISBURN HSS TRUST</t>
  </si>
  <si>
    <t>NORTH &amp; WEST BELFAST HSS TRUST</t>
  </si>
  <si>
    <t>SOUTH &amp; EAST BELFAST HSS TRUST</t>
  </si>
  <si>
    <t>MATER HOSPITAL HSS TRUST</t>
  </si>
  <si>
    <t>THE ULSTER COMMUNITY &amp; HOSPITALS HSS TRUST</t>
  </si>
  <si>
    <t>CAUSEWAY HSS TRUST</t>
  </si>
  <si>
    <t>UNITED HOSPITALS HSS TRUST</t>
  </si>
  <si>
    <t>HOMEFIRST COMMUNITY HSS TRUST</t>
  </si>
  <si>
    <t>CRAIGAVON AREA HOSPITAL GROUP HSS TRUST</t>
  </si>
  <si>
    <t>CRAIGAVON &amp; BANBRIDGE COMMUNITY HSS TRUST</t>
  </si>
  <si>
    <t>NEWRY &amp; MOURNE HSS TRUST</t>
  </si>
  <si>
    <t>ARMAGH &amp; DUNGANNNON HSS TRUST</t>
  </si>
  <si>
    <t>ALTNAGELVIN HOSPITALS HSS TRUST</t>
  </si>
  <si>
    <t>FOYLE HSS TRUST</t>
  </si>
  <si>
    <t>SPERRIN LAKELAND HSS TRUST</t>
  </si>
  <si>
    <t>NI AMBULANCE SERVICE HSS TRUST</t>
  </si>
  <si>
    <t>NORTH &amp; WEST BELFAST</t>
  </si>
  <si>
    <t>SOUTH &amp; EAST BELFAST</t>
  </si>
  <si>
    <t>NORTH DOWN</t>
  </si>
  <si>
    <t>ARDS</t>
  </si>
  <si>
    <t>LISBURN</t>
  </si>
  <si>
    <t>DOWN</t>
  </si>
  <si>
    <t>ANTRIM/BALLYMENA</t>
  </si>
  <si>
    <t>CAUSEWAY</t>
  </si>
  <si>
    <t>EAST ANTRIM</t>
  </si>
  <si>
    <t>MID-ULSTER</t>
  </si>
  <si>
    <t>ARMAGH &amp; DUNGANNNON</t>
  </si>
  <si>
    <t>CRAIGAVON &amp; BANBRIDGE</t>
  </si>
  <si>
    <t>NEWRY &amp; MOURNE</t>
  </si>
  <si>
    <t>NORTHERN</t>
  </si>
  <si>
    <t>SOUTHERN</t>
  </si>
  <si>
    <t>EASTERN HEALTH &amp; SOCIAL SERVICES BOARD</t>
  </si>
  <si>
    <t>NORTHERN HEALTH &amp; SOCIAL SERVICES BOARD</t>
  </si>
  <si>
    <t>SOUTHERN HEALTH &amp; SOCIAL SERVICES BOARD</t>
  </si>
  <si>
    <t>WESTERN HEALTH &amp; SOCIAL SERCVICES BOARD</t>
  </si>
  <si>
    <t>Regional Health &amp; Social Care Board</t>
  </si>
  <si>
    <t>Belfast Health &amp; Social Care Trust</t>
  </si>
  <si>
    <t>Northern Heath &amp; Social Care Trust</t>
  </si>
  <si>
    <t>Southern Health &amp; Social Care Trust</t>
  </si>
  <si>
    <t xml:space="preserve">South Eastern Health &amp; Social Care </t>
  </si>
  <si>
    <t>Western Health &amp; Social Care Trust</t>
  </si>
  <si>
    <t>Z1010</t>
  </si>
  <si>
    <t>Z1020</t>
  </si>
  <si>
    <t>Z1030</t>
  </si>
  <si>
    <t>Z1060</t>
  </si>
  <si>
    <t>Z1080</t>
  </si>
  <si>
    <t>Z1090</t>
  </si>
  <si>
    <t>Z1100</t>
  </si>
  <si>
    <t>Z1110</t>
  </si>
  <si>
    <t>Z1410</t>
  </si>
  <si>
    <t>Z1420</t>
  </si>
  <si>
    <t>Z1430</t>
  </si>
  <si>
    <t>Z1610</t>
  </si>
  <si>
    <t>Z1620</t>
  </si>
  <si>
    <t>Z1630</t>
  </si>
  <si>
    <t>Z1640</t>
  </si>
  <si>
    <t>Z1810</t>
  </si>
  <si>
    <t>Z1820</t>
  </si>
  <si>
    <t>Z1830</t>
  </si>
  <si>
    <t>Z1990</t>
  </si>
  <si>
    <t>Z4110</t>
  </si>
  <si>
    <t>Z4120</t>
  </si>
  <si>
    <t>Z4130</t>
  </si>
  <si>
    <t>Z4140</t>
  </si>
  <si>
    <t>Z4150</t>
  </si>
  <si>
    <t>Z4160</t>
  </si>
  <si>
    <t>Z4410</t>
  </si>
  <si>
    <t>Z4420</t>
  </si>
  <si>
    <t>Z4430</t>
  </si>
  <si>
    <t>Z4440</t>
  </si>
  <si>
    <t>Z4610</t>
  </si>
  <si>
    <t>Z4620</t>
  </si>
  <si>
    <t>Z4630</t>
  </si>
  <si>
    <t>Z4810</t>
  </si>
  <si>
    <t>Z4820</t>
  </si>
  <si>
    <t>ZE000</t>
  </si>
  <si>
    <t>ZN000</t>
  </si>
  <si>
    <t>ZS000</t>
  </si>
  <si>
    <t>ZW000</t>
  </si>
  <si>
    <t>ZB001</t>
  </si>
  <si>
    <t>ZC010</t>
  </si>
  <si>
    <t>ZC020</t>
  </si>
  <si>
    <t>ZC030</t>
  </si>
  <si>
    <t>ZC040</t>
  </si>
  <si>
    <t>ZC050</t>
  </si>
  <si>
    <t>ZT001</t>
  </si>
  <si>
    <t>ZT002</t>
  </si>
  <si>
    <t>ZT003</t>
  </si>
  <si>
    <t>ZT004</t>
  </si>
  <si>
    <t>ZT005</t>
  </si>
  <si>
    <t>RQF</t>
  </si>
  <si>
    <t>RT4</t>
  </si>
  <si>
    <t>7A6</t>
  </si>
  <si>
    <t>7A3</t>
  </si>
  <si>
    <t>7A4</t>
  </si>
  <si>
    <t>7A2</t>
  </si>
  <si>
    <t>7A5</t>
  </si>
  <si>
    <t>7A1</t>
  </si>
  <si>
    <t>7A7</t>
  </si>
  <si>
    <t>Guernsey</t>
  </si>
  <si>
    <t>Mignot Memorial Hospital, Alderney</t>
  </si>
  <si>
    <t>Princess Elizabeth Hospital, St Andrews, Guernsey</t>
  </si>
  <si>
    <t>Guernsey Ambulance and Rescue Service</t>
  </si>
  <si>
    <t>Jersey</t>
  </si>
  <si>
    <t>General Hospital, St Helier, Jersey</t>
  </si>
  <si>
    <t xml:space="preserve">Notes </t>
  </si>
  <si>
    <t>PHE entry or information</t>
  </si>
  <si>
    <r>
      <t xml:space="preserve">
Which of the following were used to collect/record the survey data? 
</t>
    </r>
    <r>
      <rPr>
        <i/>
        <sz val="12"/>
        <color indexed="8"/>
        <rFont val="Calibri"/>
        <family val="2"/>
      </rPr>
      <t>Indicate as many as are relevant (drop down lists)</t>
    </r>
  </si>
  <si>
    <t>Green field: Autofilled cell or PHE entry</t>
  </si>
  <si>
    <t>Fluoroscopic angiography of cerebral artery (procedure) (419364000)</t>
  </si>
  <si>
    <t>Angio cerebral (FACEG)</t>
  </si>
  <si>
    <t>Fluoroscopic arthrography of hip joint with contrast (procedure) (433214009)</t>
  </si>
  <si>
    <t>Arthrogram hip Rt (FJHIR ), Arthrogram hip Lt (FJHIL)</t>
  </si>
  <si>
    <t>Barium swallow and meal (FBASM)</t>
  </si>
  <si>
    <t xml:space="preserve">Included in either Barium meal (procedure) (241153001) or Barium swallow (procedure) (168821007) </t>
  </si>
  <si>
    <t>Barium swallow (procedure) (168821007)</t>
  </si>
  <si>
    <t>Barium swallow (FBASW)</t>
  </si>
  <si>
    <t>Videofluoroscopy swallow (procedure) (241149003)</t>
  </si>
  <si>
    <t>Video swallow (FVIDS)</t>
  </si>
  <si>
    <t>Water soluble contrast enema (procedure) (241168000)</t>
  </si>
  <si>
    <t>Water soluble contrast enema (FWSEN)</t>
  </si>
  <si>
    <t>Water soluble contrast swallow (procedure) (241143002)</t>
  </si>
  <si>
    <t>Water soluble contrast swallow (FWASW)</t>
  </si>
  <si>
    <t>Fluoroscopic angiography of lower limb artery (procedure) (418994005)</t>
  </si>
  <si>
    <t>Angio lower limbs Left + Right (FALLL, FALLR)</t>
  </si>
  <si>
    <t>Fluoroscopic hysterosalpingography (procedure) (418120006)</t>
  </si>
  <si>
    <t>Hysterosalpingogram (FHYSG)</t>
  </si>
  <si>
    <t>Endoscopic retrograde cholangiopancreatography (procedure) (386718000)</t>
  </si>
  <si>
    <t>ERCP (EERCP)</t>
  </si>
  <si>
    <t>Doses from simple ERCP used for diagnosis only</t>
  </si>
  <si>
    <t>Cardiac ablation using fluoroscopy guidance (procedure)( 433172009)</t>
  </si>
  <si>
    <t>Cardiac ablation (ICARDA)</t>
  </si>
  <si>
    <t>Injection of facet joint using fluoroscopic guidance (procedure) (432671005)</t>
  </si>
  <si>
    <t>Fluoroscopic guided facet Jt injection (IFACJJ)</t>
  </si>
  <si>
    <t>Insertion of gastrostomy tube using fluoroscopic guidance (procedure) (431397007)</t>
  </si>
  <si>
    <t>Gastrostomy insertion (IGPEGI)</t>
  </si>
  <si>
    <t>Insertion of tunnelled central venous catheter using fluoroscopic guidance (procedure) (432019001)</t>
  </si>
  <si>
    <t xml:space="preserve">Tunnelled central venous line insertion (ITCVCI) </t>
  </si>
  <si>
    <t>Nephrostomy using fluoroscopic guidance (procedure) (431410007)</t>
  </si>
  <si>
    <t>Nephrostomy Rt + Lt (INEPRD , INEPLD)</t>
  </si>
  <si>
    <t>Replacement of nephrostomy tube using fluoroscopic guidance (procedure) (432075000)</t>
  </si>
  <si>
    <t>Nephrostomy catheter exchange (INEPXG)</t>
  </si>
  <si>
    <t>Oesophageal stent insertion (IOESSS)</t>
  </si>
  <si>
    <t>Insertion of permanent cardiac pacemaker using fluoroscopic guidance (procedure) (431981008)</t>
  </si>
  <si>
    <t>Cardiac permanent pacemaker insertion (IPACEI)</t>
  </si>
  <si>
    <t>Only doses for installing single or dual chamber pacemakers, do not include doses for installing biventricular pacemakers.</t>
  </si>
  <si>
    <t>Insertion of peripherally inserted central catheter using fluoroscopic guidance (procedure) (440447000)</t>
  </si>
  <si>
    <t>PICC Line insertion (IPICCI)</t>
  </si>
  <si>
    <t>Antegrade insertion of ureteric stent using fluoroscopic guidance (procedure)( 431219006)</t>
  </si>
  <si>
    <t>Ureteric stent antegrade Lt + Rt (IURALS + IURARS)</t>
  </si>
  <si>
    <t>Retrograde insertion of ureteric stent using fluoroscopic guidance (procedure)( 431221001)</t>
  </si>
  <si>
    <t xml:space="preserve">Ureteric stent retrograde Lt + Rt (IURRLS + IURRRS) </t>
  </si>
  <si>
    <t>X-ray of abdomen using mobile image intensifier (procedure) (432778008)</t>
  </si>
  <si>
    <t>Mobile image intensifier abdomen (FABDOM)</t>
  </si>
  <si>
    <t>X-ray of cervical spine using mobile image intensifier (procedure) (431557005)</t>
  </si>
  <si>
    <t>Mobile image intensifier cervical spine (FCSPNM)</t>
  </si>
  <si>
    <t>X-ray of hip using mobile image intensifier (procedure) (432848006)
or Repair of fracture of hip by nailing using fluoroscopic guidance (procedure) (432768005)</t>
  </si>
  <si>
    <t>Mobile image intensifier lumbar spine (FLSPNM)</t>
  </si>
  <si>
    <t>X-ray of lumbar spine using mobile image intensifier (procedure) (431871005)</t>
  </si>
  <si>
    <t>IR and Fluoro</t>
  </si>
  <si>
    <t>Clinic</t>
  </si>
  <si>
    <t xml:space="preserve"> (Drop down list. If Other, enter details in Notes)</t>
  </si>
  <si>
    <t xml:space="preserve">Type of IR/F unit </t>
  </si>
  <si>
    <t>Operating theatre: Angiography</t>
  </si>
  <si>
    <t>Operating theatre: Other</t>
  </si>
  <si>
    <t>Systems used in</t>
  </si>
  <si>
    <t>Cath Lab</t>
  </si>
  <si>
    <t>Fluoroscopy system: over bed X-ray tube</t>
  </si>
  <si>
    <t>Fluoroscopy system: under bed X-ray tube</t>
  </si>
  <si>
    <t>Mobile C-arm</t>
  </si>
  <si>
    <t>(e.g. ward, operating theatre)</t>
  </si>
  <si>
    <t xml:space="preserve">Detector </t>
  </si>
  <si>
    <t>For Flat Panel detector:</t>
  </si>
  <si>
    <t>Last image hold</t>
  </si>
  <si>
    <t>Ten second video loop or similar</t>
  </si>
  <si>
    <t>If Yes, is it physical or digital?</t>
  </si>
  <si>
    <t>Pulsed X-ray beam</t>
  </si>
  <si>
    <t>10 second loop</t>
  </si>
  <si>
    <t>Not Available</t>
  </si>
  <si>
    <t>Available prospectively</t>
  </si>
  <si>
    <t>Available prospectively and retrospectively</t>
  </si>
  <si>
    <t>Available retrospectively</t>
  </si>
  <si>
    <t>Imaging Options Available</t>
  </si>
  <si>
    <t>Digital image subtraction</t>
  </si>
  <si>
    <t>Yes for SNOMED, No for NICIP (see notes)</t>
  </si>
  <si>
    <r>
      <rPr>
        <sz val="14"/>
        <rFont val="Calibri"/>
        <family val="2"/>
      </rPr>
      <t xml:space="preserve">Variable focal spot size?                  </t>
    </r>
    <r>
      <rPr>
        <i/>
        <sz val="12"/>
        <rFont val="Calibri"/>
        <family val="2"/>
      </rPr>
      <t>(drop down list)</t>
    </r>
  </si>
  <si>
    <r>
      <rPr>
        <sz val="14"/>
        <rFont val="Calibri"/>
        <family val="2"/>
      </rPr>
      <t>DAP:</t>
    </r>
    <r>
      <rPr>
        <sz val="12"/>
        <rFont val="Calibri"/>
        <family val="2"/>
      </rPr>
      <t xml:space="preserve"> </t>
    </r>
    <r>
      <rPr>
        <sz val="14"/>
        <rFont val="Calibri"/>
        <family val="2"/>
      </rPr>
      <t xml:space="preserve">Any other information? </t>
    </r>
    <r>
      <rPr>
        <i/>
        <sz val="12"/>
        <rFont val="Calibri"/>
        <family val="2"/>
      </rPr>
      <t>( enter in Text box below)</t>
    </r>
  </si>
  <si>
    <t>Essential Information if not entered elsewhere</t>
  </si>
  <si>
    <t>Additional imaging</t>
  </si>
  <si>
    <t xml:space="preserve">DAP Dose for complete exam 
</t>
  </si>
  <si>
    <t>PHE Fluoro System code</t>
  </si>
  <si>
    <t>Did this exam/procedure require any separate imaging before or afterwards which incurred a dose in addition to that recorded here?</t>
  </si>
  <si>
    <t>In what environment is it  typically used ?</t>
  </si>
  <si>
    <r>
      <t xml:space="preserve">Automatic Exposure Control available? </t>
    </r>
    <r>
      <rPr>
        <i/>
        <sz val="11"/>
        <rFont val="Calibri"/>
        <family val="2"/>
      </rPr>
      <t>(Automatic Brightness Control, Automatic Dose Rate Control etc.)</t>
    </r>
  </si>
  <si>
    <t>For Image Intensifier and video system</t>
  </si>
  <si>
    <t>Barium swallow</t>
  </si>
  <si>
    <t>Type of System*</t>
  </si>
  <si>
    <t>Doses from ERCP interventional procedures. Ensure that doses are only for this exam and not for this exam and additional exams or procedures.</t>
  </si>
  <si>
    <t>Local IR and Fluoroscopy System ID*:</t>
  </si>
  <si>
    <t>F9. Hysterosalpingography</t>
  </si>
  <si>
    <t>Take care that doses are only for this exam and not for this exam and additional exams or procedures.</t>
  </si>
  <si>
    <t>Doses for imaging of one hip only (right or left), not both. Ensure that doses are only for this exam and not for this exam and additional exams or procedures.</t>
  </si>
  <si>
    <t>Do not include any Videofluoroscopy Barium Swallow exam doses, which is the next listed exam.</t>
  </si>
  <si>
    <t>Do not include any simple Barium Swallow exam doses, which is the previously listed exam.</t>
  </si>
  <si>
    <t>Included as now more commonly performed than barium enema.</t>
  </si>
  <si>
    <t>Do not include any Videofluoroscopy Water soluble contrast Swallow exam doses.</t>
  </si>
  <si>
    <t>Angiography of single legs only, not of both. Ensure that doses are only for this exam and not for this exam and additional exams or procedures.</t>
  </si>
  <si>
    <t>Fluoroscopy of esophagus and insertion of stent (procedure) (420042005)</t>
  </si>
  <si>
    <t>Z01. Other</t>
  </si>
  <si>
    <t>Mobile image intensifier hip Rt, Mobile image intensifier hip Lt (FHIPRM, FHIPLM) or Orthopaedic pinning hip Lt + Rt(FPHILM, FPHIRM)</t>
  </si>
  <si>
    <t>Do not include any Videofluoroscopy water soluble contrast Swallow exam doses.</t>
  </si>
  <si>
    <t>Record doses for mobile imaging of the abdomen performed for a Laparoscopic cholecystectomy.</t>
  </si>
  <si>
    <t>Usually with a mobile C-arm. Record doses for mobile imaging of cervical spine performed for conducting a laminectomy.</t>
  </si>
  <si>
    <t>Usually with mobile C-arm. Record doses for mobile imaging of lumbar spine for performed for conducting a laminectomy.</t>
  </si>
  <si>
    <t>Usually with mobile C-arm. Record doses for mobile imaging of the hip for dynamic hip screw (AKA Orthopaedic hip pinning) procedures. Only include doses for procedures where one hip only is imaged.</t>
  </si>
  <si>
    <t xml:space="preserve">Simple IR and Fluoro: Dose Data Entry by Patient Record </t>
  </si>
  <si>
    <t>Other (see notes)</t>
  </si>
  <si>
    <t>DAP Dose from standard fluoro mode only</t>
  </si>
  <si>
    <r>
      <rPr>
        <sz val="14"/>
        <rFont val="Calibri"/>
        <family val="2"/>
      </rPr>
      <t>Variable frame rate available?</t>
    </r>
    <r>
      <rPr>
        <sz val="12"/>
        <rFont val="Calibri"/>
        <family val="2"/>
      </rPr>
      <t xml:space="preserve">                 </t>
    </r>
    <r>
      <rPr>
        <i/>
        <sz val="12"/>
        <rFont val="Calibri"/>
        <family val="2"/>
      </rPr>
      <t xml:space="preserve"> (drop down list)</t>
    </r>
  </si>
  <si>
    <t>Yes: Variable pulsed beam available</t>
  </si>
  <si>
    <t>Fluoroscopy mode</t>
  </si>
  <si>
    <t>Fluoroscopy mode: Pulsed beam used?</t>
  </si>
  <si>
    <r>
      <rPr>
        <sz val="14"/>
        <rFont val="Calibri"/>
        <family val="2"/>
      </rPr>
      <t>Variable pulsed beam available?</t>
    </r>
    <r>
      <rPr>
        <sz val="12"/>
        <rFont val="Calibri"/>
        <family val="2"/>
      </rPr>
      <t xml:space="preserve">  </t>
    </r>
    <r>
      <rPr>
        <sz val="12"/>
        <rFont val="Calibri"/>
        <family val="2"/>
      </rPr>
      <t xml:space="preserve">                </t>
    </r>
    <r>
      <rPr>
        <i/>
        <sz val="12"/>
        <rFont val="Calibri"/>
        <family val="2"/>
      </rPr>
      <t xml:space="preserve"> (drop down list)</t>
    </r>
  </si>
  <si>
    <t>C-arm (non-mobile)</t>
  </si>
  <si>
    <t>C-arm with 3-D imaging capability (non-mobile)</t>
  </si>
  <si>
    <r>
      <rPr>
        <sz val="14"/>
        <rFont val="Calibri"/>
        <family val="2"/>
      </rPr>
      <t>L</t>
    </r>
    <r>
      <rPr>
        <sz val="14"/>
        <rFont val="Calibri"/>
        <family val="2"/>
      </rPr>
      <t>ow and High dos</t>
    </r>
    <r>
      <rPr>
        <sz val="14"/>
        <rFont val="Calibri"/>
        <family val="2"/>
      </rPr>
      <t xml:space="preserve">e modes available or similar?                  </t>
    </r>
    <r>
      <rPr>
        <i/>
        <sz val="12"/>
        <rFont val="Calibri"/>
        <family val="2"/>
      </rPr>
      <t>(drop down list)</t>
    </r>
  </si>
  <si>
    <t xml:space="preserve">Guidance on how to submit data to the survey </t>
  </si>
  <si>
    <t>We much prefer that some data is submitted rather than none at all.</t>
  </si>
  <si>
    <t>Please contact us if you have any problems.</t>
  </si>
  <si>
    <t>Location of hospital/clinic (Country)*</t>
  </si>
  <si>
    <t>County</t>
  </si>
  <si>
    <r>
      <t>Any other imaging options or information that influence dose?</t>
    </r>
    <r>
      <rPr>
        <i/>
        <sz val="11"/>
        <color indexed="8"/>
        <rFont val="Calibri"/>
        <family val="2"/>
      </rPr>
      <t xml:space="preserve"> ( enter in Text box below, "Notes" text box available for longer entries)</t>
    </r>
  </si>
  <si>
    <t>O</t>
  </si>
  <si>
    <t>P07. Nephrostomy</t>
  </si>
  <si>
    <t>P08. Nephrostomy tube replacement</t>
  </si>
  <si>
    <t>P09. Oesophageal stent</t>
  </si>
  <si>
    <t>P10. Pacemaker (permanent)</t>
  </si>
  <si>
    <t xml:space="preserve">P03. Cardiac catheter ablation </t>
  </si>
  <si>
    <t xml:space="preserve">P06. Insertion of tunnelled central venous catheter </t>
  </si>
  <si>
    <t xml:space="preserve">P11. PICC line Insertion </t>
  </si>
  <si>
    <t>P12. Stent (ureteric antegrade)</t>
  </si>
  <si>
    <t>P13. Stent (ureteric retrograde)</t>
  </si>
  <si>
    <t>P14. Mobile Imaging of Abdomen for Laparoscopic cholecystectomy</t>
  </si>
  <si>
    <t>Examination</t>
  </si>
  <si>
    <t>F5</t>
  </si>
  <si>
    <t>P01</t>
  </si>
  <si>
    <t>P02</t>
  </si>
  <si>
    <t>P03</t>
  </si>
  <si>
    <t>P04</t>
  </si>
  <si>
    <t>P05</t>
  </si>
  <si>
    <t>P06</t>
  </si>
  <si>
    <t>P07</t>
  </si>
  <si>
    <t>P08</t>
  </si>
  <si>
    <t>P09</t>
  </si>
  <si>
    <t>P10</t>
  </si>
  <si>
    <t>P11</t>
  </si>
  <si>
    <t>P12</t>
  </si>
  <si>
    <t>P13</t>
  </si>
  <si>
    <t>P14</t>
  </si>
  <si>
    <t>P15</t>
  </si>
  <si>
    <t>P16</t>
  </si>
  <si>
    <t>P17</t>
  </si>
  <si>
    <t>Barium meal and swallow</t>
  </si>
  <si>
    <t xml:space="preserve">Videofluoroscopy barium swallow </t>
  </si>
  <si>
    <t>Water soluble contrast enema</t>
  </si>
  <si>
    <t>Water soluble contrast swallow</t>
  </si>
  <si>
    <t>Hysterosalpingography</t>
  </si>
  <si>
    <t xml:space="preserve">Cardiac catheter ablation </t>
  </si>
  <si>
    <t>Facet joint Injection</t>
  </si>
  <si>
    <t>Radiologically Inserted gastrostomy tube</t>
  </si>
  <si>
    <t xml:space="preserve">Insertion of tunnelled central venous catheter </t>
  </si>
  <si>
    <t>Nephrostomy</t>
  </si>
  <si>
    <t>Nephrostomy tube replacement</t>
  </si>
  <si>
    <t>Oesophageal stent</t>
  </si>
  <si>
    <t>Pacemaker (permanent)</t>
  </si>
  <si>
    <t xml:space="preserve">PICC line Insertion </t>
  </si>
  <si>
    <t>Stent (ureteric antegrade)</t>
  </si>
  <si>
    <t>Stent (ureteric retrograde)</t>
  </si>
  <si>
    <t>Mobile Imaging of Abdomen for Laparoscopic cholecystectomy</t>
  </si>
  <si>
    <t>Mobile Imaging of Cervical spine for Laminectomy</t>
  </si>
  <si>
    <t>Mobile Imaging of Lumbar Spine  for Laminectomy</t>
  </si>
  <si>
    <t>Field codes:</t>
  </si>
  <si>
    <t>Blue entry field:- Not Essential but very useful, please do provide where possible</t>
  </si>
  <si>
    <t>White entry field:- Supporting information that is useful for more detailed assessment</t>
  </si>
  <si>
    <t xml:space="preserve"> (Primary contact information must be entered on all submitted copies of this Excel Workbook) </t>
  </si>
  <si>
    <t>Mr Mark Albert</t>
  </si>
  <si>
    <t xml:space="preserve">Role*  </t>
  </si>
  <si>
    <t xml:space="preserve">Role  </t>
  </si>
  <si>
    <t>Other information</t>
  </si>
  <si>
    <r>
      <rPr>
        <b/>
        <sz val="18"/>
        <rFont val="Calibri"/>
        <family val="2"/>
      </rPr>
      <t xml:space="preserve">Organisational Information </t>
    </r>
    <r>
      <rPr>
        <b/>
        <i/>
        <sz val="12"/>
        <rFont val="Calibri"/>
        <family val="2"/>
      </rPr>
      <t>(To minimise data entry enter this information before copying  this workbook for other radiography systems )</t>
    </r>
  </si>
  <si>
    <t xml:space="preserve"> Town</t>
  </si>
  <si>
    <r>
      <rPr>
        <b/>
        <sz val="18"/>
        <color indexed="8"/>
        <rFont val="Calibri"/>
        <family val="2"/>
      </rPr>
      <t xml:space="preserve">Dose Data Collection Methodology </t>
    </r>
    <r>
      <rPr>
        <b/>
        <i/>
        <sz val="12"/>
        <color indexed="8"/>
        <rFont val="Calibri"/>
        <family val="2"/>
      </rPr>
      <t>(To minimise data entry enter this information before copying  this workbook for other radiography systems )</t>
    </r>
  </si>
  <si>
    <t xml:space="preserve">    How many years in use?  </t>
  </si>
  <si>
    <t>Notes on requested Exam and Projections</t>
  </si>
  <si>
    <t>X-ray of hip using mobile image intensifier (procedure) (432848006) 
or Repair of fracture of hip by nailing using fluoroscopic guidance (procedure) (432768005)</t>
  </si>
  <si>
    <t>Mobile image intensifier hip Rt or Lt (FHIPRM, FHIPLM) 
or Orthopaedic pinning hip Lt + Rt(FPHILM, FPHIRM)</t>
  </si>
  <si>
    <t>Any notes on exams may be entered in comments column.</t>
  </si>
  <si>
    <t>Any notes on procedure may be entered in comments column</t>
  </si>
  <si>
    <t>Can be Hickman lines, dialysis lines, or feeding lines, but if possible state which (or combination of which) in comments column.</t>
  </si>
  <si>
    <t>Indicate in comments column if fluoro and a check x-ray are included in the recorded dose, or only fluoro, or only a check x-ray dose.</t>
  </si>
  <si>
    <t>Mobile Imaging of Orthopaedic hip pinning</t>
  </si>
  <si>
    <t>Field Codes:</t>
  </si>
  <si>
    <t>Hospital/ Clinic Name</t>
  </si>
  <si>
    <r>
      <rPr>
        <b/>
        <sz val="18"/>
        <rFont val="Calibri"/>
        <family val="2"/>
      </rPr>
      <t>Radiology System: Genera</t>
    </r>
    <r>
      <rPr>
        <b/>
        <sz val="16"/>
        <rFont val="Calibri"/>
        <family val="2"/>
      </rPr>
      <t xml:space="preserve">l Information </t>
    </r>
    <r>
      <rPr>
        <b/>
        <sz val="14"/>
        <rFont val="Calibri"/>
        <family val="2"/>
      </rPr>
      <t>(Radiology system previously called "Radiology Room" or "X-ray Room")</t>
    </r>
  </si>
  <si>
    <t>Lemon = List used on this sheet</t>
  </si>
  <si>
    <t xml:space="preserve"> Radiology System:</t>
  </si>
  <si>
    <t>of Hospital/ Clinic</t>
  </si>
  <si>
    <r>
      <t xml:space="preserve">Was the dose data collected differently for this exam?  
</t>
    </r>
    <r>
      <rPr>
        <i/>
        <sz val="11"/>
        <rFont val="Calibri"/>
        <family val="2"/>
      </rPr>
      <t>(drop down list)</t>
    </r>
  </si>
  <si>
    <t xml:space="preserve">Additional information on Protocol </t>
  </si>
  <si>
    <t>Example A</t>
  </si>
  <si>
    <t>Example B</t>
  </si>
  <si>
    <t>Example C</t>
  </si>
  <si>
    <t>Example D</t>
  </si>
  <si>
    <t>Are "Dose at a reference point" values recorded and used for monitoring purposes?</t>
  </si>
  <si>
    <t xml:space="preserve">Dose units usually used for "Dose at a reference point" on this system  </t>
  </si>
  <si>
    <t>DAP Dose from Acquisition runs only</t>
  </si>
  <si>
    <t>mGy</t>
  </si>
  <si>
    <t>Is DAP calibration performed through the table/bed or with the tube above it?</t>
  </si>
  <si>
    <t>Exam Notes:</t>
  </si>
  <si>
    <t xml:space="preserve">Angiography - Femoral </t>
  </si>
  <si>
    <t>Angiography - Cerebral</t>
  </si>
  <si>
    <t>Arthrography - Hip</t>
  </si>
  <si>
    <t xml:space="preserve">Dose at reference Point for complete exam 
</t>
  </si>
  <si>
    <t>Dose at reference Point from standard fluoro mode only</t>
  </si>
  <si>
    <t>Dose at reference Point from Acquisition runs only</t>
  </si>
  <si>
    <t>If possible state which SNOMED-CT code you use in comments column.</t>
  </si>
  <si>
    <t xml:space="preserve">Contact Information 
Organisational Information 
Data Collection Methodology information
</t>
  </si>
  <si>
    <t>One copy of this Excel Workbook (this .xlsx file) should be completed for each radiology system.
It is suggested that this page is completed before copying the Workbook as most of the information 
on it will be the same for other radiology systems. Do amend the page as appropriate.</t>
  </si>
  <si>
    <r>
      <t>Has this data been collected retrospectively or prospectively?*</t>
    </r>
    <r>
      <rPr>
        <i/>
        <sz val="12"/>
        <color indexed="8"/>
        <rFont val="Calibri"/>
        <family val="2"/>
      </rPr>
      <t xml:space="preserve">   (see box notes 1 and 2 below)</t>
    </r>
  </si>
  <si>
    <t xml:space="preserve">Name of the MPE, RPA, Medical Physics group etc. responsible for system calibration </t>
  </si>
  <si>
    <t>Dose by Patient</t>
  </si>
  <si>
    <t>Protocol Information for Exams on this Fluoroscopy system</t>
  </si>
  <si>
    <t>Yes: Used for selected protocols</t>
  </si>
  <si>
    <t>No: Not used on this device</t>
  </si>
  <si>
    <t>No: Pulsed beam but at one fixed rate only</t>
  </si>
  <si>
    <t>Yes: Several frame rates available</t>
  </si>
  <si>
    <t>No: Single fixed frame rate</t>
  </si>
  <si>
    <r>
      <t>Gy cm</t>
    </r>
    <r>
      <rPr>
        <vertAlign val="superscript"/>
        <sz val="11"/>
        <color theme="1"/>
        <rFont val="Calibri"/>
        <family val="2"/>
        <scheme val="minor"/>
      </rPr>
      <t>2</t>
    </r>
  </si>
  <si>
    <r>
      <t>mGy cm</t>
    </r>
    <r>
      <rPr>
        <vertAlign val="superscript"/>
        <sz val="11"/>
        <color theme="1"/>
        <rFont val="Calibri"/>
        <family val="2"/>
        <scheme val="minor"/>
      </rPr>
      <t>2</t>
    </r>
  </si>
  <si>
    <r>
      <t>cGy cm</t>
    </r>
    <r>
      <rPr>
        <vertAlign val="superscript"/>
        <sz val="11"/>
        <color theme="1"/>
        <rFont val="Calibri"/>
        <family val="2"/>
        <scheme val="minor"/>
      </rPr>
      <t>2</t>
    </r>
  </si>
  <si>
    <r>
      <t>dGy cm</t>
    </r>
    <r>
      <rPr>
        <vertAlign val="superscript"/>
        <sz val="11"/>
        <color theme="1"/>
        <rFont val="Calibri"/>
        <family val="2"/>
        <scheme val="minor"/>
      </rPr>
      <t>2</t>
    </r>
  </si>
  <si>
    <r>
      <t>µGy m</t>
    </r>
    <r>
      <rPr>
        <vertAlign val="superscript"/>
        <sz val="11"/>
        <color theme="1"/>
        <rFont val="Calibri"/>
        <family val="2"/>
        <scheme val="minor"/>
      </rPr>
      <t>2</t>
    </r>
  </si>
  <si>
    <r>
      <t>1 m</t>
    </r>
    <r>
      <rPr>
        <vertAlign val="superscript"/>
        <sz val="11"/>
        <color theme="1"/>
        <rFont val="Calibri"/>
        <family val="2"/>
        <scheme val="minor"/>
      </rPr>
      <t>2</t>
    </r>
    <r>
      <rPr>
        <sz val="11"/>
        <color theme="1"/>
        <rFont val="Calibri"/>
        <family val="2"/>
        <scheme val="minor"/>
      </rPr>
      <t xml:space="preserve"> =</t>
    </r>
  </si>
  <si>
    <r>
      <t>cm</t>
    </r>
    <r>
      <rPr>
        <vertAlign val="superscript"/>
        <sz val="11"/>
        <color theme="1"/>
        <rFont val="Calibri"/>
        <family val="2"/>
        <scheme val="minor"/>
      </rPr>
      <t>2</t>
    </r>
  </si>
  <si>
    <r>
      <t>Gy m</t>
    </r>
    <r>
      <rPr>
        <vertAlign val="superscript"/>
        <sz val="11"/>
        <color theme="1"/>
        <rFont val="Calibri"/>
        <family val="2"/>
        <scheme val="minor"/>
      </rPr>
      <t>2</t>
    </r>
  </si>
  <si>
    <r>
      <t>cGy.cm</t>
    </r>
    <r>
      <rPr>
        <vertAlign val="superscript"/>
        <sz val="11"/>
        <color indexed="8"/>
        <rFont val="Calibri"/>
        <family val="2"/>
      </rPr>
      <t xml:space="preserve">2     </t>
    </r>
    <r>
      <rPr>
        <sz val="11"/>
        <color theme="1"/>
        <rFont val="Calibri"/>
        <family val="2"/>
        <scheme val="minor"/>
      </rPr>
      <t xml:space="preserve">(or shown as CGYCM2) </t>
    </r>
  </si>
  <si>
    <r>
      <t>µGy.m</t>
    </r>
    <r>
      <rPr>
        <vertAlign val="superscript"/>
        <sz val="11"/>
        <color indexed="8"/>
        <rFont val="Calibri"/>
        <family val="2"/>
      </rPr>
      <t xml:space="preserve">2     </t>
    </r>
    <r>
      <rPr>
        <sz val="11"/>
        <color theme="1"/>
        <rFont val="Calibri"/>
        <family val="2"/>
        <scheme val="minor"/>
      </rPr>
      <t xml:space="preserve"> (or shown as µGYM2)</t>
    </r>
  </si>
  <si>
    <r>
      <t>Gy.m</t>
    </r>
    <r>
      <rPr>
        <vertAlign val="superscript"/>
        <sz val="11"/>
        <color theme="1"/>
        <rFont val="Calibri"/>
        <family val="2"/>
        <scheme val="minor"/>
      </rPr>
      <t>2</t>
    </r>
    <r>
      <rPr>
        <sz val="11"/>
        <color theme="1"/>
        <rFont val="Calibri"/>
        <family val="2"/>
        <scheme val="minor"/>
      </rPr>
      <t xml:space="preserve">        (or shown as GYM2)</t>
    </r>
    <r>
      <rPr>
        <vertAlign val="superscript"/>
        <sz val="11"/>
        <color theme="1"/>
        <rFont val="Calibri"/>
        <family val="2"/>
        <scheme val="minor"/>
      </rPr>
      <t xml:space="preserve"> </t>
    </r>
  </si>
  <si>
    <r>
      <t>mGy.cm</t>
    </r>
    <r>
      <rPr>
        <vertAlign val="superscript"/>
        <sz val="11"/>
        <color indexed="8"/>
        <rFont val="Calibri"/>
        <family val="2"/>
      </rPr>
      <t xml:space="preserve">2  </t>
    </r>
    <r>
      <rPr>
        <sz val="11"/>
        <color theme="1"/>
        <rFont val="Calibri"/>
        <family val="2"/>
        <scheme val="minor"/>
      </rPr>
      <t xml:space="preserve">  (or shown as MGYCM2) </t>
    </r>
  </si>
  <si>
    <r>
      <t>Gy.cm</t>
    </r>
    <r>
      <rPr>
        <vertAlign val="superscript"/>
        <sz val="11"/>
        <color indexed="8"/>
        <rFont val="Calibri"/>
        <family val="2"/>
      </rPr>
      <t xml:space="preserve">2       </t>
    </r>
    <r>
      <rPr>
        <sz val="11"/>
        <color indexed="8"/>
        <rFont val="Calibri"/>
        <family val="2"/>
      </rPr>
      <t xml:space="preserve">(or shown as  GYCM2) </t>
    </r>
  </si>
  <si>
    <r>
      <t>dGycm</t>
    </r>
    <r>
      <rPr>
        <vertAlign val="superscript"/>
        <sz val="11"/>
        <color indexed="8"/>
        <rFont val="Calibri"/>
        <family val="2"/>
      </rPr>
      <t xml:space="preserve">2     </t>
    </r>
    <r>
      <rPr>
        <sz val="11"/>
        <color theme="1"/>
        <rFont val="Calibri"/>
        <family val="2"/>
        <scheme val="minor"/>
      </rPr>
      <t>(or shown as DGYCM2)</t>
    </r>
  </si>
  <si>
    <t>Does Fluoroscopy time include Video time?</t>
  </si>
  <si>
    <t>Yes: Fluoroscopy and Acquisition times combined but with no adjustment for different dose rates</t>
  </si>
  <si>
    <t>No: Fluoroscopy time only: Acquisition time not recorded</t>
  </si>
  <si>
    <t xml:space="preserve">Yes: Fluoroscopy and Acquisition times combined with adjustment for dose rates </t>
  </si>
  <si>
    <t>No: Fluoroscopy time only: Acquisition time (as opposed to dose) recorded separately</t>
  </si>
  <si>
    <t>Table top Aluminium equivalence</t>
  </si>
  <si>
    <t xml:space="preserve">Size: diameter      </t>
  </si>
  <si>
    <t xml:space="preserve">Size: width            </t>
  </si>
  <si>
    <t xml:space="preserve">Size: length           </t>
  </si>
  <si>
    <t>Mobile system: Other</t>
  </si>
  <si>
    <t>DO NOT EDIT!!!!!   !! REALY, DON'T!!!   CONTACT ME AND TELL ME WHAT IS BUGGING YOU SO I CAN FIX IT.</t>
  </si>
  <si>
    <t>Fluoroscopy System Default Units</t>
  </si>
  <si>
    <t>Fluoroscopy mode:
Is a pulsed beam used ?</t>
  </si>
  <si>
    <t>Not Stated in Protocol</t>
  </si>
  <si>
    <t>Essential Information: Yellow field and a * after name</t>
  </si>
  <si>
    <t>Pale Yellow: Essential Information if not entered elsewhere</t>
  </si>
  <si>
    <t xml:space="preserve">Blue: Very Useful Information </t>
  </si>
  <si>
    <t xml:space="preserve">White: Supporting Information </t>
  </si>
  <si>
    <t>Green: PHE entry or autofill</t>
  </si>
  <si>
    <t>Additional empty fields for any other information you wish to add</t>
  </si>
  <si>
    <t>Fluoroscopy mode: 
Is a dose mode recommended for this protocol?</t>
  </si>
  <si>
    <t>Are any other steps/procedures used in this protocol to optimise patient dose?</t>
  </si>
  <si>
    <t>Automatic Brightness or Dose Rate Control?
For individual exams</t>
  </si>
  <si>
    <t>Erect: Standing</t>
  </si>
  <si>
    <t>Erect: Sitting</t>
  </si>
  <si>
    <t>Lateral Decubitus (lying on side)</t>
  </si>
  <si>
    <t>Various: Decubitus</t>
  </si>
  <si>
    <t>Various: Erect and Decubitus</t>
  </si>
  <si>
    <t xml:space="preserve">Various: Erect </t>
  </si>
  <si>
    <t>PHE information entry</t>
  </si>
  <si>
    <t>PHE Workbook code</t>
  </si>
  <si>
    <t>PHE Workbook sheet code</t>
  </si>
  <si>
    <t>-002</t>
  </si>
  <si>
    <t>PHE entry or autofill</t>
  </si>
  <si>
    <t>Fluoroscopy Time</t>
  </si>
  <si>
    <t xml:space="preserve">Exam Date </t>
  </si>
  <si>
    <t xml:space="preserve">White:
Supporting Information </t>
  </si>
  <si>
    <t>of Hospital/Clinic:</t>
  </si>
  <si>
    <t>Exam:</t>
  </si>
  <si>
    <t>Fluoroscopy System:</t>
  </si>
  <si>
    <t>Fluoroscopy System Default Dose units</t>
  </si>
  <si>
    <r>
      <t xml:space="preserve">Local Protocol Name 
</t>
    </r>
    <r>
      <rPr>
        <i/>
        <sz val="11"/>
        <color indexed="8"/>
        <rFont val="Calibri"/>
        <family val="2"/>
        <scheme val="minor"/>
      </rPr>
      <t>If not entered on Exam_protocol_information sheet or different from the standard protocol name.</t>
    </r>
  </si>
  <si>
    <t>Fluoroscopy mode: 
Dose mode used for this exam?</t>
  </si>
  <si>
    <t>Any other information/Comments</t>
  </si>
  <si>
    <r>
      <rPr>
        <b/>
        <sz val="12"/>
        <rFont val="Calibri"/>
        <family val="2"/>
        <scheme val="minor"/>
      </rPr>
      <t xml:space="preserve">Was dose data collected differently for any of these entries?  </t>
    </r>
    <r>
      <rPr>
        <b/>
        <sz val="14"/>
        <rFont val="Calibri"/>
        <family val="2"/>
        <scheme val="minor"/>
      </rPr>
      <t xml:space="preserve">
</t>
    </r>
    <r>
      <rPr>
        <i/>
        <sz val="11"/>
        <rFont val="Calibri"/>
        <family val="2"/>
      </rPr>
      <t>(drop down list)</t>
    </r>
  </si>
  <si>
    <t xml:space="preserve">Patient Position: 
(drop down list: extra detail can be given in column AD) </t>
  </si>
  <si>
    <t>Is separate x-ray or fluoro imaging required before or after this protocol?  
(drop down list)</t>
  </si>
  <si>
    <t>Is the dose from that imaging included in the total dose for this protocol? 
(drop down list)</t>
  </si>
  <si>
    <t xml:space="preserve">Column </t>
  </si>
  <si>
    <t>Title</t>
  </si>
  <si>
    <t>B</t>
  </si>
  <si>
    <t>C</t>
  </si>
  <si>
    <t>T</t>
  </si>
  <si>
    <t>S</t>
  </si>
  <si>
    <t>I</t>
  </si>
  <si>
    <t>P</t>
  </si>
  <si>
    <t>Q</t>
  </si>
  <si>
    <t>R</t>
  </si>
  <si>
    <t>D</t>
  </si>
  <si>
    <t>L</t>
  </si>
  <si>
    <t>E</t>
  </si>
  <si>
    <t>G</t>
  </si>
  <si>
    <t>H</t>
  </si>
  <si>
    <t>J</t>
  </si>
  <si>
    <t>K</t>
  </si>
  <si>
    <t>N</t>
  </si>
  <si>
    <t>V</t>
  </si>
  <si>
    <t>W</t>
  </si>
  <si>
    <t>X</t>
  </si>
  <si>
    <t>Y</t>
  </si>
  <si>
    <t>Z</t>
  </si>
  <si>
    <t>AA</t>
  </si>
  <si>
    <t>AB</t>
  </si>
  <si>
    <t>AC</t>
  </si>
  <si>
    <t>AD</t>
  </si>
  <si>
    <r>
      <t xml:space="preserve">Anti-scatter Grid used?:
</t>
    </r>
    <r>
      <rPr>
        <sz val="12"/>
        <color indexed="8"/>
        <rFont val="Calibri"/>
        <family val="2"/>
      </rPr>
      <t xml:space="preserve">(Use drop down list)  </t>
    </r>
  </si>
  <si>
    <r>
      <t xml:space="preserve">Automatic Exposure Control used?
</t>
    </r>
    <r>
      <rPr>
        <sz val="12"/>
        <color indexed="8"/>
        <rFont val="Calibri"/>
        <family val="2"/>
      </rPr>
      <t xml:space="preserve">(Yes/No: use drop down list)  </t>
    </r>
  </si>
  <si>
    <t>PHE Support Notes for Exam</t>
  </si>
  <si>
    <t>PHE admin entry</t>
  </si>
  <si>
    <t>Entry number</t>
  </si>
  <si>
    <t xml:space="preserve">Status </t>
  </si>
  <si>
    <t xml:space="preserve">Essential </t>
  </si>
  <si>
    <t>Essential if "Exam Name" entry is "Other"</t>
  </si>
  <si>
    <t>Permitted entries or Guidance</t>
  </si>
  <si>
    <t>Local Standard Protocol Name</t>
  </si>
  <si>
    <t>Very useful information</t>
  </si>
  <si>
    <t xml:space="preserve">Exam Name* </t>
  </si>
  <si>
    <r>
      <t>DAP dose units</t>
    </r>
    <r>
      <rPr>
        <sz val="12"/>
        <rFont val="Calibri"/>
        <family val="2"/>
      </rPr>
      <t xml:space="preserve"> </t>
    </r>
  </si>
  <si>
    <t>Essential if different from the entry you have given on Fluoroscopy System: General Info sheet</t>
  </si>
  <si>
    <t>Fluoroscopy Time units</t>
  </si>
  <si>
    <t xml:space="preserve">"Dose at a reference point" units 
</t>
  </si>
  <si>
    <t>Fluoroscopy Mode: Recommended Pulse rate for this protocol, (frames per second)</t>
  </si>
  <si>
    <t xml:space="preserve">Support Information </t>
  </si>
  <si>
    <t xml:space="preserve">PHE Record No
</t>
  </si>
  <si>
    <t>AE</t>
  </si>
  <si>
    <t>AF</t>
  </si>
  <si>
    <t>AG</t>
  </si>
  <si>
    <t>AH</t>
  </si>
  <si>
    <t>AI</t>
  </si>
  <si>
    <r>
      <t xml:space="preserve">Patient Record No
</t>
    </r>
    <r>
      <rPr>
        <sz val="12"/>
        <color indexed="8"/>
        <rFont val="Calibri"/>
        <family val="2"/>
      </rPr>
      <t>(PHE notation)</t>
    </r>
  </si>
  <si>
    <r>
      <t xml:space="preserve">Was dose data collected differently for any of these entries?  
</t>
    </r>
    <r>
      <rPr>
        <sz val="12"/>
        <rFont val="Calibri"/>
        <family val="2"/>
      </rPr>
      <t>(drop down list)</t>
    </r>
  </si>
  <si>
    <t>Cell</t>
  </si>
  <si>
    <t>Fluoroscopy System DAP default units</t>
  </si>
  <si>
    <t>H4</t>
  </si>
  <si>
    <t>I4/J4/K4</t>
  </si>
  <si>
    <t>Fluoroscopy System Fluoroscopy Time default units</t>
  </si>
  <si>
    <t>Fluoroscopy System default units for Dose at reference Point</t>
  </si>
  <si>
    <t>N/A: A PHE admin entry: no entry required</t>
  </si>
  <si>
    <t xml:space="preserve">Contributor's Record ID* </t>
  </si>
  <si>
    <t>Essential</t>
  </si>
  <si>
    <t xml:space="preserve">DAP Dose for complete exam </t>
  </si>
  <si>
    <t>Support Information</t>
  </si>
  <si>
    <t xml:space="preserve">Dose at reference Point for complete exam </t>
  </si>
  <si>
    <t>Height  (m)</t>
  </si>
  <si>
    <t xml:space="preserve">F4/G4 </t>
  </si>
  <si>
    <t>Sex
Male                M
Female           F
Other              O
Unrecorded  U</t>
  </si>
  <si>
    <r>
      <t xml:space="preserve">Patient weight 
</t>
    </r>
    <r>
      <rPr>
        <b/>
        <u/>
        <sz val="12"/>
        <color indexed="8"/>
        <rFont val="Calibri"/>
        <family val="2"/>
        <scheme val="minor"/>
      </rPr>
      <t>Please enter whenever available.</t>
    </r>
    <r>
      <rPr>
        <b/>
        <sz val="12"/>
        <color indexed="8"/>
        <rFont val="Calibri"/>
        <family val="2"/>
        <scheme val="minor"/>
      </rPr>
      <t xml:space="preserve">
(kg)</t>
    </r>
  </si>
  <si>
    <t xml:space="preserve">Data Status </t>
  </si>
  <si>
    <t>Columns H to K</t>
  </si>
  <si>
    <t>Acquisition Mode:
Recommended frame rate
(frames per second)</t>
  </si>
  <si>
    <t>Number of Acquisition runs performed</t>
  </si>
  <si>
    <t>Support page</t>
  </si>
  <si>
    <r>
      <t>Gy cm</t>
    </r>
    <r>
      <rPr>
        <vertAlign val="superscript"/>
        <sz val="11"/>
        <rFont val="Calibri"/>
        <family val="2"/>
        <scheme val="minor"/>
      </rPr>
      <t>2</t>
    </r>
  </si>
  <si>
    <r>
      <t>dGy cm</t>
    </r>
    <r>
      <rPr>
        <vertAlign val="superscript"/>
        <sz val="11"/>
        <rFont val="Calibri"/>
        <family val="2"/>
        <scheme val="minor"/>
      </rPr>
      <t>2</t>
    </r>
  </si>
  <si>
    <r>
      <t>µGy m</t>
    </r>
    <r>
      <rPr>
        <vertAlign val="superscript"/>
        <sz val="11"/>
        <rFont val="Calibri"/>
        <family val="2"/>
        <scheme val="minor"/>
      </rPr>
      <t>2</t>
    </r>
  </si>
  <si>
    <r>
      <t>cGy cm</t>
    </r>
    <r>
      <rPr>
        <vertAlign val="superscript"/>
        <sz val="11"/>
        <rFont val="Calibri"/>
        <family val="2"/>
        <scheme val="minor"/>
      </rPr>
      <t>2</t>
    </r>
  </si>
  <si>
    <r>
      <t>mGy cm</t>
    </r>
    <r>
      <rPr>
        <vertAlign val="superscript"/>
        <sz val="11"/>
        <rFont val="Calibri"/>
        <family val="2"/>
        <scheme val="minor"/>
      </rPr>
      <t>2</t>
    </r>
  </si>
  <si>
    <r>
      <t>Gy m</t>
    </r>
    <r>
      <rPr>
        <vertAlign val="superscript"/>
        <sz val="11"/>
        <rFont val="Calibri"/>
        <family val="2"/>
        <scheme val="minor"/>
      </rPr>
      <t>2</t>
    </r>
  </si>
  <si>
    <t>Original units</t>
  </si>
  <si>
    <t>New Units</t>
  </si>
  <si>
    <t>Support Page</t>
  </si>
  <si>
    <t>MoD</t>
  </si>
  <si>
    <t>Non-Profit</t>
  </si>
  <si>
    <t>Private</t>
  </si>
  <si>
    <t>Prison</t>
  </si>
  <si>
    <t>Public-Sector</t>
  </si>
  <si>
    <t>PHE instruction to PHE staff: Check this entry is appropriate for inclusion in database. If not, delete.</t>
  </si>
  <si>
    <t>General Dose Data Collection Methodology:</t>
  </si>
  <si>
    <t>Main Contact name*:</t>
  </si>
  <si>
    <t>Role</t>
  </si>
  <si>
    <t>Town</t>
  </si>
  <si>
    <t xml:space="preserve">Regional Code: DID English regional code, Scotland, Wales, NI etc. or independent </t>
  </si>
  <si>
    <t xml:space="preserve">DID Hospital Trust code </t>
  </si>
  <si>
    <t>PHE X-ray System code and Workbook code</t>
  </si>
  <si>
    <t>Dose Management Software: 
Company /Open Source/In house</t>
  </si>
  <si>
    <t>Fxxxx</t>
  </si>
  <si>
    <t>-003</t>
  </si>
  <si>
    <t>PHE Workbook/spreadsheet code</t>
  </si>
  <si>
    <t>Name or ID</t>
  </si>
  <si>
    <t xml:space="preserve"> Vibrating? Yes/No</t>
  </si>
  <si>
    <t xml:space="preserve"> Grid Ratio</t>
  </si>
  <si>
    <t>Strips per cm</t>
  </si>
  <si>
    <t xml:space="preserve">Fluoro: Per Patient Data </t>
  </si>
  <si>
    <t xml:space="preserve">Fluoroscopy System Information: General </t>
  </si>
  <si>
    <t>Local Fluoroscopy System ID*</t>
  </si>
  <si>
    <t>Type of system?*</t>
  </si>
  <si>
    <t>X-ray generation equipment</t>
  </si>
  <si>
    <t xml:space="preserve">Fluoro low/high dose mode available? </t>
  </si>
  <si>
    <t>Fluoro: variable beam spot available?</t>
  </si>
  <si>
    <t>Fluoro: Variable pulsed beam available?</t>
  </si>
  <si>
    <t>Acquisition mode</t>
  </si>
  <si>
    <t>Acqui: standard/high image modes?</t>
  </si>
  <si>
    <t>Acqui: Variable focal spot size available?</t>
  </si>
  <si>
    <t>Acqui: variable frame rate available?</t>
  </si>
  <si>
    <t>X-ray production</t>
  </si>
  <si>
    <t>X-ray production: Any other info?</t>
  </si>
  <si>
    <t>DAP: standard dose units for on this fluoroscopy system  (to be used for checking)</t>
  </si>
  <si>
    <t>DAP Calibration through bed or above?</t>
  </si>
  <si>
    <t>Any other DAP information?</t>
  </si>
  <si>
    <t>Fluoroscopy Time Units</t>
  </si>
  <si>
    <t xml:space="preserve">Cumulative air Kerma at reference point </t>
  </si>
  <si>
    <t>Does system give Dose at reference point value?</t>
  </si>
  <si>
    <t>Are "Dose at ref. point" vales recorded and used?</t>
  </si>
  <si>
    <t>Usual Dose units for System for "Dose at ref. Point"</t>
  </si>
  <si>
    <t>Essential only if Dose at ref. point values submitted</t>
  </si>
  <si>
    <t>II/video or FPD imaging system?</t>
  </si>
  <si>
    <t>For II : size: diameter, cm</t>
  </si>
  <si>
    <t xml:space="preserve">For FP: width (cm) </t>
  </si>
  <si>
    <t>For FP:  length (cm)</t>
  </si>
  <si>
    <t>Detector Anitiscatter Grid</t>
  </si>
  <si>
    <t>Detector: Any other information?</t>
  </si>
  <si>
    <t>Digital subtraction</t>
  </si>
  <si>
    <t>Any other imaging options or info that influences dose?</t>
  </si>
  <si>
    <t>Table 4: Patient Dose Entry sheets: Dose units entry cells</t>
  </si>
  <si>
    <t>Small C-arm</t>
  </si>
  <si>
    <t>D13</t>
  </si>
  <si>
    <t>D14</t>
  </si>
  <si>
    <t>D15</t>
  </si>
  <si>
    <t>D16</t>
  </si>
  <si>
    <t>X-ray generation equipment: Manufacturer:</t>
  </si>
  <si>
    <t>D17</t>
  </si>
  <si>
    <t>D18</t>
  </si>
  <si>
    <t>Free text</t>
  </si>
  <si>
    <t xml:space="preserve">X-ray generation equipment: Date of last tube replacement      </t>
  </si>
  <si>
    <t xml:space="preserve">Automatic Exposure Control available? </t>
  </si>
  <si>
    <t>D19</t>
  </si>
  <si>
    <t>D21</t>
  </si>
  <si>
    <t>D23</t>
  </si>
  <si>
    <t>No: Continuous beam only</t>
  </si>
  <si>
    <t>D25</t>
  </si>
  <si>
    <t>D26</t>
  </si>
  <si>
    <t xml:space="preserve">X-ray production: Any other information? </t>
  </si>
  <si>
    <t>DAP Measurement: (A) Does the system have a built in DAP meter?</t>
  </si>
  <si>
    <t>D31</t>
  </si>
  <si>
    <t>(B) If Yes, is it physical or digital?</t>
  </si>
  <si>
    <t>D32</t>
  </si>
  <si>
    <t>D33</t>
  </si>
  <si>
    <t>(C) If No [built in DAP meter], how is DAP measured?</t>
  </si>
  <si>
    <t>D34</t>
  </si>
  <si>
    <t>D38</t>
  </si>
  <si>
    <t>D39</t>
  </si>
  <si>
    <t xml:space="preserve">Have the reported  doses been corrected by this factor? 
*Essential entry If measured    </t>
  </si>
  <si>
    <t>D40</t>
  </si>
  <si>
    <t>D45</t>
  </si>
  <si>
    <t xml:space="preserve">Does this system provide a value for "Dose at a reference point"?     </t>
  </si>
  <si>
    <t>D48</t>
  </si>
  <si>
    <t>D49</t>
  </si>
  <si>
    <t>D50</t>
  </si>
  <si>
    <t>Table/Bed: Table top Aluminium equivalence</t>
  </si>
  <si>
    <t>D51</t>
  </si>
  <si>
    <t>D52</t>
  </si>
  <si>
    <t>Hitachi Healthcare</t>
  </si>
  <si>
    <t>Detector: Manufacturer</t>
  </si>
  <si>
    <t>Detector: Model</t>
  </si>
  <si>
    <t>D53</t>
  </si>
  <si>
    <t>D54</t>
  </si>
  <si>
    <t>D55</t>
  </si>
  <si>
    <t>For II/video: is the video analogue or digital ?</t>
  </si>
  <si>
    <t>D56</t>
  </si>
  <si>
    <t>D57</t>
  </si>
  <si>
    <t>D58</t>
  </si>
  <si>
    <t>D59</t>
  </si>
  <si>
    <t>Antiscatter Grid: Available? Yes/No</t>
  </si>
  <si>
    <r>
      <t xml:space="preserve">Drop down list with the options:
</t>
    </r>
    <r>
      <rPr>
        <sz val="11"/>
        <color theme="1"/>
        <rFont val="Calibri"/>
        <family val="2"/>
        <scheme val="minor"/>
      </rPr>
      <t>Yes,      No,      Not known</t>
    </r>
  </si>
  <si>
    <t>Antiscatter Grid: Vibrating? Yes/No</t>
  </si>
  <si>
    <t>Antiscatter Grid: Ratio</t>
  </si>
  <si>
    <t>Antiscatter Grid: strips per cm</t>
  </si>
  <si>
    <t>Number field, a number between 0 and 1,000.</t>
  </si>
  <si>
    <t>D60</t>
  </si>
  <si>
    <t>D61</t>
  </si>
  <si>
    <t>D62</t>
  </si>
  <si>
    <t>D63</t>
  </si>
  <si>
    <t>D64</t>
  </si>
  <si>
    <r>
      <rPr>
        <b/>
        <sz val="11"/>
        <color theme="1"/>
        <rFont val="Calibri"/>
        <family val="2"/>
        <scheme val="minor"/>
      </rPr>
      <t>DAP dose Units</t>
    </r>
    <r>
      <rPr>
        <sz val="11"/>
        <color theme="1"/>
        <rFont val="Calibri"/>
        <family val="2"/>
        <scheme val="minor"/>
      </rPr>
      <t xml:space="preserve"> used on this system* </t>
    </r>
  </si>
  <si>
    <t xml:space="preserve">Any other imaging options or information that influence dose? </t>
  </si>
  <si>
    <t>D65</t>
  </si>
  <si>
    <t>D66</t>
  </si>
  <si>
    <t>D67</t>
  </si>
  <si>
    <t>D68</t>
  </si>
  <si>
    <r>
      <t xml:space="preserve">Additional Notes on Fluoroscopy System: General </t>
    </r>
    <r>
      <rPr>
        <i/>
        <sz val="11"/>
        <rFont val="Calibri"/>
        <family val="2"/>
      </rPr>
      <t>(Enter additional information below: new line: alt-enter)</t>
    </r>
  </si>
  <si>
    <t xml:space="preserve">Additional Notes on Fluoroscopy System: General </t>
  </si>
  <si>
    <t>Columns N to Q</t>
  </si>
  <si>
    <t>PHE Record ID</t>
  </si>
  <si>
    <t>Exam Protocol Settings</t>
  </si>
  <si>
    <t>PHE record code
(region, trust, hospital, system, workbook, spreadsheet, entry number)</t>
  </si>
  <si>
    <t>Exam Name*
From List or Other
("No record" will be listed if no exam date for record is entered)</t>
  </si>
  <si>
    <t xml:space="preserve">(Hospital's) 
Standard Protocol name*
</t>
  </si>
  <si>
    <t>Additional Local protocol name(s)
More than one name may be entered.
Support information</t>
  </si>
  <si>
    <t>SNOMED-CT Name and Code
 (as used by hospital if different)
See entries in columns CD, CF and Notes
support information</t>
  </si>
  <si>
    <t>NICIP Name and Code 
(as used by hospital if different)
See entries in columns CC,CF and Notes
support information</t>
  </si>
  <si>
    <t>System Default DAP units</t>
  </si>
  <si>
    <t>Fluoro time units</t>
  </si>
  <si>
    <t>Fluoroscopy Time  units if "Other" entered above.</t>
  </si>
  <si>
    <t>Fluoroscopy system default units</t>
  </si>
  <si>
    <t>DAP: standard dose units for this protocol on this system
* If dose units not those given for fluoroscopy system</t>
  </si>
  <si>
    <t>Fluoroscopy Time: standard time units for this protocol on this system
* If dose units not those given for fluoroscopy system</t>
  </si>
  <si>
    <t>Dose at Reference point: standard dose units for this protocol on this system
* If dose units not those given for fluoroscopy system</t>
  </si>
  <si>
    <t xml:space="preserve">Fluoroscopy mode: </t>
  </si>
  <si>
    <t>Fluoroscopy Mode: Recommended Pulse rate 
for this protocol, 
(frames per second)</t>
  </si>
  <si>
    <t>Acquisition Mode:</t>
  </si>
  <si>
    <t xml:space="preserve">Anti-scatter Grid used?:
(Use drop down list)  </t>
  </si>
  <si>
    <t xml:space="preserve">Automatic Exposure Control used?
(Yes/No: use drop down list)  </t>
  </si>
  <si>
    <t>Was the dose data collected differently for this exam?  
(drop down list)</t>
  </si>
  <si>
    <t>-F01</t>
  </si>
  <si>
    <t>Exam</t>
  </si>
  <si>
    <t>Exam Protocol Info sheet: PHE Record No</t>
  </si>
  <si>
    <t>Not checked yet</t>
  </si>
  <si>
    <t>Exam Date</t>
  </si>
  <si>
    <t>Age 
at time of exam
 (years)</t>
  </si>
  <si>
    <t>Sex
Male           M
Female        F
Other          O
Unknown   U
No entry    N</t>
  </si>
  <si>
    <t>Body Mass
(kg)</t>
  </si>
  <si>
    <t>No. of weight entries</t>
  </si>
  <si>
    <t>Name given on Protocol sheet</t>
  </si>
  <si>
    <r>
      <rPr>
        <sz val="12"/>
        <color indexed="30"/>
        <rFont val="Calibri"/>
        <family val="2"/>
      </rPr>
      <t xml:space="preserve">(Hospital's) </t>
    </r>
    <r>
      <rPr>
        <b/>
        <sz val="12"/>
        <color indexed="30"/>
        <rFont val="Calibri"/>
        <family val="2"/>
      </rPr>
      <t xml:space="preserve">
Protocol name for this record
</t>
    </r>
  </si>
  <si>
    <t xml:space="preserve">Default System DAP units </t>
  </si>
  <si>
    <t xml:space="preserve">Default System Fluoro time units </t>
  </si>
  <si>
    <t xml:space="preserve">Patient data </t>
  </si>
  <si>
    <t xml:space="preserve"> Dose at a reference point (Cdose) </t>
  </si>
  <si>
    <t>Fluoroscopy beam pulse rate
(where more than one rate used, list in column AI)
s-1</t>
  </si>
  <si>
    <t>DAP</t>
  </si>
  <si>
    <t>Set-up</t>
  </si>
  <si>
    <r>
      <rPr>
        <b/>
        <sz val="12"/>
        <color rgb="FF0070C0"/>
        <rFont val="Calibri"/>
        <family val="2"/>
        <scheme val="minor"/>
      </rPr>
      <t>SNOMED-CT Name and Code</t>
    </r>
    <r>
      <rPr>
        <sz val="12"/>
        <color rgb="FF0070C0"/>
        <rFont val="Calibri"/>
        <family val="2"/>
        <scheme val="minor"/>
      </rPr>
      <t xml:space="preserve">
 (as used by hospital if different)
See entry in AF2</t>
    </r>
  </si>
  <si>
    <r>
      <rPr>
        <b/>
        <sz val="12"/>
        <color rgb="FF0070C0"/>
        <rFont val="Calibri"/>
        <family val="2"/>
        <scheme val="minor"/>
      </rPr>
      <t xml:space="preserve">NICIP Name and Code </t>
    </r>
    <r>
      <rPr>
        <sz val="12"/>
        <color rgb="FF0070C0"/>
        <rFont val="Calibri"/>
        <family val="2"/>
        <scheme val="minor"/>
      </rPr>
      <t xml:space="preserve">
(as used by hospital if different)
See entry in AG2 </t>
    </r>
  </si>
  <si>
    <t>Was dose data collected differently for any of these entries?  
Entry from drop down list</t>
  </si>
  <si>
    <r>
      <t xml:space="preserve">Any other information/Comments
</t>
    </r>
    <r>
      <rPr>
        <b/>
        <i/>
        <sz val="12"/>
        <color indexed="36"/>
        <rFont val="Calibri"/>
        <family val="2"/>
      </rPr>
      <t>[Free text entry: Edit text from entry comments as required]</t>
    </r>
  </si>
  <si>
    <t>DO NOT EDIT!!!!!   !! REALY, DON'T!!! CONTACT ME AND TELL ME WHAT IS BUGGING YOU SO I CAN FIX IT.</t>
  </si>
  <si>
    <t>Yes: Used for selected exposures</t>
  </si>
  <si>
    <t>No: not used for this exam/procedure</t>
  </si>
  <si>
    <t>Minutes -decimal point - decimal fraction of a minute</t>
  </si>
  <si>
    <r>
      <t xml:space="preserve">Entry number
</t>
    </r>
    <r>
      <rPr>
        <i/>
        <sz val="12"/>
        <color theme="1"/>
        <rFont val="Calibri"/>
        <family val="2"/>
        <scheme val="minor"/>
      </rPr>
      <t>(PHE entry)</t>
    </r>
  </si>
  <si>
    <r>
      <t xml:space="preserve">Exam Name* 
</t>
    </r>
    <r>
      <rPr>
        <i/>
        <sz val="12"/>
        <rFont val="Calibri"/>
        <family val="2"/>
      </rPr>
      <t>(use drop down list even if  selecting "other")</t>
    </r>
  </si>
  <si>
    <r>
      <t>Enter Your Exam Name if "Other" selected from exam list</t>
    </r>
    <r>
      <rPr>
        <i/>
        <sz val="12"/>
        <rFont val="Calibri"/>
        <family val="2"/>
      </rPr>
      <t xml:space="preserve">
(* if "Other" entered in column C: Exam Name*)</t>
    </r>
  </si>
  <si>
    <r>
      <t>DAP dose units</t>
    </r>
    <r>
      <rPr>
        <i/>
        <sz val="12"/>
        <rFont val="Calibri"/>
        <family val="2"/>
      </rPr>
      <t xml:space="preserve"> 
(* if different from entry in Fluoroscopy System: General Info)</t>
    </r>
  </si>
  <si>
    <r>
      <t xml:space="preserve">Anti-scatter Grid used?:
</t>
    </r>
    <r>
      <rPr>
        <i/>
        <sz val="12"/>
        <color indexed="8"/>
        <rFont val="Calibri"/>
        <family val="2"/>
      </rPr>
      <t xml:space="preserve">(Use drop down list)  </t>
    </r>
  </si>
  <si>
    <r>
      <t xml:space="preserve">Is separate x-ray or fluoro imaging required before or after this protocol? </t>
    </r>
    <r>
      <rPr>
        <i/>
        <sz val="12"/>
        <color theme="1"/>
        <rFont val="Calibri"/>
        <family val="2"/>
        <scheme val="minor"/>
      </rPr>
      <t xml:space="preserve"> 
(drop down list)</t>
    </r>
  </si>
  <si>
    <r>
      <t xml:space="preserve">Is the dose from that imaging included in the total dose for this protocol? 
</t>
    </r>
    <r>
      <rPr>
        <i/>
        <sz val="12"/>
        <color theme="1"/>
        <rFont val="Calibri"/>
        <family val="2"/>
        <scheme val="minor"/>
      </rPr>
      <t>(drop down list)</t>
    </r>
  </si>
  <si>
    <t>Do you use this code?
Yes/No
 /SNOMED not used</t>
  </si>
  <si>
    <t>Do you use this code?
Yes/No
/NICIP not used</t>
  </si>
  <si>
    <t>Entry: free text</t>
  </si>
  <si>
    <t>Do you use this (SNOMED-CT) code?</t>
  </si>
  <si>
    <t>Do you use this (NICIP) code?</t>
  </si>
  <si>
    <r>
      <rPr>
        <b/>
        <sz val="14"/>
        <color theme="1"/>
        <rFont val="Calibri"/>
        <family val="2"/>
        <scheme val="minor"/>
      </rPr>
      <t xml:space="preserve">Other </t>
    </r>
    <r>
      <rPr>
        <b/>
        <sz val="14"/>
        <color indexed="8"/>
        <rFont val="Calibri"/>
        <family val="2"/>
      </rPr>
      <t>Local Protocol name(s) for entered data:</t>
    </r>
    <r>
      <rPr>
        <b/>
        <sz val="14"/>
        <color theme="1"/>
        <rFont val="Calibri"/>
        <family val="2"/>
        <scheme val="minor"/>
      </rPr>
      <t xml:space="preserve"> </t>
    </r>
    <r>
      <rPr>
        <sz val="11"/>
        <color theme="1"/>
        <rFont val="Calibri"/>
        <family val="2"/>
        <scheme val="minor"/>
      </rPr>
      <t xml:space="preserve">
</t>
    </r>
    <r>
      <rPr>
        <i/>
        <sz val="11"/>
        <color indexed="8"/>
        <rFont val="Calibri"/>
        <family val="2"/>
      </rPr>
      <t>If the PHE Exam name and notes covers similar protocols for which data is submitted, enter those protocol names below. The most commonly used protocol should be entered as the standard protocol in column F. (Alt-Enter for a new line)</t>
    </r>
  </si>
  <si>
    <r>
      <t xml:space="preserve">Other </t>
    </r>
    <r>
      <rPr>
        <sz val="12"/>
        <color indexed="8"/>
        <rFont val="Calibri"/>
        <family val="2"/>
      </rPr>
      <t>Local Protocol name(s) for entered data:</t>
    </r>
    <r>
      <rPr>
        <sz val="12"/>
        <color theme="1"/>
        <rFont val="Calibri"/>
        <family val="2"/>
        <scheme val="minor"/>
      </rPr>
      <t xml:space="preserve"> </t>
    </r>
  </si>
  <si>
    <t>Entry: Free text 
Any additional information or comments you wish to add.</t>
  </si>
  <si>
    <t>Entry: Free text</t>
  </si>
  <si>
    <t xml:space="preserve">Entry: Free text </t>
  </si>
  <si>
    <r>
      <t xml:space="preserve">Entry: </t>
    </r>
    <r>
      <rPr>
        <b/>
        <sz val="11"/>
        <color theme="1"/>
        <rFont val="Calibri"/>
        <family val="2"/>
        <scheme val="minor"/>
      </rPr>
      <t>Drop down list with the options:</t>
    </r>
    <r>
      <rPr>
        <sz val="11"/>
        <color theme="1"/>
        <rFont val="Calibri"/>
        <family val="2"/>
        <scheme val="minor"/>
      </rPr>
      <t xml:space="preserve">
Not known
Fluoroscopy system: under bed X-ray tube
Fluoroscopy system: over bed X-ray tube
C-arm (non-mobile)
C-arm with 3-D imaging capability (non-mobile)
Small C-arm
Mobile C-arm
Mobile system: Other
Other</t>
    </r>
  </si>
  <si>
    <r>
      <rPr>
        <sz val="11"/>
        <color theme="1"/>
        <rFont val="Calibri"/>
        <family val="2"/>
        <scheme val="minor"/>
      </rPr>
      <t xml:space="preserve">Entry: </t>
    </r>
    <r>
      <rPr>
        <b/>
        <sz val="11"/>
        <color theme="1"/>
        <rFont val="Calibri"/>
        <family val="2"/>
        <scheme val="minor"/>
      </rPr>
      <t xml:space="preserve">Drop down list with the options:
</t>
    </r>
    <r>
      <rPr>
        <sz val="11"/>
        <color theme="1"/>
        <rFont val="Calibri"/>
        <family val="2"/>
        <scheme val="minor"/>
      </rPr>
      <t>Not known
Accident and Emergency 
Cath Lab
Clinic
Operating theatre: Angiography
Operating theatre: Other
On ward
Other</t>
    </r>
  </si>
  <si>
    <t>Entry: Date in UK format such as  dd mmm yyyy</t>
  </si>
  <si>
    <r>
      <t xml:space="preserve">Entry: </t>
    </r>
    <r>
      <rPr>
        <b/>
        <sz val="11"/>
        <color theme="1"/>
        <rFont val="Calibri"/>
        <family val="2"/>
        <scheme val="minor"/>
      </rPr>
      <t>Drop down list with the options:</t>
    </r>
    <r>
      <rPr>
        <sz val="11"/>
        <color theme="1"/>
        <rFont val="Calibri"/>
        <family val="2"/>
        <scheme val="minor"/>
      </rPr>
      <t xml:space="preserve">
Yes,       No, 
Through adjusting other settings,      Not Known</t>
    </r>
  </si>
  <si>
    <r>
      <t xml:space="preserve">Entry: </t>
    </r>
    <r>
      <rPr>
        <b/>
        <sz val="11"/>
        <color theme="1"/>
        <rFont val="Calibri"/>
        <family val="2"/>
        <scheme val="minor"/>
      </rPr>
      <t>Drop down list with the options:</t>
    </r>
    <r>
      <rPr>
        <sz val="11"/>
        <color theme="1"/>
        <rFont val="Calibri"/>
        <family val="2"/>
        <scheme val="minor"/>
      </rPr>
      <t xml:space="preserve">
Yes,      No,    Not known </t>
    </r>
  </si>
  <si>
    <r>
      <t xml:space="preserve">Entry: </t>
    </r>
    <r>
      <rPr>
        <b/>
        <sz val="11"/>
        <color theme="1"/>
        <rFont val="Calibri"/>
        <family val="2"/>
        <scheme val="minor"/>
      </rPr>
      <t>Drop down list with the options:</t>
    </r>
    <r>
      <rPr>
        <sz val="11"/>
        <color theme="1"/>
        <rFont val="Calibri"/>
        <family val="2"/>
        <scheme val="minor"/>
      </rPr>
      <t xml:space="preserve">
Digital, Physical, Other, Not known, No Built-in DAP meter</t>
    </r>
  </si>
  <si>
    <r>
      <t xml:space="preserve">Entry: </t>
    </r>
    <r>
      <rPr>
        <b/>
        <sz val="11"/>
        <color theme="1"/>
        <rFont val="Calibri"/>
        <family val="2"/>
        <scheme val="minor"/>
      </rPr>
      <t>Drop down list with the options:</t>
    </r>
    <r>
      <rPr>
        <sz val="11"/>
        <color theme="1"/>
        <rFont val="Calibri"/>
        <family val="2"/>
        <scheme val="minor"/>
      </rPr>
      <t xml:space="preserve">
Calibration performed through table/bed,
Calibration performed with tube above bed, 
Calibrations performed with tube both below and above table/bed, 
Not known</t>
    </r>
  </si>
  <si>
    <r>
      <t xml:space="preserve">Entry: </t>
    </r>
    <r>
      <rPr>
        <b/>
        <sz val="11"/>
        <color theme="1"/>
        <rFont val="Calibri"/>
        <family val="2"/>
        <scheme val="minor"/>
      </rPr>
      <t>Drop down list with the options:</t>
    </r>
    <r>
      <rPr>
        <sz val="11"/>
        <color theme="1"/>
        <rFont val="Calibri"/>
        <family val="2"/>
        <scheme val="minor"/>
      </rPr>
      <t xml:space="preserve">
Seconds, 
Minutes - decimal point - seconds, 
Minutes - decimal point - minute decimal fraction, 
Other, 
Highly variable: see individual protocols, 
Not applicable,       
Not known</t>
    </r>
  </si>
  <si>
    <r>
      <rPr>
        <sz val="11"/>
        <color theme="1"/>
        <rFont val="Calibri"/>
        <family val="2"/>
        <scheme val="minor"/>
      </rPr>
      <t xml:space="preserve">Entry: </t>
    </r>
    <r>
      <rPr>
        <b/>
        <sz val="11"/>
        <color theme="1"/>
        <rFont val="Calibri"/>
        <family val="2"/>
        <scheme val="minor"/>
      </rPr>
      <t xml:space="preserve">Drop down list with the options:
</t>
    </r>
    <r>
      <rPr>
        <sz val="11"/>
        <color theme="1"/>
        <rFont val="Calibri"/>
        <family val="2"/>
        <scheme val="minor"/>
      </rPr>
      <t>Yes,  
No,  
Not measured on this system, 
Not known</t>
    </r>
  </si>
  <si>
    <t xml:space="preserve">Entry: a number between 0 and 1,000 without units.
Give thickness in mmAl , </t>
  </si>
  <si>
    <r>
      <rPr>
        <sz val="11"/>
        <color theme="1"/>
        <rFont val="Calibri"/>
        <family val="2"/>
        <scheme val="minor"/>
      </rPr>
      <t>Entry:</t>
    </r>
    <r>
      <rPr>
        <b/>
        <sz val="11"/>
        <color theme="1"/>
        <rFont val="Calibri"/>
        <family val="2"/>
        <scheme val="minor"/>
      </rPr>
      <t xml:space="preserve"> Drop down list with the options:
</t>
    </r>
    <r>
      <rPr>
        <sz val="11"/>
        <color theme="1"/>
        <rFont val="Calibri"/>
        <family val="2"/>
        <scheme val="minor"/>
      </rPr>
      <t xml:space="preserve"> Available,     Not Available,      Not Known</t>
    </r>
  </si>
  <si>
    <r>
      <t xml:space="preserve">Entry: Drop down list with the options:
</t>
    </r>
    <r>
      <rPr>
        <sz val="11"/>
        <color theme="1"/>
        <rFont val="Calibri"/>
        <family val="2"/>
        <scheme val="minor"/>
      </rPr>
      <t xml:space="preserve"> Available,     Not Available,      Not Known</t>
    </r>
  </si>
  <si>
    <t>Entry: Text 
Enter the name of any exam not included on the PHE list.</t>
  </si>
  <si>
    <r>
      <t xml:space="preserve">Entry: </t>
    </r>
    <r>
      <rPr>
        <b/>
        <sz val="11"/>
        <color theme="1"/>
        <rFont val="Calibri"/>
        <family val="2"/>
        <scheme val="minor"/>
      </rPr>
      <t>Drop down list with options:</t>
    </r>
    <r>
      <rPr>
        <sz val="11"/>
        <color theme="1"/>
        <rFont val="Calibri"/>
        <family val="2"/>
        <scheme val="minor"/>
      </rPr>
      <t xml:space="preserve">
Yes, No, Not known</t>
    </r>
  </si>
  <si>
    <r>
      <t xml:space="preserve">Entry: </t>
    </r>
    <r>
      <rPr>
        <b/>
        <sz val="11"/>
        <color theme="1"/>
        <rFont val="Calibri"/>
        <family val="2"/>
        <scheme val="minor"/>
      </rPr>
      <t xml:space="preserve">Drop down list with options: </t>
    </r>
    <r>
      <rPr>
        <sz val="11"/>
        <color theme="1"/>
        <rFont val="Calibri"/>
        <family val="2"/>
        <scheme val="minor"/>
      </rPr>
      <t xml:space="preserve">
Not Known,  Not Stated in Protocol,  Erect: Standing,   Erect: Sitting,
Supine,  Prone,  Lateral Decubitus (lying on side), 
Various: Erect and Decubitus,  Various: Decubitus,  Various: Erect, 
Other</t>
    </r>
  </si>
  <si>
    <r>
      <t xml:space="preserve">Entry: </t>
    </r>
    <r>
      <rPr>
        <b/>
        <sz val="11"/>
        <color theme="1"/>
        <rFont val="Calibri"/>
        <family val="2"/>
        <scheme val="minor"/>
      </rPr>
      <t xml:space="preserve">Drop down list with options: </t>
    </r>
    <r>
      <rPr>
        <sz val="11"/>
        <color theme="1"/>
        <rFont val="Calibri"/>
        <family val="2"/>
        <scheme val="minor"/>
      </rPr>
      <t xml:space="preserve">
Yes, No, In some cases, Not Known</t>
    </r>
  </si>
  <si>
    <t>Entry:  Date in UK format  dd-mmm- yyyy 
The date diagnostic exam took place</t>
  </si>
  <si>
    <r>
      <t xml:space="preserve">Entry: </t>
    </r>
    <r>
      <rPr>
        <b/>
        <sz val="11"/>
        <color theme="1"/>
        <rFont val="Calibri"/>
        <family val="2"/>
        <scheme val="minor"/>
      </rPr>
      <t>Drop down list with the options:</t>
    </r>
    <r>
      <rPr>
        <sz val="11"/>
        <color theme="1"/>
        <rFont val="Calibri"/>
        <family val="2"/>
        <scheme val="minor"/>
      </rPr>
      <t xml:space="preserve">
Yes: Variable pulsed beam available
No: Pulsed beam but at one fixed rate only
No: Continuous beam only
Other      
Not known</t>
    </r>
  </si>
  <si>
    <t xml:space="preserve">   In fluoroscopy mode are any of the following options available for adjusting tube output…</t>
  </si>
  <si>
    <t xml:space="preserve">    In Acquisition mode are any of the following options available for adjusting tube output…</t>
  </si>
  <si>
    <r>
      <t xml:space="preserve">Entry: </t>
    </r>
    <r>
      <rPr>
        <b/>
        <sz val="11"/>
        <color theme="1"/>
        <rFont val="Calibri"/>
        <family val="2"/>
        <scheme val="minor"/>
      </rPr>
      <t>Drop down list with the options:</t>
    </r>
    <r>
      <rPr>
        <sz val="11"/>
        <color theme="1"/>
        <rFont val="Calibri"/>
        <family val="2"/>
        <scheme val="minor"/>
      </rPr>
      <t xml:space="preserve">
Not measured,     
Yes: measured and applied,
No: measured but not applied,       
Measured but not know if correction applied, 
No DAP meter, 
Not known</t>
    </r>
  </si>
  <si>
    <t xml:space="preserve">Was the dose data collected differently for this exam?  </t>
  </si>
  <si>
    <r>
      <t xml:space="preserve">PHE entry: SNOMED-CT code assumed from Exam Name
</t>
    </r>
    <r>
      <rPr>
        <sz val="11"/>
        <color theme="1"/>
        <rFont val="Calibri"/>
        <family val="2"/>
        <scheme val="minor"/>
      </rPr>
      <t xml:space="preserve">(No entry required: Autofilled from list, entry of #N/A given when no entry in column C) </t>
    </r>
  </si>
  <si>
    <r>
      <t xml:space="preserve">PHE entry: NICIP Code(s) assumed from Exam name
</t>
    </r>
    <r>
      <rPr>
        <sz val="11"/>
        <color theme="1"/>
        <rFont val="Calibri"/>
        <family val="2"/>
        <scheme val="minor"/>
      </rPr>
      <t>(No entry required: Autofilled from list, entry of #N/A given when no entry in column C)</t>
    </r>
    <r>
      <rPr>
        <b/>
        <sz val="11"/>
        <color theme="1"/>
        <rFont val="Calibri"/>
        <family val="2"/>
        <scheme val="minor"/>
      </rPr>
      <t xml:space="preserve"> </t>
    </r>
  </si>
  <si>
    <t xml:space="preserve">"Dose at a reference point" units for this system if "Other" entered above. </t>
  </si>
  <si>
    <t>D69</t>
  </si>
  <si>
    <t>Information type</t>
  </si>
  <si>
    <t>Height
 (meters)</t>
  </si>
  <si>
    <t>Gy</t>
  </si>
  <si>
    <t>dGy</t>
  </si>
  <si>
    <t>cGy</t>
  </si>
  <si>
    <t>µGy</t>
  </si>
  <si>
    <t>Table 5: Dose units conversion table (rows 1-11)</t>
  </si>
  <si>
    <t xml:space="preserve">F2. Angiography - Femoral </t>
  </si>
  <si>
    <t>F3. Arthrography - Hip</t>
  </si>
  <si>
    <t>F4. Barium meal and swallow</t>
  </si>
  <si>
    <t>F5. Barium swallow</t>
  </si>
  <si>
    <t xml:space="preserve">F6. Videofluoroscopy barium swallow </t>
  </si>
  <si>
    <t>F7. Water soluble contrast enema</t>
  </si>
  <si>
    <t>F8. Water soluble contrast swallow</t>
  </si>
  <si>
    <t xml:space="preserve">P01. ERCP Diagnostic  </t>
  </si>
  <si>
    <t>P02. ERCP Interventional</t>
  </si>
  <si>
    <t>P04. Facet joint injection</t>
  </si>
  <si>
    <t>P05. Radiologically inserted gastrostomy tube</t>
  </si>
  <si>
    <t>If possible state which SNOMED-CT code you use in Additional information.</t>
  </si>
  <si>
    <t>Any notes on the protocol for the procedure may be entered in Additional information.</t>
  </si>
  <si>
    <t>Can be Hickman lines, dialysis lines, or feeding lines, but if possible state which (or combination of which) in Additional information .</t>
  </si>
  <si>
    <t>If possible, indicate in Additional information , if fluoro and a check x-ray are included in the recorded dose, or only fluoro, or only a check x-ray dose.</t>
  </si>
  <si>
    <t xml:space="preserve">P11. PICC line insertion </t>
  </si>
  <si>
    <t>P14. Mobile imaging of Abdomen for Laparoscopic cholecystectomy</t>
  </si>
  <si>
    <t>P15. Mobile imaging of Cervical spine for Laminectomy</t>
  </si>
  <si>
    <t>P16. Mobile imaging of Orthopaedic hip pinning</t>
  </si>
  <si>
    <t>P17. Mobile imaging of Lumbar Spine  for Laminectomy</t>
  </si>
  <si>
    <t xml:space="preserve">Commercial: NHS Contract(s) Only </t>
  </si>
  <si>
    <t xml:space="preserve">Box note 2: Please do not submit data for systems that have been decommissioned. </t>
  </si>
  <si>
    <t>Note: 3 letter code same for all 5 commissioning groups and different from those in yellow given above.</t>
  </si>
  <si>
    <t>Fluoroscopy modes</t>
  </si>
  <si>
    <t xml:space="preserve"> DAP meter Calibration</t>
  </si>
  <si>
    <t>For II/video: analogue or digital?</t>
  </si>
  <si>
    <t>Additional Notes on Fluoroscopy System: General</t>
  </si>
  <si>
    <t>Acquisition frame rate</t>
  </si>
  <si>
    <t>Entry: Integer between 0 and 200</t>
  </si>
  <si>
    <r>
      <t xml:space="preserve">Entry: </t>
    </r>
    <r>
      <rPr>
        <b/>
        <sz val="11"/>
        <color theme="1"/>
        <rFont val="Calibri"/>
        <family val="2"/>
        <scheme val="minor"/>
      </rPr>
      <t>Drop down list with the options:</t>
    </r>
    <r>
      <rPr>
        <sz val="11"/>
        <color theme="1"/>
        <rFont val="Calibri"/>
        <family val="2"/>
        <scheme val="minor"/>
      </rPr>
      <t xml:space="preserve">
No, 
Yes: but only for fluoroscopy,    
Yes: but only for acquisition, 
Yes: combined value for fluoroscopy and acquisition, 
Yes: combined and separate values for fluoroscopy and acquisition, 
Yes: separate values for fluoroscopy and acquisition, 
Not known</t>
    </r>
  </si>
  <si>
    <t xml:space="preserve">Entry: A number between 0 and 1,000 without units. 
Detector diameter in centimetres </t>
  </si>
  <si>
    <t xml:space="preserve">Entry: A number between 0 and 1,000 without units.
Detector width in centimetres. </t>
  </si>
  <si>
    <t xml:space="preserve">Entry: A number between 0 and 1,000 without units.
Detector length in centimetres. </t>
  </si>
  <si>
    <t xml:space="preserve">Contributor's Record ID* 
Identification in case of query. 
Must not identify patient </t>
  </si>
  <si>
    <t>Acquisition Frame rate, 
(check column AI to see if additional rates are listed)
s-1</t>
  </si>
  <si>
    <t>A to D entries 
for example purposes only</t>
  </si>
  <si>
    <t>Gibraltar Health Authority</t>
  </si>
  <si>
    <t>Canon Medical (previously Toshiba)</t>
  </si>
  <si>
    <t xml:space="preserve">X-ray Equipment: </t>
  </si>
  <si>
    <t>B12, B20, D12, D20</t>
  </si>
  <si>
    <t>Name</t>
  </si>
  <si>
    <t>B12: Essential, B20: Very useful</t>
  </si>
  <si>
    <t>Entry: Free text     Full name and title</t>
  </si>
  <si>
    <t>B13, B21, D13, D21</t>
  </si>
  <si>
    <t>Telephone No.</t>
  </si>
  <si>
    <t>B13: Essential, B21: Very useful</t>
  </si>
  <si>
    <t>Entry: Number as text entry 
(so as not to loose initial zeros)</t>
  </si>
  <si>
    <t>B14, B22, D14, D22</t>
  </si>
  <si>
    <t>Mobile No.</t>
  </si>
  <si>
    <t>B14, B22, Very useful information</t>
  </si>
  <si>
    <t>B15, B23, D15, D23</t>
  </si>
  <si>
    <t xml:space="preserve">Email address </t>
  </si>
  <si>
    <t>B15: Essential, B23: Very useful</t>
  </si>
  <si>
    <t>B16, B24, D16, D24</t>
  </si>
  <si>
    <t>B16: Essential, B24: Very useful</t>
  </si>
  <si>
    <t>B17, B25, D17, D25</t>
  </si>
  <si>
    <t>Any other information</t>
  </si>
  <si>
    <t>Table B: Organisational information</t>
  </si>
  <si>
    <t>D28</t>
  </si>
  <si>
    <t>Hospital or Clinic Name</t>
  </si>
  <si>
    <t>D29</t>
  </si>
  <si>
    <t>Health care Sector</t>
  </si>
  <si>
    <t>D30</t>
  </si>
  <si>
    <t>Hospital /Clinic Address</t>
  </si>
  <si>
    <t>Entry: Free text 
To start a new line use  Alt-Enter</t>
  </si>
  <si>
    <t>Post code</t>
  </si>
  <si>
    <t xml:space="preserve">Location of Hospital /Clinic (Country) </t>
  </si>
  <si>
    <r>
      <rPr>
        <b/>
        <sz val="11"/>
        <color theme="1"/>
        <rFont val="Calibri"/>
        <family val="2"/>
        <scheme val="minor"/>
      </rPr>
      <t>Entry: Drop down list with the options:</t>
    </r>
    <r>
      <rPr>
        <sz val="11"/>
        <color theme="1"/>
        <rFont val="Calibri"/>
        <family val="2"/>
        <scheme val="minor"/>
      </rPr>
      <t xml:space="preserve">
England
Northern Ireland 
Isle of Mann 
Scotland 
Wales 
Gibraltar 
States of Guernsey Government 
States of Jersey Government 
Other British Overseas Territories 
Other</t>
    </r>
  </si>
  <si>
    <t>D35</t>
  </si>
  <si>
    <t>Name of NHS Trust, Local Health Board or Parent Organisation</t>
  </si>
  <si>
    <t>Entry: Free Text</t>
  </si>
  <si>
    <t>B37</t>
  </si>
  <si>
    <t>Comments section</t>
  </si>
  <si>
    <t>Entry: Free Text  
For any other information on the hospital or organisation.</t>
  </si>
  <si>
    <t xml:space="preserve">Table C: Dose Data Collection Methodology </t>
  </si>
  <si>
    <t>Has this data been collected retrospectively or prospectively?</t>
  </si>
  <si>
    <r>
      <rPr>
        <b/>
        <sz val="11"/>
        <color theme="1"/>
        <rFont val="Calibri"/>
        <family val="2"/>
        <scheme val="minor"/>
      </rPr>
      <t>Entry: Drop down list with the options:</t>
    </r>
    <r>
      <rPr>
        <sz val="11"/>
        <color theme="1"/>
        <rFont val="Calibri"/>
        <family val="2"/>
        <scheme val="minor"/>
      </rPr>
      <t xml:space="preserve">
Retrospective
Prospective
Both
Not known</t>
    </r>
  </si>
  <si>
    <t>D46</t>
  </si>
  <si>
    <r>
      <t xml:space="preserve">Entry: </t>
    </r>
    <r>
      <rPr>
        <b/>
        <sz val="11"/>
        <color theme="1"/>
        <rFont val="Calibri"/>
        <family val="2"/>
        <scheme val="minor"/>
      </rPr>
      <t>Drop down list with the options:</t>
    </r>
    <r>
      <rPr>
        <sz val="11"/>
        <color theme="1"/>
        <rFont val="Calibri"/>
        <family val="2"/>
        <scheme val="minor"/>
      </rPr>
      <t xml:space="preserve">
Yes, 
Yes: see comments 
Possibly 
Possibly: see comments 
No 
Not known</t>
    </r>
  </si>
  <si>
    <t>D47</t>
  </si>
  <si>
    <t>PACs</t>
  </si>
  <si>
    <t>RIS</t>
  </si>
  <si>
    <t xml:space="preserve">Paper form used specifically for dose survey(s)  </t>
  </si>
  <si>
    <t xml:space="preserve">Electronic form used specifically for dose survey(s)  </t>
  </si>
  <si>
    <t xml:space="preserve">Dose  Management Software  </t>
  </si>
  <si>
    <t>Other    (details in comments section)</t>
  </si>
  <si>
    <t>Name of software package</t>
  </si>
  <si>
    <t>Company Name?
Open Source?
In House?</t>
  </si>
  <si>
    <t xml:space="preserve">How many years in use?  </t>
  </si>
  <si>
    <t>This page lists the information fields listed on the Contact Information, Fluoroscopy System, Exam Protocol and Patient dose spreadsheets.</t>
  </si>
  <si>
    <t>Columns B to F</t>
  </si>
  <si>
    <t>Columns T to X</t>
  </si>
  <si>
    <t>Columns Z to AC</t>
  </si>
  <si>
    <t>Columns AE to AK</t>
  </si>
  <si>
    <t>Contact details for up to four persons: Entries for one person essential, for two people desirable.</t>
  </si>
  <si>
    <t>Fluoroscopy Mode: Protocol's recommended Pulse rate 
(frames per second)
Drop down list or entry</t>
  </si>
  <si>
    <t>Acquisition Mode:
Recommended frame rate
(pulses per second)</t>
  </si>
  <si>
    <r>
      <t xml:space="preserve">Automatic Exposure Control used? 
(or Automatic Brightness Control)
</t>
    </r>
    <r>
      <rPr>
        <i/>
        <sz val="12"/>
        <color indexed="8"/>
        <rFont val="Calibri"/>
        <family val="2"/>
      </rPr>
      <t xml:space="preserve">(Yes/No: use drop down list)  </t>
    </r>
  </si>
  <si>
    <t>Local IR and Fluoroscopy System Name*:</t>
  </si>
  <si>
    <t xml:space="preserve">Is Acquisition (Fluorography) mode available on this system? </t>
  </si>
  <si>
    <t>In Acquisition mode are any of the following options available for adjusting tube output…</t>
  </si>
  <si>
    <r>
      <rPr>
        <sz val="14"/>
        <rFont val="Calibri"/>
        <family val="2"/>
      </rPr>
      <t xml:space="preserve">Different image modes or similar?                  </t>
    </r>
    <r>
      <rPr>
        <i/>
        <sz val="12"/>
        <rFont val="Calibri"/>
        <family val="2"/>
      </rPr>
      <t>(drop down list)</t>
    </r>
  </si>
  <si>
    <t xml:space="preserve">Steps used in selecting or excluding  dose data for survey: </t>
  </si>
  <si>
    <r>
      <t xml:space="preserve">Exclude doses: 
</t>
    </r>
    <r>
      <rPr>
        <sz val="12"/>
        <color theme="1"/>
        <rFont val="Calibri"/>
        <family val="2"/>
        <scheme val="minor"/>
      </rPr>
      <t xml:space="preserve">Select the appropriate drop down options </t>
    </r>
  </si>
  <si>
    <t>From exposures of below acceptable image quality</t>
  </si>
  <si>
    <t>Dose for exams marked as atypical or problematic</t>
  </si>
  <si>
    <t>From patients of very high or very low weights</t>
  </si>
  <si>
    <t>Remove doses identified as outliers by statistics test</t>
  </si>
  <si>
    <t>Cut top and bottom 5% from dose distribution</t>
  </si>
  <si>
    <t>Other/additional criteria: See Comments Section</t>
  </si>
  <si>
    <r>
      <t>Take doses of the first</t>
    </r>
    <r>
      <rPr>
        <b/>
        <i/>
        <sz val="12"/>
        <color theme="1"/>
        <rFont val="Calibri"/>
        <family val="2"/>
        <scheme val="minor"/>
      </rPr>
      <t xml:space="preserve"> X</t>
    </r>
    <r>
      <rPr>
        <b/>
        <i/>
        <sz val="12"/>
        <color theme="1"/>
        <rFont val="Calibri"/>
        <family val="2"/>
        <scheme val="minor"/>
      </rPr>
      <t xml:space="preserve"> </t>
    </r>
    <r>
      <rPr>
        <b/>
        <sz val="12"/>
        <color theme="1"/>
        <rFont val="Calibri"/>
        <family val="2"/>
        <scheme val="minor"/>
      </rPr>
      <t>adult exams on the system</t>
    </r>
  </si>
  <si>
    <r>
      <t xml:space="preserve">Randomly select </t>
    </r>
    <r>
      <rPr>
        <b/>
        <i/>
        <sz val="12"/>
        <color theme="1"/>
        <rFont val="Calibri"/>
        <family val="2"/>
        <scheme val="minor"/>
      </rPr>
      <t>X</t>
    </r>
    <r>
      <rPr>
        <b/>
        <sz val="12"/>
        <color theme="1"/>
        <rFont val="Calibri"/>
        <family val="2"/>
        <scheme val="minor"/>
      </rPr>
      <t xml:space="preserve"> adult exams in a given period</t>
    </r>
  </si>
  <si>
    <r>
      <t>X +</t>
    </r>
    <r>
      <rPr>
        <b/>
        <sz val="12"/>
        <color theme="1"/>
        <rFont val="Calibri"/>
        <family val="2"/>
        <scheme val="minor"/>
      </rPr>
      <t>exams of adults who meet a physical requirement</t>
    </r>
  </si>
  <si>
    <t>Only doses from persons with OK weight (see options)</t>
  </si>
  <si>
    <t>Only doses from persons with OK BMI (see options)</t>
  </si>
  <si>
    <t>Only doses from persons of standard physique</t>
  </si>
  <si>
    <t>No doses from persons of non-standard physique</t>
  </si>
  <si>
    <t>No doses from persons with an extreme physique</t>
  </si>
  <si>
    <t>Other /additional criteria: See Comments Section</t>
  </si>
  <si>
    <r>
      <rPr>
        <b/>
        <sz val="14"/>
        <color theme="1"/>
        <rFont val="Calibri"/>
        <family val="2"/>
        <scheme val="minor"/>
      </rPr>
      <t>Comments Section:</t>
    </r>
    <r>
      <rPr>
        <b/>
        <sz val="12"/>
        <color theme="1"/>
        <rFont val="Calibri"/>
        <family val="2"/>
        <scheme val="minor"/>
      </rPr>
      <t xml:space="preserve"> for any other information on the survey method or dose data collection methods in general (alt-enter to start new line)</t>
    </r>
  </si>
  <si>
    <t>Dose Exclude: From exposures of below acceptable image quality</t>
  </si>
  <si>
    <t>Dose exclude: Dose for exams marked as atypical or problematic</t>
  </si>
  <si>
    <t>Dose excluded: From patients of very high or very low weights</t>
  </si>
  <si>
    <t>Dose excluded: Remove doses identified as outliers by statistics test</t>
  </si>
  <si>
    <t>Doses excluded: Cut top and bottom 5% from dose distribution</t>
  </si>
  <si>
    <t>Doses excluded: Other/additional criteria: See Comments Section</t>
  </si>
  <si>
    <t>Dose selection: Take doses of the first X adult exams on the system</t>
  </si>
  <si>
    <t>Dose selection: Randomly select X adult exams in a given period</t>
  </si>
  <si>
    <t>Dose selection: X +exams of adults who meet a physical requirement</t>
  </si>
  <si>
    <t>Dose selection: Only doses from persons with OK weight (see options)</t>
  </si>
  <si>
    <t>Dose selection: Only doses from persons with OK BMI (see options)</t>
  </si>
  <si>
    <t>Dose selection: Only doses from persons of standard physique</t>
  </si>
  <si>
    <t>Dose selection: No doses from persons of non-standard physique</t>
  </si>
  <si>
    <t>Dose selection: No doses from persons with an extreme physique</t>
  </si>
  <si>
    <t>Dose selection: Other /additional criteria: See Comments Section</t>
  </si>
  <si>
    <t xml:space="preserve">Steps used in selecting or excluding  dose data for survey: Exclude doses: </t>
  </si>
  <si>
    <t>Steps used in selecting or excluding  dose data for survey: Selection of sample for dose survey:</t>
  </si>
  <si>
    <t>Take doses of the first X adult exams on the system</t>
  </si>
  <si>
    <t>Randomly select X adult exams in a given period</t>
  </si>
  <si>
    <t>X +exams of adults who meet a physical requirement</t>
  </si>
  <si>
    <t>D70</t>
  </si>
  <si>
    <t>D71</t>
  </si>
  <si>
    <t>D72</t>
  </si>
  <si>
    <t>B74</t>
  </si>
  <si>
    <r>
      <t xml:space="preserve">Magnification mode?                   </t>
    </r>
    <r>
      <rPr>
        <i/>
        <sz val="12"/>
        <color theme="1"/>
        <rFont val="Calibri"/>
        <family val="2"/>
        <scheme val="minor"/>
      </rPr>
      <t>(drop down list)</t>
    </r>
  </si>
  <si>
    <t>Filtration fully automated: No requirement to set up additional filtration</t>
  </si>
  <si>
    <r>
      <t xml:space="preserve">Copper filters set at beginning of exam/procedure
mm Cu
</t>
    </r>
    <r>
      <rPr>
        <i/>
        <sz val="11"/>
        <color theme="1"/>
        <rFont val="Calibri"/>
        <family val="2"/>
        <scheme val="minor"/>
      </rPr>
      <t>(filtration may automatically vary during exam/procedure)</t>
    </r>
  </si>
  <si>
    <r>
      <t xml:space="preserve">Aluminium filters set at beginning of exam/procedure
mmAl
</t>
    </r>
    <r>
      <rPr>
        <i/>
        <sz val="11"/>
        <color theme="1"/>
        <rFont val="Calibri"/>
        <family val="2"/>
        <scheme val="minor"/>
      </rPr>
      <t>(filtration may automatically vary during exam/procedure)</t>
    </r>
  </si>
  <si>
    <t>List any other steps/procedures used in this protocol to optimise patient dose/image quality?</t>
  </si>
  <si>
    <t xml:space="preserve">Name of the MPE, RPA, Medical Physics group etc. responsible for system </t>
  </si>
  <si>
    <t xml:space="preserve">(drop down list) </t>
  </si>
  <si>
    <t xml:space="preserve">Does system have hardening filters? </t>
  </si>
  <si>
    <t>Doses system have wedge filters?</t>
  </si>
  <si>
    <t xml:space="preserve"> Not known</t>
  </si>
  <si>
    <t xml:space="preserve"> Cu filters: user selects dose mode</t>
  </si>
  <si>
    <t>Al filters: user selects dose mode</t>
  </si>
  <si>
    <t>Cu filters: fully automated</t>
  </si>
  <si>
    <t>Al filters: fully automated</t>
  </si>
  <si>
    <t>Other: see Notes</t>
  </si>
  <si>
    <t>Cu and Al filters: user selects dose mode</t>
  </si>
  <si>
    <t>Cu and Al filters: fully automated</t>
  </si>
  <si>
    <t xml:space="preserve">Recommended  filtration </t>
  </si>
  <si>
    <t>Wedge filters used?</t>
  </si>
  <si>
    <t>Copper filters set at beginning of exam/procedure
mm Cu
(filtration may automatically vary during exam/procedure)</t>
  </si>
  <si>
    <t>Aluminium filters set at beginning of exam/procedure
mmAl
(filtration may automatically vary during exam/procedure)</t>
  </si>
  <si>
    <t>Recommended field of view (FoV) ?
Circular
Diameter: cm</t>
  </si>
  <si>
    <t>Recommended field of view (FoV) ?
Rectangular
Length: cm</t>
  </si>
  <si>
    <t xml:space="preserve">
Recommended field of view (FoV) ?
Rectangular
Width: cm</t>
  </si>
  <si>
    <t xml:space="preserve">Fluoro: Magnification mode Available?         </t>
  </si>
  <si>
    <t>If Acquisition mode available?</t>
  </si>
  <si>
    <t>Acqui: magnification mode available?</t>
  </si>
  <si>
    <t>Filtration</t>
  </si>
  <si>
    <t>Does this protocol use digital subtraction?</t>
  </si>
  <si>
    <t>is Filtration fully automated: No requirement to set up additional filtration</t>
  </si>
  <si>
    <t>Fluoroscopy mode: 
Is a mode recommended for this protocol?</t>
  </si>
  <si>
    <t>Fluoroscopy mode: 
Mode used for this exam?</t>
  </si>
  <si>
    <r>
      <t xml:space="preserve">Copper filters set at beginning of exam/procedure
mm Cu
</t>
    </r>
    <r>
      <rPr>
        <b/>
        <i/>
        <sz val="11"/>
        <color theme="1"/>
        <rFont val="Calibri"/>
        <family val="2"/>
        <scheme val="minor"/>
      </rPr>
      <t>(filtration may automatically vary during exam/procedure)</t>
    </r>
  </si>
  <si>
    <r>
      <t xml:space="preserve">Aluminium filters set at beginning of exam/procedure
mmAl
</t>
    </r>
    <r>
      <rPr>
        <b/>
        <i/>
        <sz val="11"/>
        <color theme="1"/>
        <rFont val="Calibri"/>
        <family val="2"/>
        <scheme val="minor"/>
      </rPr>
      <t>(filtration may automatically vary during exam/procedure)</t>
    </r>
  </si>
  <si>
    <t>D20</t>
  </si>
  <si>
    <t xml:space="preserve">Filters: Does system have hardening filters? If so are they user selected or fully automatic? </t>
  </si>
  <si>
    <t>No hardening filters</t>
  </si>
  <si>
    <r>
      <t xml:space="preserve">Filters: </t>
    </r>
    <r>
      <rPr>
        <b/>
        <sz val="12"/>
        <color theme="1"/>
        <rFont val="Calibri"/>
        <family val="2"/>
        <scheme val="minor"/>
      </rPr>
      <t>Does system have wedge filters?</t>
    </r>
  </si>
  <si>
    <t>Filters: Does system have wedge filters?</t>
  </si>
  <si>
    <t>D24</t>
  </si>
  <si>
    <r>
      <t>Entry:</t>
    </r>
    <r>
      <rPr>
        <b/>
        <sz val="11"/>
        <color theme="1"/>
        <rFont val="Calibri"/>
        <family val="2"/>
        <scheme val="minor"/>
      </rPr>
      <t xml:space="preserve"> Drop down list with the options:</t>
    </r>
    <r>
      <rPr>
        <sz val="11"/>
        <color theme="1"/>
        <rFont val="Calibri"/>
        <family val="2"/>
        <scheme val="minor"/>
      </rPr>
      <t xml:space="preserve">
Yes, Yes: see Notes, No, Not Known</t>
    </r>
  </si>
  <si>
    <r>
      <t xml:space="preserve">Entry: </t>
    </r>
    <r>
      <rPr>
        <b/>
        <sz val="11"/>
        <color theme="1"/>
        <rFont val="Calibri"/>
        <family val="2"/>
        <scheme val="minor"/>
      </rPr>
      <t>Drop down list with the options:</t>
    </r>
    <r>
      <rPr>
        <sz val="11"/>
        <color theme="1"/>
        <rFont val="Calibri"/>
        <family val="2"/>
        <scheme val="minor"/>
      </rPr>
      <t xml:space="preserve">
Yes, No, Not known, Other: see text</t>
    </r>
  </si>
  <si>
    <t>D41</t>
  </si>
  <si>
    <r>
      <rPr>
        <sz val="11"/>
        <color theme="1"/>
        <rFont val="Calibri"/>
        <family val="2"/>
        <scheme val="minor"/>
      </rPr>
      <t xml:space="preserve">Entry: </t>
    </r>
    <r>
      <rPr>
        <b/>
        <sz val="11"/>
        <color theme="1"/>
        <rFont val="Calibri"/>
        <family val="2"/>
        <scheme val="minor"/>
      </rPr>
      <t xml:space="preserve">Drop down list with the options:
</t>
    </r>
    <r>
      <rPr>
        <sz val="11"/>
        <color theme="1"/>
        <rFont val="Calibri"/>
        <family val="2"/>
        <scheme val="minor"/>
      </rPr>
      <t>X-ray Image Intensifier (II), 
Flat Panel Detector (FPD), 
Other,        
Not known</t>
    </r>
  </si>
  <si>
    <t>D74</t>
  </si>
  <si>
    <r>
      <rPr>
        <sz val="11"/>
        <color theme="1"/>
        <rFont val="Calibri"/>
        <family val="2"/>
        <scheme val="minor"/>
      </rPr>
      <t xml:space="preserve">Entry: </t>
    </r>
    <r>
      <rPr>
        <b/>
        <sz val="11"/>
        <color theme="1"/>
        <rFont val="Calibri"/>
        <family val="2"/>
        <scheme val="minor"/>
      </rPr>
      <t xml:space="preserve">Drop down list with options:
</t>
    </r>
    <r>
      <rPr>
        <sz val="11"/>
        <color theme="1"/>
        <rFont val="Calibri"/>
        <family val="2"/>
        <scheme val="minor"/>
      </rPr>
      <t>2,3,7.5,10,15,20,30,60</t>
    </r>
  </si>
  <si>
    <r>
      <t xml:space="preserve">Entry: </t>
    </r>
    <r>
      <rPr>
        <b/>
        <sz val="11"/>
        <color theme="1"/>
        <rFont val="Calibri"/>
        <family val="2"/>
        <scheme val="minor"/>
      </rPr>
      <t>Drop down list with options:</t>
    </r>
    <r>
      <rPr>
        <sz val="11"/>
        <color theme="1"/>
        <rFont val="Calibri"/>
        <family val="2"/>
        <scheme val="minor"/>
      </rPr>
      <t xml:space="preserve">
60,30,15,10,7.5</t>
    </r>
  </si>
  <si>
    <t>Entry: Decimal number greater than 0</t>
  </si>
  <si>
    <r>
      <t xml:space="preserve">Entry: </t>
    </r>
    <r>
      <rPr>
        <b/>
        <sz val="11"/>
        <color theme="1"/>
        <rFont val="Calibri"/>
        <family val="2"/>
        <scheme val="minor"/>
      </rPr>
      <t xml:space="preserve">Drop down list with options: </t>
    </r>
    <r>
      <rPr>
        <sz val="11"/>
        <color theme="1"/>
        <rFont val="Calibri"/>
        <family val="2"/>
        <scheme val="minor"/>
      </rPr>
      <t xml:space="preserve">
Yes: fully automatic filtration on this system, 
No: user can set dose/filtration option, 
Additional filtration not usual needed for this exam, 
Not known, 
Other</t>
    </r>
  </si>
  <si>
    <r>
      <t xml:space="preserve">Entry: </t>
    </r>
    <r>
      <rPr>
        <b/>
        <sz val="11"/>
        <color theme="1"/>
        <rFont val="Calibri"/>
        <family val="2"/>
        <scheme val="minor"/>
      </rPr>
      <t>Drop down list with options:</t>
    </r>
    <r>
      <rPr>
        <sz val="11"/>
        <color theme="1"/>
        <rFont val="Calibri"/>
        <family val="2"/>
        <scheme val="minor"/>
      </rPr>
      <t xml:space="preserve"> 
Yes, No, Not known</t>
    </r>
  </si>
  <si>
    <r>
      <t xml:space="preserve">Entry: </t>
    </r>
    <r>
      <rPr>
        <b/>
        <sz val="11"/>
        <color theme="1"/>
        <rFont val="Calibri"/>
        <family val="2"/>
        <scheme val="minor"/>
      </rPr>
      <t>Drop down list with options:</t>
    </r>
    <r>
      <rPr>
        <sz val="11"/>
        <color theme="1"/>
        <rFont val="Calibri"/>
        <family val="2"/>
        <scheme val="minor"/>
      </rPr>
      <t xml:space="preserve"> 
Yes: In all cases, 
Yes: In most cases, 
Yes: In some cases, 
No, 
Not stated in protocol, 
Not Known</t>
    </r>
  </si>
  <si>
    <t xml:space="preserve">Additional Imaging: Is separate x-ray or fluoro imaging required before or after this protocol?  </t>
  </si>
  <si>
    <t xml:space="preserve">Additional Imaging: Is the dose from that imaging included in the total dose for this protocol? </t>
  </si>
  <si>
    <t>AJ</t>
  </si>
  <si>
    <t>AK</t>
  </si>
  <si>
    <t>AL</t>
  </si>
  <si>
    <t>AM</t>
  </si>
  <si>
    <t>AN</t>
  </si>
  <si>
    <t>Recommended field of view (FoV) ?
Rectangular Length: cm</t>
  </si>
  <si>
    <t>Recommended field of view (FoV) ?
Circular Diameter: cm</t>
  </si>
  <si>
    <r>
      <t xml:space="preserve">Copper filters set at beginning of exam/procedure:  mm Cu  </t>
    </r>
    <r>
      <rPr>
        <i/>
        <sz val="11"/>
        <color theme="1"/>
        <rFont val="Calibri"/>
        <family val="2"/>
        <scheme val="minor"/>
      </rPr>
      <t>(filtration may automatically vary during exam/procedure)</t>
    </r>
  </si>
  <si>
    <r>
      <t xml:space="preserve">Aluminium filters set at beginning of exam/procedure: mmAl
</t>
    </r>
    <r>
      <rPr>
        <i/>
        <sz val="11"/>
        <color theme="1"/>
        <rFont val="Calibri"/>
        <family val="2"/>
        <scheme val="minor"/>
      </rPr>
      <t>(filtration may automatically vary during exam/procedure)</t>
    </r>
  </si>
  <si>
    <t>Field of View</t>
  </si>
  <si>
    <t>AO</t>
  </si>
  <si>
    <t>AP</t>
  </si>
  <si>
    <r>
      <rPr>
        <b/>
        <sz val="12"/>
        <color theme="1"/>
        <rFont val="Calibri"/>
        <family val="2"/>
        <scheme val="minor"/>
      </rPr>
      <t xml:space="preserve">Table 5: Dose Units conversion Table </t>
    </r>
    <r>
      <rPr>
        <sz val="11"/>
        <color theme="1"/>
        <rFont val="Calibri"/>
        <family val="2"/>
        <scheme val="minor"/>
      </rPr>
      <t xml:space="preserve">
If your value is currently in the original units and has a value of 1, the table gives its value in the new units (those you want to convert it into).</t>
    </r>
  </si>
  <si>
    <t xml:space="preserve">This workbook is provided for the submission of data on Interventional Radiology (IR) procedures and Fluoroscopy examinations by data from individual patients. </t>
  </si>
  <si>
    <r>
      <t xml:space="preserve">Entry: </t>
    </r>
    <r>
      <rPr>
        <b/>
        <sz val="11"/>
        <color theme="1"/>
        <rFont val="Calibri"/>
        <family val="2"/>
        <scheme val="minor"/>
      </rPr>
      <t>Drop down list with the options:</t>
    </r>
    <r>
      <rPr>
        <sz val="11"/>
        <color theme="1"/>
        <rFont val="Calibri"/>
        <family val="2"/>
        <scheme val="minor"/>
      </rPr>
      <t xml:space="preserve">
Yes: High,    Yes: Medium,       Yes: Low, 
Yes: Bone,   Yes: Soft tissue,  Yes: Other, 
No,   No: see notes, 
Not Known</t>
    </r>
  </si>
  <si>
    <r>
      <t xml:space="preserve">Entry: </t>
    </r>
    <r>
      <rPr>
        <b/>
        <sz val="11"/>
        <color theme="1"/>
        <rFont val="Calibri"/>
        <family val="2"/>
        <scheme val="minor"/>
      </rPr>
      <t>Drop down list with options:</t>
    </r>
    <r>
      <rPr>
        <sz val="11"/>
        <color theme="1"/>
        <rFont val="Calibri"/>
        <family val="2"/>
        <scheme val="minor"/>
      </rPr>
      <t xml:space="preserve">
Yes, No, 
Not known</t>
    </r>
  </si>
  <si>
    <t>Table A: Contact information (rows 11- 17) Table B: Organisational Information (rows 19-34) Table C: Dose Data Collection Methodology (rows 36-102)</t>
  </si>
  <si>
    <t>Table 1:  Fluoroscopy System: General Info: Form fields (rows 11-103)</t>
  </si>
  <si>
    <t>Sheet Tab codes:</t>
  </si>
  <si>
    <t>White tab Worksheets</t>
  </si>
  <si>
    <t>Blue tab Worksheet</t>
  </si>
  <si>
    <t>Data Field codes:</t>
  </si>
  <si>
    <t>Information to assist participants</t>
  </si>
  <si>
    <t>Entry: Text 
Most commonly used protocol for this system to which the Exam Name and Notes apply for which data is given.  The names of other appropriate protocols can be entered in Column AL</t>
  </si>
  <si>
    <r>
      <t>Patient Position:</t>
    </r>
    <r>
      <rPr>
        <i/>
        <sz val="12"/>
        <color indexed="8"/>
        <rFont val="Calibri"/>
        <family val="2"/>
      </rPr>
      <t xml:space="preserve"> 
(drop down list: extra detail can be given in column AN) </t>
    </r>
  </si>
  <si>
    <t xml:space="preserve">Patient Position: 
(drop down list: extra detail can be given in column AL) </t>
  </si>
  <si>
    <t>Table 2: List of information fields (columns) for the Exam Protocol spreadsheet (rows 11 to 58)</t>
  </si>
  <si>
    <t>Table 3: List of information fields (columns) for all Patient Dose Data spreadsheets. (rows 11 to 67)</t>
  </si>
  <si>
    <t>Table 4: List of cells on the Patient Dose spreadsheets that specify the dose units, with an option to change entries if the system default unit is  not used for that exam.  (rows 12 to 18 :Entries adjacent to Table 2 rows with entries on relevant dose field columns)</t>
  </si>
  <si>
    <t>Recommended field of view (FoV) ?
Rectangular
Diagonal: cm</t>
  </si>
  <si>
    <t>Recommended field of view (FoV) ?
Rectangular
Side Length: cm</t>
  </si>
  <si>
    <t xml:space="preserve">
Recommended field of view (FoV) ?
Rectangular
Diagonal: cm</t>
  </si>
  <si>
    <t>Workbook/Worksheet Information</t>
  </si>
  <si>
    <t>Workbook/Worksheet name:</t>
  </si>
  <si>
    <t>IRFPS_Field_01</t>
  </si>
  <si>
    <t>IRFPS_Field_02</t>
  </si>
  <si>
    <t>IRFPS_Field_03</t>
  </si>
  <si>
    <t>IRFPS_Field_04</t>
  </si>
  <si>
    <t>IRFPS_Field_05</t>
  </si>
  <si>
    <t>IRFPS_Field_06</t>
  </si>
  <si>
    <t>IRFPS_Field_07</t>
  </si>
  <si>
    <t>IRFPS_Field_08</t>
  </si>
  <si>
    <t>IRFPS_Field_09</t>
  </si>
  <si>
    <t>IRFPS_Field_10</t>
  </si>
  <si>
    <t>IRFPS_Field_11</t>
  </si>
  <si>
    <t>IRFPS_Field_12</t>
  </si>
  <si>
    <t>IRFPS_Field_13</t>
  </si>
  <si>
    <t>IRFPS_Field_14</t>
  </si>
  <si>
    <t>IRFPS_Field_15</t>
  </si>
  <si>
    <t>IRFPS_Field_16</t>
  </si>
  <si>
    <t>IRFPS_Field_17</t>
  </si>
  <si>
    <t>IRFPS_Field_18</t>
  </si>
  <si>
    <t>IRFPS_Field_19</t>
  </si>
  <si>
    <t>IRFPS_Field_20</t>
  </si>
  <si>
    <t>IRFPS_Field_21</t>
  </si>
  <si>
    <t>IRFPS_Field_22</t>
  </si>
  <si>
    <t>IRFPS_Field_23</t>
  </si>
  <si>
    <t>IRFPS_Field_24</t>
  </si>
  <si>
    <t>IRFPS_Field_25</t>
  </si>
  <si>
    <t>IRFPS_Field_26</t>
  </si>
  <si>
    <t>IRFPS_Field_27</t>
  </si>
  <si>
    <t>IRFPS_Field_28</t>
  </si>
  <si>
    <t>IRFPS_Field_29</t>
  </si>
  <si>
    <t>IRFPS_Field_30</t>
  </si>
  <si>
    <t>IRFPS_Field_31</t>
  </si>
  <si>
    <t>IRFPS_Field_32</t>
  </si>
  <si>
    <t>IRFPS_Field_33</t>
  </si>
  <si>
    <t>IRFPS_Field_34</t>
  </si>
  <si>
    <t>IRFPS_Field_35</t>
  </si>
  <si>
    <t>IRFPS_Field_36</t>
  </si>
  <si>
    <t>IRFPS_Field_37</t>
  </si>
  <si>
    <t>IRFPS_Field_38</t>
  </si>
  <si>
    <t>IRFPS_Field_39</t>
  </si>
  <si>
    <t>IRFPS_Field_40</t>
  </si>
  <si>
    <t>IRFPS_Field_41</t>
  </si>
  <si>
    <t>IRFPS_Field_42</t>
  </si>
  <si>
    <t>IRFPS_Field_43</t>
  </si>
  <si>
    <t>IRFPS_Field_44</t>
  </si>
  <si>
    <t>IRFPS_Field_45</t>
  </si>
  <si>
    <t>IRFPS_Field_46</t>
  </si>
  <si>
    <t>IRFPS_Field_47</t>
  </si>
  <si>
    <t>IRFPS_Field_48</t>
  </si>
  <si>
    <t>IRFPS_Field_49</t>
  </si>
  <si>
    <t>IRFPS_Field_50</t>
  </si>
  <si>
    <t>IRFPS_Field_51</t>
  </si>
  <si>
    <t>IRFPS_Field_52</t>
  </si>
  <si>
    <t>IRFPS_Field_53</t>
  </si>
  <si>
    <t>Record entry</t>
  </si>
  <si>
    <t>Record entry number</t>
  </si>
  <si>
    <t>IRFPM_Field_01</t>
  </si>
  <si>
    <t>IRFPM_Field_02</t>
  </si>
  <si>
    <t>IRFPM_Field_03</t>
  </si>
  <si>
    <t>IRFPM_Field_04</t>
  </si>
  <si>
    <t>IRFPM_Field_05</t>
  </si>
  <si>
    <t>IRFPM_Field_06</t>
  </si>
  <si>
    <t>IRFPM_Field_07</t>
  </si>
  <si>
    <t>IRFPM_Field_08</t>
  </si>
  <si>
    <t>IRFPM_Field_09</t>
  </si>
  <si>
    <t>IRFPM_Field_10</t>
  </si>
  <si>
    <t>IRFPM_Field_11</t>
  </si>
  <si>
    <t>IRFPM_Field_12</t>
  </si>
  <si>
    <t>IRFPM_Field_13</t>
  </si>
  <si>
    <t>IRFPM_Field_14</t>
  </si>
  <si>
    <t>IRFPM_Field_15</t>
  </si>
  <si>
    <t>IRFPM_Field_16</t>
  </si>
  <si>
    <t>IRFPM_Field_17</t>
  </si>
  <si>
    <t>IRFPM_Field_18</t>
  </si>
  <si>
    <t>IRFPM_Field_19</t>
  </si>
  <si>
    <t>IRFPM_Field_20</t>
  </si>
  <si>
    <t>IRFPM_Field_21</t>
  </si>
  <si>
    <t>IRFPM_Field_22</t>
  </si>
  <si>
    <t>IRFPM_Field_23</t>
  </si>
  <si>
    <t>IRFPM_Field_24</t>
  </si>
  <si>
    <t>IRFPM_Field_25</t>
  </si>
  <si>
    <t>IRFPM_Field_26</t>
  </si>
  <si>
    <t>IRFPM_Field_27</t>
  </si>
  <si>
    <t>IRFPM_Field_28</t>
  </si>
  <si>
    <t>IRFPM_Field_29</t>
  </si>
  <si>
    <t>IRFPM_Field_30</t>
  </si>
  <si>
    <t>IRFPM_Field_31</t>
  </si>
  <si>
    <t>IRFPM_Field_32</t>
  </si>
  <si>
    <t>IRFPM_Field_33</t>
  </si>
  <si>
    <t>IRFPM_Field_34</t>
  </si>
  <si>
    <t>IRFPM_Field_35</t>
  </si>
  <si>
    <t>IRFPM_Field_36</t>
  </si>
  <si>
    <t>Use the same  SNOMED-CT Names and Codes as those listed by PHE</t>
  </si>
  <si>
    <t>Use the same NICIP Names and Codes as those listed by PHE</t>
  </si>
  <si>
    <t>Yes</t>
  </si>
  <si>
    <t>No</t>
  </si>
  <si>
    <t>IRFPM_Field_37</t>
  </si>
  <si>
    <t>PHE Exam Name*</t>
  </si>
  <si>
    <t>DAP Dose units</t>
  </si>
  <si>
    <t>Fluoro time</t>
  </si>
  <si>
    <t>Dose at reference point units</t>
  </si>
  <si>
    <t xml:space="preserve">     Dose at reference Point</t>
  </si>
  <si>
    <t>-F02</t>
  </si>
  <si>
    <t>IRFPE_Field_01</t>
  </si>
  <si>
    <t>IRFPE_Field_02</t>
  </si>
  <si>
    <t>IRFPE_Field_03</t>
  </si>
  <si>
    <t>IRFPE_Field_04</t>
  </si>
  <si>
    <t>IRFPE_Field_05</t>
  </si>
  <si>
    <t>IRFPE_Field_06</t>
  </si>
  <si>
    <t>IRFPE_Field_07</t>
  </si>
  <si>
    <t>IRFPE_Field_08</t>
  </si>
  <si>
    <t>IRFPE_Field_09</t>
  </si>
  <si>
    <t>IRFPE_Field_10</t>
  </si>
  <si>
    <t>IRFPE_Field_11</t>
  </si>
  <si>
    <t>IRFPE_Field_12</t>
  </si>
  <si>
    <t>IRFPE_Field_13</t>
  </si>
  <si>
    <t>IRFPE_Field_14</t>
  </si>
  <si>
    <t>IRFPE_Field_15</t>
  </si>
  <si>
    <t>IRFPE_Field_16</t>
  </si>
  <si>
    <t>IRFPE_Field_17</t>
  </si>
  <si>
    <t>IRFPE_Field_18</t>
  </si>
  <si>
    <t>IRFPE_Field_19</t>
  </si>
  <si>
    <t>IRFPE_Field_20</t>
  </si>
  <si>
    <t>IRFPE_Field_21</t>
  </si>
  <si>
    <t>IRFPE_Field_22</t>
  </si>
  <si>
    <t>IRFPE_Field_23</t>
  </si>
  <si>
    <t>IRFPE_Field_24</t>
  </si>
  <si>
    <t>IRFPE_Field_25</t>
  </si>
  <si>
    <t>IRFPE_Field_26</t>
  </si>
  <si>
    <t>IRFPE_Field_27</t>
  </si>
  <si>
    <t>IRFPE_Field_28</t>
  </si>
  <si>
    <t>IRFPE_Field_29</t>
  </si>
  <si>
    <t>IRFPE_Field_30</t>
  </si>
  <si>
    <t>IRFPE_Field_31</t>
  </si>
  <si>
    <t>IRFPE_Field_32</t>
  </si>
  <si>
    <t>IRFPE_Field_33</t>
  </si>
  <si>
    <t>IRFPE_Field_34</t>
  </si>
  <si>
    <t>IRFPE_Field_35</t>
  </si>
  <si>
    <t>IRFPE_Field_36</t>
  </si>
  <si>
    <t>IRFPE_Field_37</t>
  </si>
  <si>
    <t>IRFPE_Field_38</t>
  </si>
  <si>
    <t>IRFPE_Field_39</t>
  </si>
  <si>
    <t>IRFPE_Field_40</t>
  </si>
  <si>
    <t>IRFPE_Field_41</t>
  </si>
  <si>
    <t>IRFPE_Field_42</t>
  </si>
  <si>
    <t>IRFPE_Field_43</t>
  </si>
  <si>
    <t>IRFPE_Field_44</t>
  </si>
  <si>
    <t>IRFPE_Field_45</t>
  </si>
  <si>
    <t>IRFPE_Field_46</t>
  </si>
  <si>
    <t>Dose Area Product (DAP) Units</t>
  </si>
  <si>
    <t>-Z06</t>
  </si>
  <si>
    <t>-Z05</t>
  </si>
  <si>
    <t>-Z04</t>
  </si>
  <si>
    <t>-Z03</t>
  </si>
  <si>
    <t>-Z02</t>
  </si>
  <si>
    <t>-Z01</t>
  </si>
  <si>
    <t>-P17</t>
  </si>
  <si>
    <t>-F03</t>
  </si>
  <si>
    <t>-F04</t>
  </si>
  <si>
    <t>-F05</t>
  </si>
  <si>
    <t>-F06</t>
  </si>
  <si>
    <t>-F07</t>
  </si>
  <si>
    <t>-F08</t>
  </si>
  <si>
    <t>-F09</t>
  </si>
  <si>
    <t>-P01</t>
  </si>
  <si>
    <t>-P02</t>
  </si>
  <si>
    <t>-P04</t>
  </si>
  <si>
    <t>-P03</t>
  </si>
  <si>
    <t>-P05</t>
  </si>
  <si>
    <t>-P06</t>
  </si>
  <si>
    <t>-P07</t>
  </si>
  <si>
    <t>-P08</t>
  </si>
  <si>
    <t>-P09</t>
  </si>
  <si>
    <t>-P10</t>
  </si>
  <si>
    <t>-P11</t>
  </si>
  <si>
    <t>-P12</t>
  </si>
  <si>
    <t>-P13</t>
  </si>
  <si>
    <t>-P14</t>
  </si>
  <si>
    <t>-P15</t>
  </si>
  <si>
    <t>-P16</t>
  </si>
  <si>
    <t>001</t>
  </si>
  <si>
    <t>Exam Name:</t>
  </si>
  <si>
    <t xml:space="preserve">Please enter exam or procedure name in F2  and notes in Additional Information columns, and SNOMED-CT and NICIP codes in their appropriate columns. </t>
  </si>
  <si>
    <t>If possible, provide some information in the column "Any other information/Comments" on the range of number of injections done per procedure and of the range of difficulties of included procedures.</t>
  </si>
  <si>
    <r>
      <rPr>
        <b/>
        <sz val="12"/>
        <color theme="1"/>
        <rFont val="Calibri"/>
        <family val="2"/>
        <scheme val="minor"/>
      </rPr>
      <t>Dose Indicators</t>
    </r>
    <r>
      <rPr>
        <sz val="10"/>
        <color theme="1"/>
        <rFont val="Calibri"/>
        <family val="2"/>
        <scheme val="minor"/>
      </rPr>
      <t xml:space="preserve">
</t>
    </r>
    <r>
      <rPr>
        <i/>
        <sz val="9"/>
        <color theme="1"/>
        <rFont val="Calibri"/>
        <family val="2"/>
        <scheme val="minor"/>
      </rPr>
      <t>Default System Dose units are shown. If other units apply select from drop down lists or enter.</t>
    </r>
  </si>
  <si>
    <t xml:space="preserve">-100 = JRHS check form entry format and enter ratio value as single number </t>
  </si>
  <si>
    <t xml:space="preserve">"Dose at a reference point" units </t>
  </si>
  <si>
    <t>Yes: Retrospectively from various source records (see column AN)</t>
  </si>
  <si>
    <t>Samsung</t>
  </si>
  <si>
    <t>Requested:</t>
  </si>
  <si>
    <t>F10. Cystogram</t>
  </si>
  <si>
    <t>F11. Proctogram</t>
  </si>
  <si>
    <t>F12. Percutaneous Transhepatic Cholangiography</t>
  </si>
  <si>
    <t>F13. T-tube Cholangiogram</t>
  </si>
  <si>
    <t>F14. Lower Limbs Angiography Both</t>
  </si>
  <si>
    <t>F15. Sialogram Parotid Fluoroscopy</t>
  </si>
  <si>
    <t>F10</t>
  </si>
  <si>
    <t>Cystogram</t>
  </si>
  <si>
    <t>Proctogram</t>
  </si>
  <si>
    <t xml:space="preserve">F11 </t>
  </si>
  <si>
    <t>Percutaneous Transhepatic Cholangiography</t>
  </si>
  <si>
    <t>F12</t>
  </si>
  <si>
    <t>T-tube Cholangiogram</t>
  </si>
  <si>
    <t>F13</t>
  </si>
  <si>
    <t>F14</t>
  </si>
  <si>
    <t>Sialogram Parotid Fluoroscopy</t>
  </si>
  <si>
    <t>F15</t>
  </si>
  <si>
    <t>Exam not requested but data submitted</t>
  </si>
  <si>
    <t>P18. ERCP (Diagnostic and Interventional)</t>
  </si>
  <si>
    <t>P19. Pacemaker (permanent) Single Chamber</t>
  </si>
  <si>
    <t>P20. Pacemaker (permanent) Dual Chamber</t>
  </si>
  <si>
    <t>P21. Biventricular Implantable Cardioverter Defibrillator</t>
  </si>
  <si>
    <t>P22. Defibrillator Implant</t>
  </si>
  <si>
    <t>P24. Pulmonary Valve Isolation</t>
  </si>
  <si>
    <t>P26. Biventricular Pacemaker Insertion</t>
  </si>
  <si>
    <t>P27. Left Heart Catheterization</t>
  </si>
  <si>
    <t>P28. Right Heart Catheterization</t>
  </si>
  <si>
    <t>P29. Percutaneous Coronary Intervention (PCI)</t>
  </si>
  <si>
    <t>P30. Primary Percutaneous Coronary Intervention</t>
  </si>
  <si>
    <t>P31. Angiogram Proceeding to PCI</t>
  </si>
  <si>
    <t>P32. Pressure Wire</t>
  </si>
  <si>
    <t>P33. Nasogastric Feeding Tube</t>
  </si>
  <si>
    <t>P34. Nasojejunal Feeding Tube</t>
  </si>
  <si>
    <t>P35. Fluoro Guided Nerve Injection Lumbar</t>
  </si>
  <si>
    <t>P36. Fluoro Guided Nerve Root Block</t>
  </si>
  <si>
    <t>P37. Fluoro Guided Injection: Shoulder</t>
  </si>
  <si>
    <t>P38. Angiography proceeding to Lower Limb PTA</t>
  </si>
  <si>
    <t>P39. Cerebral Aneurysm Embolisation Only</t>
  </si>
  <si>
    <t>P40. Cerebral Angiography proceeding to Embolisation</t>
  </si>
  <si>
    <t>P41. Fistulogram Plus Intervention</t>
  </si>
  <si>
    <t>P42. Vertebroplasty Lumbar</t>
  </si>
  <si>
    <t>P43. Vertebroplasty Thoracic</t>
  </si>
  <si>
    <t>P44. Angiogram proceeding to Iliac Intervention</t>
  </si>
  <si>
    <t xml:space="preserve">P45. Endovascular aneurysm repair (EVAR) </t>
  </si>
  <si>
    <t>P46. Inferior Vena Cava Filter Removal</t>
  </si>
  <si>
    <t xml:space="preserve"> Inferior Vena Cava Filter Temporary</t>
  </si>
  <si>
    <t>P47</t>
  </si>
  <si>
    <t>Inferior Vena Cava Filter Removal</t>
  </si>
  <si>
    <t>P46</t>
  </si>
  <si>
    <t xml:space="preserve">Endovascular aneurysm repair (EVAR) </t>
  </si>
  <si>
    <t>P45</t>
  </si>
  <si>
    <t>Angiogram proceeding to Iliac Intervention</t>
  </si>
  <si>
    <t>P44</t>
  </si>
  <si>
    <t>Vertebroplasty Thoracic</t>
  </si>
  <si>
    <t>P43</t>
  </si>
  <si>
    <t>Vertebroplasty Lumbar</t>
  </si>
  <si>
    <t>P42</t>
  </si>
  <si>
    <t>Fistulogram Plus Intervention</t>
  </si>
  <si>
    <t>P41</t>
  </si>
  <si>
    <t>Cerebral Angiography proceeding to Embolisation</t>
  </si>
  <si>
    <t>P40</t>
  </si>
  <si>
    <t>Cerebral Aneurysm Embolisation Only</t>
  </si>
  <si>
    <t>P39</t>
  </si>
  <si>
    <t>Angiography proceeding to Lower Limb PTA</t>
  </si>
  <si>
    <t>P38</t>
  </si>
  <si>
    <t>Fluoro Guided Injection: Shoulder</t>
  </si>
  <si>
    <t>P37</t>
  </si>
  <si>
    <t>Fluoro Guided Nerve Root Block</t>
  </si>
  <si>
    <t>P36</t>
  </si>
  <si>
    <t>Fluoro Guided Nerve Injection Lumbar</t>
  </si>
  <si>
    <t>P35</t>
  </si>
  <si>
    <t>Nasojejunal Feeding Tube</t>
  </si>
  <si>
    <t>P34</t>
  </si>
  <si>
    <t>Nasogastric Feeding Tube</t>
  </si>
  <si>
    <t>P33</t>
  </si>
  <si>
    <t>Pressure Wire</t>
  </si>
  <si>
    <t>P32</t>
  </si>
  <si>
    <t>Angiogram Proceeding to PCI</t>
  </si>
  <si>
    <t>P31</t>
  </si>
  <si>
    <t>Primary Percutaneous Coronary Intervention</t>
  </si>
  <si>
    <t>P30</t>
  </si>
  <si>
    <t>Percutaneous Coronary Intervention (PCI)</t>
  </si>
  <si>
    <t>P29</t>
  </si>
  <si>
    <t>Right Heart Catheterization</t>
  </si>
  <si>
    <t>P28</t>
  </si>
  <si>
    <t>Left Heart Catheterization</t>
  </si>
  <si>
    <t>P27</t>
  </si>
  <si>
    <t>Biventricular Pacemaker Insertion</t>
  </si>
  <si>
    <t>P26</t>
  </si>
  <si>
    <t>P25</t>
  </si>
  <si>
    <t>Pulmonary Valve Isolation</t>
  </si>
  <si>
    <t>P24</t>
  </si>
  <si>
    <t>P23</t>
  </si>
  <si>
    <t>Defibrillator Implant</t>
  </si>
  <si>
    <t>P22</t>
  </si>
  <si>
    <t>Biventricular Implantable Cardioverter Defibrillator</t>
  </si>
  <si>
    <t>P21</t>
  </si>
  <si>
    <t>Pacemaker (permanent) Dual Chamber</t>
  </si>
  <si>
    <t>P20</t>
  </si>
  <si>
    <t>Pacemaker (permanent) Single Chamber</t>
  </si>
  <si>
    <t>P19</t>
  </si>
  <si>
    <t xml:space="preserve"> ERCP (Diagnostic and Interventional)</t>
  </si>
  <si>
    <t>P18</t>
  </si>
  <si>
    <t>M01. Mobile Fluoro Hip</t>
  </si>
  <si>
    <t>M02. Mobile Fluoro Lumbar Spine</t>
  </si>
  <si>
    <t>M03. Mobile Fluoro Sacrum</t>
  </si>
  <si>
    <t>M04. Mobile Fluoro Abdomen</t>
  </si>
  <si>
    <t>M05. Mobile Fluoro Cervical Spine</t>
  </si>
  <si>
    <t>M06. Mobile Fluoro Thoracic Spine</t>
  </si>
  <si>
    <t>M07. Mobile Fluoro Pelvis</t>
  </si>
  <si>
    <t>Mobile Fluoro Hip</t>
  </si>
  <si>
    <t>M01</t>
  </si>
  <si>
    <t>Mobile Fluoro Lumbar Spine</t>
  </si>
  <si>
    <t>M02</t>
  </si>
  <si>
    <t>Mobile Fluoro Sacrum</t>
  </si>
  <si>
    <t>M03</t>
  </si>
  <si>
    <t>Mobile Fluoro Abdomen</t>
  </si>
  <si>
    <t>M04</t>
  </si>
  <si>
    <t>Mobile Fluoro Cervical Spine</t>
  </si>
  <si>
    <t>M05</t>
  </si>
  <si>
    <t>Mobile Fluoro Thoracic Spine</t>
  </si>
  <si>
    <t>M06</t>
  </si>
  <si>
    <t>Mobile Fluoro Pelvis</t>
  </si>
  <si>
    <t>M07</t>
  </si>
  <si>
    <r>
      <rPr>
        <b/>
        <sz val="14"/>
        <rFont val="Calibri"/>
        <family val="2"/>
      </rPr>
      <t>Sector</t>
    </r>
    <r>
      <rPr>
        <b/>
        <sz val="12"/>
        <rFont val="Calibri"/>
        <family val="2"/>
      </rPr>
      <t xml:space="preserve">  (</t>
    </r>
    <r>
      <rPr>
        <i/>
        <sz val="12"/>
        <rFont val="Calibri"/>
        <family val="2"/>
      </rPr>
      <t>Select from Drop Down List: If "Other" information can be entered in Comments Section)</t>
    </r>
  </si>
  <si>
    <r>
      <t xml:space="preserve">Hospital or Clinic Name*: </t>
    </r>
    <r>
      <rPr>
        <i/>
        <sz val="11"/>
        <rFont val="Calibri"/>
        <family val="2"/>
        <scheme val="minor"/>
      </rPr>
      <t>(site of the Fluoro system for which data is being given)</t>
    </r>
  </si>
  <si>
    <t>Essential information</t>
  </si>
  <si>
    <t>DAP dose units:</t>
  </si>
  <si>
    <r>
      <rPr>
        <sz val="14"/>
        <rFont val="Calibri"/>
        <family val="2"/>
      </rPr>
      <t xml:space="preserve">Units used on this system*                   </t>
    </r>
    <r>
      <rPr>
        <i/>
        <sz val="12"/>
        <rFont val="Calibri"/>
        <family val="2"/>
      </rPr>
      <t xml:space="preserve"> (drop down list)</t>
    </r>
  </si>
  <si>
    <t xml:space="preserve">Units if entry above is "Other"                                    </t>
  </si>
  <si>
    <r>
      <t>If measured have reported  doses been corrected by this factor? *</t>
    </r>
    <r>
      <rPr>
        <sz val="14"/>
        <color indexed="8"/>
        <rFont val="Calibri"/>
        <family val="2"/>
      </rPr>
      <t xml:space="preserve">                     </t>
    </r>
    <r>
      <rPr>
        <i/>
        <sz val="12"/>
        <color indexed="8"/>
        <rFont val="Calibri"/>
        <family val="2"/>
      </rPr>
      <t>(drop down list)</t>
    </r>
  </si>
  <si>
    <t>And if you chose to submit Fluoroscopy time data and/or Dose at a reference point data</t>
  </si>
  <si>
    <t xml:space="preserve">Fluoroscopy Time Units: </t>
  </si>
  <si>
    <t xml:space="preserve">Units if "Other" entered above.  </t>
  </si>
  <si>
    <r>
      <rPr>
        <b/>
        <sz val="14"/>
        <color theme="1"/>
        <rFont val="Calibri"/>
        <family val="2"/>
        <scheme val="minor"/>
      </rPr>
      <t>Cumulative air kerma (CAK) at the IEC reference point (C</t>
    </r>
    <r>
      <rPr>
        <b/>
        <vertAlign val="subscript"/>
        <sz val="14"/>
        <color theme="1"/>
        <rFont val="Calibri"/>
        <family val="2"/>
        <scheme val="minor"/>
      </rPr>
      <t>dose</t>
    </r>
    <r>
      <rPr>
        <b/>
        <sz val="14"/>
        <color theme="1"/>
        <rFont val="Calibri"/>
        <family val="2"/>
        <scheme val="minor"/>
      </rPr>
      <t>)</t>
    </r>
    <r>
      <rPr>
        <sz val="14"/>
        <color theme="1"/>
        <rFont val="Calibri"/>
        <family val="2"/>
        <scheme val="minor"/>
      </rPr>
      <t xml:space="preserve"> </t>
    </r>
    <r>
      <rPr>
        <sz val="12"/>
        <color theme="1"/>
        <rFont val="Calibri"/>
        <family val="2"/>
        <scheme val="minor"/>
      </rPr>
      <t>also known as "Dose at reference point" or "Skin dose" (see comment for this cell)</t>
    </r>
  </si>
  <si>
    <t>Detector:</t>
  </si>
  <si>
    <r>
      <rPr>
        <sz val="14"/>
        <rFont val="Calibri"/>
        <family val="2"/>
        <scheme val="minor"/>
      </rPr>
      <t xml:space="preserve"> II/video or FPD Imaging system?*     </t>
    </r>
    <r>
      <rPr>
        <i/>
        <sz val="11"/>
        <rFont val="Calibri"/>
        <family val="2"/>
        <scheme val="minor"/>
      </rPr>
      <t xml:space="preserve">   (Drop down list)</t>
    </r>
  </si>
  <si>
    <t>Any supporting information?</t>
  </si>
  <si>
    <t xml:space="preserve">Very Useful and Supporting Information </t>
  </si>
  <si>
    <t>In what environment is it typically used ?</t>
  </si>
  <si>
    <r>
      <rPr>
        <sz val="14"/>
        <rFont val="Calibri"/>
        <family val="2"/>
      </rPr>
      <t xml:space="preserve">Date of last tube replacement </t>
    </r>
    <r>
      <rPr>
        <i/>
        <sz val="12"/>
        <rFont val="Calibri"/>
        <family val="2"/>
      </rPr>
      <t xml:space="preserve">      (dd mmm yyyy)</t>
    </r>
  </si>
  <si>
    <r>
      <t xml:space="preserve">Filters: </t>
    </r>
    <r>
      <rPr>
        <b/>
        <sz val="12"/>
        <color theme="1"/>
        <rFont val="Calibri"/>
        <family val="2"/>
        <scheme val="minor"/>
      </rPr>
      <t>Does</t>
    </r>
    <r>
      <rPr>
        <sz val="14"/>
        <color theme="1"/>
        <rFont val="Calibri"/>
        <family val="2"/>
        <scheme val="minor"/>
      </rPr>
      <t xml:space="preserve"> </t>
    </r>
    <r>
      <rPr>
        <b/>
        <sz val="12"/>
        <color theme="1"/>
        <rFont val="Calibri"/>
        <family val="2"/>
        <scheme val="minor"/>
      </rPr>
      <t xml:space="preserve">system have hardening filters? If so are they user selected or fully automatic?  </t>
    </r>
    <r>
      <rPr>
        <i/>
        <sz val="12"/>
        <color theme="1"/>
        <rFont val="Calibri"/>
        <family val="2"/>
        <scheme val="minor"/>
      </rPr>
      <t>(drop down list)</t>
    </r>
  </si>
  <si>
    <t>DAP calibration correction factor:</t>
  </si>
  <si>
    <t>Average Ratio or Percentage difference,  %</t>
  </si>
  <si>
    <r>
      <t xml:space="preserve">Does this system provide a value for Dose at a reference point?                              </t>
    </r>
    <r>
      <rPr>
        <i/>
        <sz val="12"/>
        <color theme="1"/>
        <rFont val="Calibri"/>
        <family val="2"/>
        <scheme val="minor"/>
      </rPr>
      <t xml:space="preserve"> (drop down list)</t>
    </r>
  </si>
  <si>
    <t>In Fluoroscopy mode are any of the following options available …</t>
  </si>
  <si>
    <t xml:space="preserve"> mmAl</t>
  </si>
  <si>
    <t>Local ID:</t>
  </si>
  <si>
    <t>For II/video: video analogue or digital ?</t>
  </si>
  <si>
    <t>Any other detector information?</t>
  </si>
  <si>
    <t>"Additional Notes" text box B80 available for longer entries</t>
  </si>
  <si>
    <t>Fluoroscopy System default units</t>
  </si>
  <si>
    <t>No record entry=  -45 or if a date 31st January 1900</t>
  </si>
  <si>
    <t>No field entry = -15 or if a date 1st January 1900</t>
  </si>
  <si>
    <t>AGFA</t>
  </si>
  <si>
    <t>Trixell Detectors</t>
  </si>
  <si>
    <t>Organisational 
Information</t>
  </si>
  <si>
    <r>
      <t xml:space="preserve">Entry: Free text
</t>
    </r>
    <r>
      <rPr>
        <i/>
        <sz val="11"/>
        <color theme="1"/>
        <rFont val="Calibri"/>
        <family val="2"/>
        <scheme val="minor"/>
      </rPr>
      <t xml:space="preserve">If for information governance etc. you do not wish to enter the actual name of the hospital or clinic, please enter a code or pseudonym instead, making it clear that this is what you are doing. </t>
    </r>
  </si>
  <si>
    <t>Which of the following were used to collect/record the survey data? 
Indicate as many as are relevant 
(drop down lists)</t>
  </si>
  <si>
    <r>
      <t xml:space="preserve">Entry: </t>
    </r>
    <r>
      <rPr>
        <b/>
        <sz val="11"/>
        <color theme="1"/>
        <rFont val="Calibri"/>
        <family val="2"/>
        <scheme val="minor"/>
      </rPr>
      <t xml:space="preserve">Drop down list with the options: 
</t>
    </r>
    <r>
      <rPr>
        <sz val="11"/>
        <color theme="1"/>
        <rFont val="Calibri"/>
        <family val="2"/>
        <scheme val="minor"/>
      </rPr>
      <t>Yes,    
No,     
Not known</t>
    </r>
  </si>
  <si>
    <r>
      <t xml:space="preserve">Entry: </t>
    </r>
    <r>
      <rPr>
        <b/>
        <sz val="11"/>
        <color theme="1"/>
        <rFont val="Calibri"/>
        <family val="2"/>
        <scheme val="minor"/>
      </rPr>
      <t xml:space="preserve">Drop down list with the options: 
</t>
    </r>
    <r>
      <rPr>
        <sz val="11"/>
        <color theme="1"/>
        <rFont val="Calibri"/>
        <family val="2"/>
        <scheme val="minor"/>
      </rPr>
      <t>Yes,    No,    
Not known</t>
    </r>
  </si>
  <si>
    <t xml:space="preserve">  DAP Calibration Correction Factor acquired from an independent ionisation chamber or solid state detector with a calibration traceable back to a national standard </t>
  </si>
  <si>
    <t>D22</t>
  </si>
  <si>
    <r>
      <t>Cumulative air kerma (CAK) at the IEC reference point (C</t>
    </r>
    <r>
      <rPr>
        <b/>
        <vertAlign val="subscript"/>
        <sz val="11"/>
        <color theme="1"/>
        <rFont val="Calibri"/>
        <family val="2"/>
        <scheme val="minor"/>
      </rPr>
      <t>dose</t>
    </r>
    <r>
      <rPr>
        <b/>
        <sz val="11"/>
        <color theme="1"/>
        <rFont val="Calibri"/>
        <family val="2"/>
        <scheme val="minor"/>
      </rPr>
      <t>) also known as "Dose at reference point" or "Skin dose" (see comment for this cell)
 If you chose to submit values for Dose at a reference point the Essential and Very Useful fields are as indicated below.</t>
    </r>
  </si>
  <si>
    <t>Detector:  II/video or FPD Imaging system used?*</t>
  </si>
  <si>
    <t xml:space="preserve">Entry: free text </t>
  </si>
  <si>
    <t>Very Useful and Supporting information</t>
  </si>
  <si>
    <r>
      <t xml:space="preserve">May also be called Automatic Brightness Control, Automatic Dose Rate Control etc.
Entry: </t>
    </r>
    <r>
      <rPr>
        <b/>
        <sz val="11"/>
        <color theme="1"/>
        <rFont val="Calibri"/>
        <family val="2"/>
        <scheme val="minor"/>
      </rPr>
      <t>Drop down list with the options:</t>
    </r>
    <r>
      <rPr>
        <sz val="11"/>
        <color theme="1"/>
        <rFont val="Calibri"/>
        <family val="2"/>
        <scheme val="minor"/>
      </rPr>
      <t xml:space="preserve">
Yes: Used for all protocols
Yes: Used for most protocols
Yes: Used for selected protocols
No: Not used on this device
Not known</t>
    </r>
  </si>
  <si>
    <r>
      <rPr>
        <sz val="11"/>
        <color theme="1"/>
        <rFont val="Calibri"/>
        <family val="2"/>
        <scheme val="minor"/>
      </rPr>
      <t>Entry:</t>
    </r>
    <r>
      <rPr>
        <b/>
        <sz val="11"/>
        <color theme="1"/>
        <rFont val="Calibri"/>
        <family val="2"/>
        <scheme val="minor"/>
      </rPr>
      <t xml:space="preserve"> Drop down list with the options:
</t>
    </r>
    <r>
      <rPr>
        <sz val="11"/>
        <color theme="1"/>
        <rFont val="Calibri"/>
        <family val="2"/>
        <scheme val="minor"/>
      </rPr>
      <t>No hardening filters
Cu filters: user selects dose mode
Al filters: user selects dose mode
Cu and Al filters: user selects dose mode
Cu filters: fully automated
Al filters: fully automated
Cu and Al filters: fully automated
Other
Other: see Notes
 Not known</t>
    </r>
  </si>
  <si>
    <t xml:space="preserve">DAP Calibration Data (only if available) against an independent ionisation chamber that has a calibration traceable back to a national standard.
DAP meter:- Calibration factor to Reference chamber:  </t>
  </si>
  <si>
    <t>D42</t>
  </si>
  <si>
    <t>B44</t>
  </si>
  <si>
    <t xml:space="preserve">DAP: Any other information </t>
  </si>
  <si>
    <r>
      <t>Cumulative air kerma (CAK) at the IEC reference point (C</t>
    </r>
    <r>
      <rPr>
        <b/>
        <vertAlign val="subscript"/>
        <sz val="11"/>
        <color theme="1"/>
        <rFont val="Calibri"/>
        <family val="2"/>
        <scheme val="minor"/>
      </rPr>
      <t>dose</t>
    </r>
    <r>
      <rPr>
        <b/>
        <sz val="11"/>
        <color theme="1"/>
        <rFont val="Calibri"/>
        <family val="2"/>
        <scheme val="minor"/>
      </rPr>
      <t xml:space="preserve">) also known as "Dose at reference point" or "Skin dose" (see comment for this cell)
</t>
    </r>
    <r>
      <rPr>
        <b/>
        <i/>
        <sz val="11"/>
        <color theme="1"/>
        <rFont val="Calibri"/>
        <family val="2"/>
        <scheme val="minor"/>
      </rPr>
      <t xml:space="preserve"> If you chose to submit values for Dose at a reference point the Essential and Very Useful fields are as indicated below.</t>
    </r>
  </si>
  <si>
    <t>Is Acquisition (Fluorography) mode available on this system?</t>
  </si>
  <si>
    <t>B60</t>
  </si>
  <si>
    <t>Detector: Local ID</t>
  </si>
  <si>
    <t>D75</t>
  </si>
  <si>
    <t>D76</t>
  </si>
  <si>
    <t>B78</t>
  </si>
  <si>
    <t>B88</t>
  </si>
  <si>
    <t>Toshiba Medical</t>
  </si>
  <si>
    <t>Hxxxxx</t>
  </si>
  <si>
    <r>
      <t>FLP</t>
    </r>
    <r>
      <rPr>
        <i/>
        <sz val="11"/>
        <color theme="1"/>
        <rFont val="Calibri"/>
        <family val="2"/>
        <scheme val="minor"/>
      </rPr>
      <t>xxxxa</t>
    </r>
  </si>
  <si>
    <t xml:space="preserve">       Protocol information </t>
  </si>
  <si>
    <t>Enter SNOMED-CT Name and code you use for this exam if different from that given above in cell AN2.</t>
  </si>
  <si>
    <t xml:space="preserve">Enter NICIP Name and Code you use for this exam if different from that given above in cell AO2.          </t>
  </si>
  <si>
    <t>Yes: Retrospectively from various source records (see column AQ)</t>
  </si>
  <si>
    <t>Protocol information</t>
  </si>
  <si>
    <t>Patient information</t>
  </si>
  <si>
    <r>
      <t xml:space="preserve">Entry: </t>
    </r>
    <r>
      <rPr>
        <b/>
        <sz val="11"/>
        <color theme="1"/>
        <rFont val="Calibri"/>
        <family val="2"/>
        <scheme val="minor"/>
      </rPr>
      <t>Drop down list with options:</t>
    </r>
    <r>
      <rPr>
        <sz val="11"/>
        <color theme="1"/>
        <rFont val="Calibri"/>
        <family val="2"/>
        <scheme val="minor"/>
      </rPr>
      <t xml:space="preserve">
Yes,    
Yes: comment in column AQ,  
No,   
Not Known</t>
    </r>
  </si>
  <si>
    <t>AQ</t>
  </si>
  <si>
    <t>Perkin Elmer</t>
  </si>
  <si>
    <t>Essential if not stated elsewhere</t>
  </si>
  <si>
    <t>Pale Yellow field provides option for entering Essential information that cannot be entered elsewhere (e.g. units not in drop down list)</t>
  </si>
  <si>
    <t>Hospital info 1:  (Hospital Trust Attributes)</t>
  </si>
  <si>
    <t>Hospital info 2:  (Primary care catchment population)</t>
  </si>
  <si>
    <r>
      <t xml:space="preserve">List of Hospital Types </t>
    </r>
    <r>
      <rPr>
        <b/>
        <i/>
        <sz val="10"/>
        <rFont val="Arial"/>
        <family val="2"/>
      </rPr>
      <t xml:space="preserve"> (JRHS:From Binley's 2016 directory and catchment from CQC reports.) </t>
    </r>
  </si>
  <si>
    <t>Where services are being supervised by an NHS Trust in a unit run by a private healthcare company or CIC, the attributes of both organisations are given. Catchment will be for the NHS Trust.</t>
  </si>
  <si>
    <t>Teaching Trust</t>
  </si>
  <si>
    <t>Acute Services</t>
  </si>
  <si>
    <t>Foundation Trust</t>
  </si>
  <si>
    <t>Private Patient Services</t>
  </si>
  <si>
    <t xml:space="preserve">Community Services:   </t>
  </si>
  <si>
    <t>Care Trust</t>
  </si>
  <si>
    <t>NHS England /CIC</t>
  </si>
  <si>
    <t>NHS Northern Ireland /CIC</t>
  </si>
  <si>
    <t>NHS Scotland /CIC</t>
  </si>
  <si>
    <t>NHS Wales /CIC</t>
  </si>
  <si>
    <t>Independent Non-profit including CIC</t>
  </si>
  <si>
    <r>
      <t xml:space="preserve">Additional useful information </t>
    </r>
    <r>
      <rPr>
        <i/>
        <sz val="12"/>
        <color theme="1"/>
        <rFont val="Calibri"/>
        <family val="2"/>
        <scheme val="minor"/>
      </rPr>
      <t xml:space="preserve">(enter as much or as little as you wish) </t>
    </r>
  </si>
  <si>
    <r>
      <t xml:space="preserve">Patient </t>
    </r>
    <r>
      <rPr>
        <b/>
        <sz val="12"/>
        <color theme="1"/>
        <rFont val="Calibri"/>
        <family val="2"/>
        <scheme val="minor"/>
      </rPr>
      <t>Age 
at time of exam</t>
    </r>
    <r>
      <rPr>
        <b/>
        <sz val="11"/>
        <color indexed="8"/>
        <rFont val="Calibri"/>
        <family val="2"/>
      </rPr>
      <t xml:space="preserve">
 (years)
</t>
    </r>
    <r>
      <rPr>
        <sz val="10"/>
        <color indexed="8"/>
        <rFont val="Calibri"/>
        <family val="2"/>
      </rPr>
      <t>[Adults 16y+ only]</t>
    </r>
  </si>
  <si>
    <t>Tables A, B, C, 1, 2, 3 and 4 lists for each spreadsheet the field  titles, column or cell entries, the data status of that field, and the permitted form(s) for that entry and other supporting information. Table 5 contains DAP dose conversion factors</t>
  </si>
  <si>
    <r>
      <t xml:space="preserve">Standard Local Protocol Name </t>
    </r>
    <r>
      <rPr>
        <i/>
        <sz val="10"/>
        <rFont val="Calibri"/>
        <family val="2"/>
      </rPr>
      <t xml:space="preserve">If the Exam Name and Notes could apply to several protocols for this system enter the name of the most commonly used protocol. </t>
    </r>
    <r>
      <rPr>
        <b/>
        <sz val="10"/>
        <rFont val="Calibri"/>
        <family val="2"/>
      </rPr>
      <t xml:space="preserve">
</t>
    </r>
    <r>
      <rPr>
        <i/>
        <sz val="10"/>
        <rFont val="Calibri"/>
        <family val="2"/>
      </rPr>
      <t>(The other names can be entered in Column AL)</t>
    </r>
  </si>
  <si>
    <r>
      <rPr>
        <b/>
        <sz val="12"/>
        <color theme="1"/>
        <rFont val="Calibri"/>
        <family val="2"/>
        <scheme val="minor"/>
      </rPr>
      <t>NICIP code names for Other exams</t>
    </r>
    <r>
      <rPr>
        <sz val="12"/>
        <color theme="1"/>
        <rFont val="Calibri"/>
        <family val="2"/>
        <scheme val="minor"/>
      </rPr>
      <t xml:space="preserve"> 
or if in disagreement with those listed in column AI
</t>
    </r>
    <r>
      <rPr>
        <i/>
        <sz val="10"/>
        <color theme="1"/>
        <rFont val="Calibri"/>
        <family val="2"/>
        <scheme val="minor"/>
      </rPr>
      <t>Use "alt enter" to start a new line of text within the same cell</t>
    </r>
  </si>
  <si>
    <r>
      <rPr>
        <b/>
        <sz val="12"/>
        <color theme="1"/>
        <rFont val="Calibri"/>
        <family val="2"/>
        <scheme val="minor"/>
      </rPr>
      <t>SNOMED-CT code names for Other exams</t>
    </r>
    <r>
      <rPr>
        <sz val="12"/>
        <color theme="1"/>
        <rFont val="Calibri"/>
        <family val="2"/>
        <scheme val="minor"/>
      </rPr>
      <t xml:space="preserve"> or if in disagreement with those listed in Column AF
</t>
    </r>
    <r>
      <rPr>
        <i/>
        <sz val="10"/>
        <color theme="1"/>
        <rFont val="Calibri"/>
        <family val="2"/>
        <scheme val="minor"/>
      </rPr>
      <t>Use "alt enter" to start a new line of text within the same cell</t>
    </r>
  </si>
  <si>
    <t>Yes: See Additional Information (see column AQ)</t>
  </si>
  <si>
    <t>Cdose</t>
  </si>
  <si>
    <t xml:space="preserve">Protocol sheet not checked for this exam yet </t>
  </si>
  <si>
    <t>Essential if you chose to submit Fluoroscopy time data and/or Dose at a reference point data.</t>
  </si>
  <si>
    <t>Number of comment entries</t>
  </si>
  <si>
    <t>PRSC_Field_01</t>
  </si>
  <si>
    <t>PRSC_Field_02</t>
  </si>
  <si>
    <t>PRSC_Field_03</t>
  </si>
  <si>
    <t>PRSC_Field_04</t>
  </si>
  <si>
    <t>PRSC_Field_05</t>
  </si>
  <si>
    <t>PRSC_Field_06</t>
  </si>
  <si>
    <t>PRSC_Field_07</t>
  </si>
  <si>
    <t>PRSC_Field_08</t>
  </si>
  <si>
    <t>PRSC_Field_09</t>
  </si>
  <si>
    <t>PRSC_Field_10</t>
  </si>
  <si>
    <t>PRSC_Field_11</t>
  </si>
  <si>
    <t>PRSC_Field_12</t>
  </si>
  <si>
    <t>PRSC_Field_13</t>
  </si>
  <si>
    <t>PRSC_Field_14</t>
  </si>
  <si>
    <t>PRSC_Field_15</t>
  </si>
  <si>
    <t>PRSC_Field_16</t>
  </si>
  <si>
    <t>PRSC_Field_17</t>
  </si>
  <si>
    <t>PRSC_Field_18</t>
  </si>
  <si>
    <t>PRSC_Field_19</t>
  </si>
  <si>
    <t>PRSC_Field_20</t>
  </si>
  <si>
    <t>PRSC_Field_21</t>
  </si>
  <si>
    <t>PRSC_Field_22</t>
  </si>
  <si>
    <t>PRSC_Field_23</t>
  </si>
  <si>
    <t>PRSC_Field_24</t>
  </si>
  <si>
    <t>PRSC_Field_25</t>
  </si>
  <si>
    <t>PRSC_Field_26</t>
  </si>
  <si>
    <t>PRSC_Field_27</t>
  </si>
  <si>
    <t>PRSC_Field_28</t>
  </si>
  <si>
    <t>PRSC_Field_29</t>
  </si>
  <si>
    <t>PRSC_Field_30</t>
  </si>
  <si>
    <t>PRSC_Field_31</t>
  </si>
  <si>
    <t>PRSC_Field_32</t>
  </si>
  <si>
    <t>PRSC_Field_33</t>
  </si>
  <si>
    <t>PRSC_Field_34</t>
  </si>
  <si>
    <t>PRSC_Field_35</t>
  </si>
  <si>
    <t>PRSC_Field_36</t>
  </si>
  <si>
    <t>PRSC_Field_37</t>
  </si>
  <si>
    <t>PRSC_Field_38</t>
  </si>
  <si>
    <t>PRSC_Field_39</t>
  </si>
  <si>
    <t>PRSC_Field_40</t>
  </si>
  <si>
    <t>PRSC_Field_41</t>
  </si>
  <si>
    <t>PRSC_Field_42</t>
  </si>
  <si>
    <t>PRSC_Field_43</t>
  </si>
  <si>
    <t>PRSC_Field_44</t>
  </si>
  <si>
    <t>PRSC_Field_45</t>
  </si>
  <si>
    <t>PRSC_Field_46</t>
  </si>
  <si>
    <t>PRSC_Field_47</t>
  </si>
  <si>
    <t>PRSC_Field_48</t>
  </si>
  <si>
    <t>PRSC_Field_49</t>
  </si>
  <si>
    <t>PRSC_Field_50</t>
  </si>
  <si>
    <t>PRSC_Field_51</t>
  </si>
  <si>
    <t>Standard SNOMED-CT name used?</t>
  </si>
  <si>
    <t>Standard NICIP name used?</t>
  </si>
  <si>
    <t>IRFPE_Field_47</t>
  </si>
  <si>
    <t>IRFPE_Field_48</t>
  </si>
  <si>
    <t>N/A: Enter in column AN</t>
  </si>
  <si>
    <t>N/A: Enter in column AO</t>
  </si>
  <si>
    <t>N/A: Enter in column AH</t>
  </si>
  <si>
    <t>N/A: Enter in column AK</t>
  </si>
  <si>
    <t>Enter field name here</t>
  </si>
  <si>
    <t>Essential information: supporting information</t>
  </si>
  <si>
    <t>In what environment typically used?</t>
  </si>
  <si>
    <t>F1. Angiography - Cerebral</t>
  </si>
  <si>
    <t>If possible, provide some information in columns CN or DH on the range of number of injections done per procedure and of the range of difficulty of included procedures.</t>
  </si>
  <si>
    <r>
      <rPr>
        <b/>
        <sz val="11"/>
        <color theme="1"/>
        <rFont val="Calibri"/>
        <family val="2"/>
        <scheme val="minor"/>
      </rPr>
      <t>Entry: Drop down list with the options:</t>
    </r>
    <r>
      <rPr>
        <sz val="11"/>
        <color theme="1"/>
        <rFont val="Calibri"/>
        <family val="2"/>
        <scheme val="minor"/>
      </rPr>
      <t xml:space="preserve">
NHS England
NHS Northern Ireland 
NHS Scotland 
NHS Wales 
Gibraltar Health Authority
NHS England /CIC
NHS Northern Ireland /CIC
NHS Scotland /CIC
NHS Wales /CIC
Commercial: NHS Contract(s) Only 
Commercial
Independent Non-profit including CIC
MoD 
Prison: Public Sector 
Prison: Contractor 
Public Sector: Other 
Other
Not known
</t>
    </r>
  </si>
  <si>
    <r>
      <t xml:space="preserve">Entry: </t>
    </r>
    <r>
      <rPr>
        <b/>
        <sz val="11"/>
        <color theme="1"/>
        <rFont val="Calibri"/>
        <family val="2"/>
        <scheme val="minor"/>
      </rPr>
      <t>Drop down list with the options:</t>
    </r>
    <r>
      <rPr>
        <sz val="11"/>
        <color theme="1"/>
        <rFont val="Calibri"/>
        <family val="2"/>
        <scheme val="minor"/>
      </rPr>
      <t xml:space="preserve">
AGFA
Canon Medical (previously Toshiba)
Carestream Health
GE Healthcare
Hitachi Healthcare
Hologic 
Perkin Elmer
Philips Healthcare
Samsung
Siemens Healthcare
Shimadzu Corporation
Toshiba Medical
Trixell Detector
Other
Unknown</t>
    </r>
  </si>
  <si>
    <t>What follows is Additional Useful Information: Enter as much or as little as you wish.</t>
  </si>
  <si>
    <r>
      <t>mGy.m</t>
    </r>
    <r>
      <rPr>
        <vertAlign val="superscript"/>
        <sz val="11"/>
        <color indexed="8"/>
        <rFont val="Calibri"/>
        <family val="2"/>
      </rPr>
      <t xml:space="preserve">2     </t>
    </r>
    <r>
      <rPr>
        <sz val="11"/>
        <color theme="1"/>
        <rFont val="Calibri"/>
        <family val="2"/>
        <scheme val="minor"/>
      </rPr>
      <t xml:space="preserve"> (or shown as MGYM2)</t>
    </r>
  </si>
  <si>
    <t>Add more rows if required</t>
  </si>
  <si>
    <t>Please extend table as required.</t>
  </si>
  <si>
    <r>
      <t xml:space="preserve">Entry: </t>
    </r>
    <r>
      <rPr>
        <b/>
        <sz val="11"/>
        <color theme="1"/>
        <rFont val="Calibri"/>
        <family val="2"/>
        <scheme val="minor"/>
      </rPr>
      <t>Drop down list with the options:</t>
    </r>
    <r>
      <rPr>
        <sz val="11"/>
        <color theme="1"/>
        <rFont val="Calibri"/>
        <family val="2"/>
        <scheme val="minor"/>
      </rPr>
      <t xml:space="preserve">
Fluoroscopy System Default Units
Gy.cm2       (or shown as  GYCM2) 
mGy.cm2    (or shown as MGYCM2) 
cGy.cm2     (or shown as CGYCM2) 
dGycm2     (or shown as DGYCM2)
µGy.m2      (or shown as µGYM2)
mGy.m2     (or Shown as MGM2)
Gy.m2        (or shown as GYM2) 
Other  and Not Known</t>
    </r>
  </si>
  <si>
    <t>No of record entries</t>
  </si>
  <si>
    <r>
      <t xml:space="preserve">Entry: </t>
    </r>
    <r>
      <rPr>
        <b/>
        <sz val="11"/>
        <color theme="1"/>
        <rFont val="Calibri"/>
        <family val="2"/>
        <scheme val="minor"/>
      </rPr>
      <t>Drop down list with the options:</t>
    </r>
    <r>
      <rPr>
        <sz val="11"/>
        <color theme="1"/>
        <rFont val="Calibri"/>
        <family val="2"/>
        <scheme val="minor"/>
      </rPr>
      <t xml:space="preserve">
Gy.cm2       (or shown as GYCM2) 
mGy.cm2    (or shown as MGYCM2) 
cGy.cm2     (or shown as CGYCM2) 
dGycm2     (or shown as DGYCM2)
µGy.m2      (or shown as µGYM2)
mGy.m2    (or shown as MGYM2)
Gy.m2        (or shown as GYM2) 
Other
Variable: see exam protocol
Not known</t>
    </r>
  </si>
  <si>
    <t>Fluoroscopy of abdomen (303941006)</t>
  </si>
  <si>
    <t>Cystogram (FCYST)</t>
  </si>
  <si>
    <t>Fluoroscopic proctography (procedure) (419426003)</t>
  </si>
  <si>
    <t>Proctogram (FPRCT)</t>
  </si>
  <si>
    <t>Fluoroscopic percutaneous transhepatic cholangiography for catheter patency check (procedure) (322591000000106)</t>
  </si>
  <si>
    <t>PTC Catheter patency check (FPTCP)</t>
  </si>
  <si>
    <t>T tube cholangiogram (procedure) (174682006)</t>
  </si>
  <si>
    <t>T-tube cholangiogram (FTTCH)</t>
  </si>
  <si>
    <t>Fluoroscopy of lower limb (procedure) (418919001)</t>
  </si>
  <si>
    <t>Fluoroscopy lower limb Both (FLOLB)</t>
  </si>
  <si>
    <t>Parotid sialogram (procedure) (241132005)</t>
  </si>
  <si>
    <t>Sialogram parotid Both Lt or Rt or Sialogram parotid Both (XSGPL, XSGPR or XSGPB)</t>
  </si>
  <si>
    <t>X-ray of hip using mobile image intensifier (procedure) (432848006)</t>
  </si>
  <si>
    <t>Mobile image intensifier hip, Lt, Rt, Both (FHIPLM, FHIPRM, FHIPBM)</t>
  </si>
  <si>
    <t>X-ray of sacrum using mobile image intensifier (procedure) (432078003)</t>
  </si>
  <si>
    <t>Mobile image intensifier sacrum (FSACMM)</t>
  </si>
  <si>
    <t>X-ray of thoracic spine using mobile image intensifier (procedure) (432770001)</t>
  </si>
  <si>
    <t>Mobile image intensifier thoracic spine (FTSPNM)</t>
  </si>
  <si>
    <t>X-ray of pelvis using mobile image intensifier (procedure) (431251007)</t>
  </si>
  <si>
    <t>Mobile image intensifier pelvis (FPELVM)</t>
  </si>
  <si>
    <t>Insertion of cardiac biventricular implantable cardioverter defibrillator using fluoroscopic guidance (procedure) (433844000)</t>
  </si>
  <si>
    <t>Cardiac Biventricular ICD insertion (ICDBVI)</t>
  </si>
  <si>
    <t>Insertion of cardiac defibrillator using fluoroscopic guidance (procedure) (432092009)</t>
  </si>
  <si>
    <t>Cardiac defibrillator implant (ICDEFI)</t>
  </si>
  <si>
    <t>P23. Electrophysiology Study (Cath)</t>
  </si>
  <si>
    <t>Cardiac electrophysiology (procedure) (252425004)</t>
  </si>
  <si>
    <t>Cardiac electrophysiology study (FCEPS)</t>
  </si>
  <si>
    <t>Cardiac ablation using fluoroscopy guidance (procedure) (433172009)</t>
  </si>
  <si>
    <t>P25. Radio Frequency Ablation (Cath)</t>
  </si>
  <si>
    <t>Radiofrequency ablation using fluoroscopic guidance (procedure) (709588001)</t>
  </si>
  <si>
    <t>Fluoro guided radiofrequency ablation (IRFRAA)</t>
  </si>
  <si>
    <t xml:space="preserve">Insertion of cardiac biventricular implantable cardioverter defibrillator using fluoroscopic guidance (procedure) (433844000) </t>
  </si>
  <si>
    <t>Cardiac biventricular PPM insertion (IPMBVI)</t>
  </si>
  <si>
    <t>Cardiac catheterization with insertion of pressure wire using fluoroscopic guidance (procedure) (433031009)</t>
  </si>
  <si>
    <t>Cardiac pressure wire and Cath insertion  (IPWCAI)</t>
  </si>
  <si>
    <t>Percutaneous coronary intervention (procedure) (415070008)</t>
  </si>
  <si>
    <t>Percutaneous coronary intervention (IPCI)</t>
  </si>
  <si>
    <t>Primary percutaneous coronary intervention using fluoroscopic guidance (procedure) (914231000000100)</t>
  </si>
  <si>
    <t>Primary Pc coronary intervention (IPPCI)</t>
  </si>
  <si>
    <t>Coronary angiogram (procedure) (181761000000100) followed by Percutaneous coronary intervention (procedure) (415070008)</t>
  </si>
  <si>
    <t>Cardiac Angio  Coronaries (FCARD)  followed by Percutaneous coronary intervention (IPCI)</t>
  </si>
  <si>
    <t>Insertion of nasogastric feeding tube using fluoroscopic guidance (procedure) (431493005)</t>
  </si>
  <si>
    <t>Nasogastric feeding tube (FNGFT)</t>
  </si>
  <si>
    <t>Insertion of nasojejunal feeding tube using fluoroscopic guidance (procedure) (431722009)</t>
  </si>
  <si>
    <t>Nasojejunal feeding tube (FNJFT)</t>
  </si>
  <si>
    <t>Injection of nerve root of lumbar spine using fluoroscopic guidance (procedure) (433217002)</t>
  </si>
  <si>
    <t>Fluoro guided nerve injection lumbar (FLNRTJ)</t>
  </si>
  <si>
    <t>Local anesthetic block of spinal nerve root using fluoroscopic guidance (procedure) (431928000)</t>
  </si>
  <si>
    <t>Fluoroscopic guided nerve root block (FNRBK)</t>
  </si>
  <si>
    <t>Injection of shoulder using fluoroscopic guidance (procedure) (431459006)</t>
  </si>
  <si>
    <t>Fluoro guided injection shoulder Both, Fluoro guided injection shoulder Lt, Fluoro guided injection shoulder RT (FSHRBJ, FSHRLJ,FSHRRJ)</t>
  </si>
  <si>
    <t>Fluoroscopic angiography of lower limb artery (procedure) (418994005) plus Percutaneous transluminal angioplasty of superficial femoral artery using fluoroscopic guidance (procedure) (431658009) and other combinations (see notes)</t>
  </si>
  <si>
    <t>Angio lower limbs Right, Left and Both (FALLR, FALLL, FALLB) plus Angioplasty common femoral Both, Lt or RT(IACFB,IACFL,IACFR) and other combinations (see notes)</t>
  </si>
  <si>
    <t>Percutaneous transluminal coil embolization of cerebral aneurysm using fluoroscopic guidance (procedure) (439015006) and others</t>
  </si>
  <si>
    <t>Pc coil Emb cerebral aneurysm (ICEACE) and others</t>
  </si>
  <si>
    <t>Fluoroscopic angiography and embolization of cerebral artery (procedure) (420073009)</t>
  </si>
  <si>
    <t>Embolisation cerebral artery (IACEGE)</t>
  </si>
  <si>
    <t>Many possible entries or combinations of entries</t>
  </si>
  <si>
    <t>Percutaneous lumbar vertebroplasty using fluoroscopic guidance (procedure) (431555002)</t>
  </si>
  <si>
    <t>Vertebroplasty Lumbar (IVVTLP)</t>
  </si>
  <si>
    <t>Percutaneous thoracic vertebroplasty using fluoroscopic guidance (procedure) (433220005)</t>
  </si>
  <si>
    <t>Vertebroplasty thoracic (IVVTTP)</t>
  </si>
  <si>
    <t>Fluoroscopic angiography of iliac artery and insertion of stent (procedure) (419539002) and others</t>
  </si>
  <si>
    <t>Arterial stent iliac Both, Right, Left (IASIBS, IASIRS, IASILS) and others</t>
  </si>
  <si>
    <t>Not identified</t>
  </si>
  <si>
    <t>Removal of inferior vena cava filter using fluoroscopic guidance (procedure) (432079006)</t>
  </si>
  <si>
    <t>Inferior Vena Cava Filter Removal (IIVFTX)</t>
  </si>
  <si>
    <t>P47.  Inferior Vena Cava Filter Temporary</t>
  </si>
  <si>
    <t>Inferior vena cava filter temporary (IIVFTI)</t>
  </si>
  <si>
    <t>Insertion of temporary inferior vena cava filter using fluoroscopic guidance (procedure) (432401002)</t>
  </si>
  <si>
    <t xml:space="preserve">Please select exam from B2 list or enter in F2, notes in Additional Information (AQ), and SNOMED-CT and NICIP codes in columns AN and AO. </t>
  </si>
  <si>
    <t>The following list is of additional exams and procedures for which data was submitted in the pilot study</t>
  </si>
  <si>
    <t>Lower Limbs Angiography Both</t>
  </si>
  <si>
    <t>Electrophysiology Study (Cath)</t>
  </si>
  <si>
    <t>Radio Frequency Ablation (Cath)</t>
  </si>
  <si>
    <t>Fluoroscopic angiography of lower limb artery (procedure) (418994005) plus Percutaneous transluminal angioplasty of superficial femoral artery using fluoroscopic guidance (procedure) (431658009) and other combinations</t>
  </si>
  <si>
    <t xml:space="preserve">Angio lower limbs Right, Left and Both (FALLR, FALLL, FALLB) plus Angioplasty common femoral Both, Lt or RT(IACFB,IACFL,IACFR) and other combinations </t>
  </si>
  <si>
    <t>Percutaneous transluminal angioplasty of superficial femoral artery using fluoroscopic guidance (procedure) (431658009), Percutaneous transluminal angioplasty of common femoral artery using fluoroscopic guidance (procedure) (431660006), Percutaneous transluminal angioplasty of tibial artery using fluoroscopic guidance (procedure) (431752001), Percutaneous transluminal angioplasty of popliteal artery using fluoroscopic guidance (procedure) (431657004), or Percutaneous transluminal angioplasty of profunda femoris artery using fluoroscopic guidance (procedure) (431560003) or Percutaneous transluminal angioplasty of anterior tibial artery using fluoroscopic guidance (procedure) (719106001) and possibly others</t>
  </si>
  <si>
    <t>Angioplasty common femoral Both, Lt or RT(IACFB,IACFL,IACFR)</t>
  </si>
  <si>
    <t>Fields for any additional data you wish to include</t>
  </si>
  <si>
    <t>Additional Data Field 1: Enter title</t>
  </si>
  <si>
    <t>Additional Data Field 2: Enter title</t>
  </si>
  <si>
    <t>Additional Data Field 3: Enter title</t>
  </si>
  <si>
    <t>Additional Data Field 4: Enter title</t>
  </si>
  <si>
    <t>Entry: Numeric</t>
  </si>
  <si>
    <t>Essential or most useful information</t>
  </si>
  <si>
    <t>Where diagnostic and interventional not recorded separately
(Exam not requested but data submitted)</t>
  </si>
  <si>
    <t>Where single chamber instillations recorded separately 
(Exam not requested but data submitted)</t>
  </si>
  <si>
    <t>Where double chamber instillations recorded separately 
(Exam not requested but data submitted)</t>
  </si>
  <si>
    <t>IR and Fluoroscopy Survey</t>
  </si>
  <si>
    <r>
      <t>IR and Fluoroscopy Survey:</t>
    </r>
    <r>
      <rPr>
        <b/>
        <sz val="26"/>
        <rFont val="Calibri"/>
        <family val="2"/>
      </rPr>
      <t xml:space="preserve"> </t>
    </r>
    <r>
      <rPr>
        <b/>
        <sz val="18"/>
        <rFont val="Calibri"/>
        <family val="2"/>
      </rPr>
      <t>Fluoroscopy System: General Information</t>
    </r>
    <r>
      <rPr>
        <b/>
        <sz val="22"/>
        <rFont val="Calibri"/>
        <family val="2"/>
      </rPr>
      <t xml:space="preserve">
</t>
    </r>
    <r>
      <rPr>
        <i/>
        <sz val="12"/>
        <rFont val="Calibri"/>
        <family val="2"/>
      </rPr>
      <t>General information about the named Fluoroscopy System which will be common to all the exams performed on it</t>
    </r>
    <r>
      <rPr>
        <b/>
        <sz val="14"/>
        <rFont val="Calibri"/>
        <family val="2"/>
      </rPr>
      <t xml:space="preserve">
</t>
    </r>
    <r>
      <rPr>
        <i/>
        <sz val="12"/>
        <rFont val="Calibri"/>
        <family val="2"/>
      </rPr>
      <t xml:space="preserve">
</t>
    </r>
  </si>
  <si>
    <t xml:space="preserve">Diagnostic ERCP 
(Endoscopic retrograde cholangiopancreatography) </t>
  </si>
  <si>
    <t xml:space="preserve">Interventional ERCP 
(Endoscopic retrograde cholangiopancreatography ) </t>
  </si>
  <si>
    <t xml:space="preserve">This is a list of the principal exams and procedures for which we would like to receive dose data.  </t>
  </si>
  <si>
    <t>If possible, provide some information in column "Any other information/Comments" on the range of number of injections done per procedure and of the range of difficulty of included procedures.</t>
  </si>
  <si>
    <r>
      <t xml:space="preserve">PHE Support Information: Interventional Radiography Procedures and Fluoroscopy Exams of interest with notes, and main SNOMED-CT and NICIP codes   
</t>
    </r>
    <r>
      <rPr>
        <sz val="16"/>
        <color rgb="FFFF0000"/>
        <rFont val="Arial"/>
        <family val="2"/>
      </rPr>
      <t>DO NOT DELETE THIS PAGE</t>
    </r>
  </si>
  <si>
    <t>Overviews of Table Information fields (columns) for all Data spreadsheets</t>
  </si>
  <si>
    <t>Table A:  Contact_Information</t>
  </si>
  <si>
    <t xml:space="preserve">Table 1:  Fluoroscopy_System_General_Info: Form fields </t>
  </si>
  <si>
    <t>Table 3: Exam/Protocol Patient Dose Data Entry sheets: Form fields</t>
  </si>
  <si>
    <r>
      <t xml:space="preserve">Age at time of exam </t>
    </r>
    <r>
      <rPr>
        <sz val="12"/>
        <color indexed="8"/>
        <rFont val="Calibri"/>
        <family val="2"/>
      </rPr>
      <t xml:space="preserve"> (years)</t>
    </r>
  </si>
  <si>
    <r>
      <t xml:space="preserve">Entry: </t>
    </r>
    <r>
      <rPr>
        <b/>
        <sz val="11"/>
        <color theme="1"/>
        <rFont val="Calibri"/>
        <family val="2"/>
        <scheme val="minor"/>
      </rPr>
      <t>Drop down list with options:</t>
    </r>
    <r>
      <rPr>
        <sz val="11"/>
        <color theme="1"/>
        <rFont val="Calibri"/>
        <family val="2"/>
        <scheme val="minor"/>
      </rPr>
      <t xml:space="preserve"> 
Yes: Used for all exposures,              
Yes: Used for most exposures,
Yes: used for selected exposures,  
No: not used for this exam,
Not known</t>
    </r>
  </si>
  <si>
    <r>
      <t xml:space="preserve">Entry: </t>
    </r>
    <r>
      <rPr>
        <b/>
        <sz val="11"/>
        <color theme="1"/>
        <rFont val="Calibri"/>
        <family val="2"/>
        <scheme val="minor"/>
      </rPr>
      <t>Drop down list with entry options:</t>
    </r>
    <r>
      <rPr>
        <sz val="11"/>
        <color theme="1"/>
        <rFont val="Calibri"/>
        <family val="2"/>
        <scheme val="minor"/>
      </rPr>
      <t xml:space="preserve">
M, F, O, or U</t>
    </r>
  </si>
  <si>
    <t>Sex*
Male                M,  Female             F
Other               O,  Unrecorded      U</t>
  </si>
  <si>
    <t>SNOMED-CT code names for "Other" exams or if in disagreement with that/those listed in Column AF</t>
  </si>
  <si>
    <t>NICIP code names for "Other" exams or if in disagreement with that/those listed in Column AI</t>
  </si>
  <si>
    <t xml:space="preserve">Comments Section: 
Any other information </t>
  </si>
  <si>
    <r>
      <t xml:space="preserve">Table 2:  Exam_Protocol_Information: Form fields </t>
    </r>
    <r>
      <rPr>
        <i/>
        <sz val="14"/>
        <color theme="1"/>
        <rFont val="Calibri"/>
        <family val="2"/>
        <scheme val="minor"/>
      </rPr>
      <t xml:space="preserve"> (Use of this form is optional: Essential fields are only essential if you use it.)</t>
    </r>
  </si>
  <si>
    <t>Essential if "Dose at a reference time" data is submitted and the dose units used for this protocol are different from the entry you have given on Fluoroscopy System: General Info sheet</t>
  </si>
  <si>
    <t>Essential if Fluoroscopy time data submitted and the dose units used for this protocol are different from the entry you have given on Fluoroscopy System: General Info sheet</t>
  </si>
  <si>
    <r>
      <t xml:space="preserve">Entry: Text
</t>
    </r>
    <r>
      <rPr>
        <i/>
        <sz val="10"/>
        <color theme="1"/>
        <rFont val="Calibri"/>
        <family val="2"/>
        <scheme val="minor"/>
      </rPr>
      <t xml:space="preserve">If the PHE Exam name and notes covers similar protocols for which data is submitted, enter those protocol names in this column. The most commonly used protocol should be entered as the standard protocol name in column F. </t>
    </r>
  </si>
  <si>
    <r>
      <t xml:space="preserve">Entry: </t>
    </r>
    <r>
      <rPr>
        <b/>
        <sz val="11"/>
        <color theme="1"/>
        <rFont val="Calibri"/>
        <family val="2"/>
        <scheme val="minor"/>
      </rPr>
      <t>Drop down list with options:  in mmCu</t>
    </r>
    <r>
      <rPr>
        <sz val="11"/>
        <color theme="1"/>
        <rFont val="Calibri"/>
        <family val="2"/>
        <scheme val="minor"/>
      </rPr>
      <t xml:space="preserve">
0.1, 0.2, 0.3, 
0.4, 0.5, 0.6, 
0.7, 0.8, 0.9</t>
    </r>
  </si>
  <si>
    <r>
      <t xml:space="preserve">Entry: </t>
    </r>
    <r>
      <rPr>
        <b/>
        <sz val="11"/>
        <color theme="1"/>
        <rFont val="Calibri"/>
        <family val="2"/>
        <scheme val="minor"/>
      </rPr>
      <t>Drop down list with options:  in mmAl</t>
    </r>
    <r>
      <rPr>
        <sz val="11"/>
        <color theme="1"/>
        <rFont val="Calibri"/>
        <family val="2"/>
        <scheme val="minor"/>
      </rPr>
      <t xml:space="preserve">
0.5, 1.0, 1.5, 
2.0, 2.5, 3.0, 
3.5, 4.0, 4.5, 5.0</t>
    </r>
  </si>
  <si>
    <r>
      <t xml:space="preserve">Entry: </t>
    </r>
    <r>
      <rPr>
        <b/>
        <sz val="11"/>
        <color theme="1"/>
        <rFont val="Calibri"/>
        <family val="2"/>
        <scheme val="minor"/>
      </rPr>
      <t xml:space="preserve">Drop down list with options:  in mmCu
</t>
    </r>
    <r>
      <rPr>
        <sz val="11"/>
        <color theme="1"/>
        <rFont val="Calibri"/>
        <family val="2"/>
        <scheme val="minor"/>
      </rPr>
      <t>0.1, 0.2, 0.3, 
0.4, 0.5, 0.6, 
0.7, 0.8, 0.9</t>
    </r>
  </si>
  <si>
    <r>
      <t>Entry:</t>
    </r>
    <r>
      <rPr>
        <b/>
        <sz val="11"/>
        <color theme="1"/>
        <rFont val="Calibri"/>
        <family val="2"/>
        <scheme val="minor"/>
      </rPr>
      <t xml:space="preserve"> Drop down list with options:  in mmAl</t>
    </r>
    <r>
      <rPr>
        <sz val="11"/>
        <color theme="1"/>
        <rFont val="Calibri"/>
        <family val="2"/>
        <scheme val="minor"/>
      </rPr>
      <t xml:space="preserve">
0.5, 1.0, 1.5, 
2.0, 2.5, 3.0, 
3.5, 4.0, 4.5, 5.0</t>
    </r>
  </si>
  <si>
    <t>Entry: Drop down list with options: 
Yes, No, NICIP not used, Not Known</t>
  </si>
  <si>
    <t>Entry: Drop down list with options: 
Yes, No, SNOMED not used, Not Known</t>
  </si>
  <si>
    <t>Entry: Positive number (decimal)  in units shown in F4/G4</t>
  </si>
  <si>
    <t>Entry: Positive Number (decimal) in units shown in H4</t>
  </si>
  <si>
    <t>Entry: Positive number (decimal) in units shown in I4/J4/K4</t>
  </si>
  <si>
    <r>
      <t xml:space="preserve">Entry: Positive number (decimal) in metres.
</t>
    </r>
    <r>
      <rPr>
        <i/>
        <sz val="11"/>
        <color theme="1"/>
        <rFont val="Calibri"/>
        <family val="2"/>
        <scheme val="minor"/>
      </rPr>
      <t>Note that height is requested in units of meters, not centimetres.
This is to prevent any accidental confusion with patient weight data.</t>
    </r>
  </si>
  <si>
    <t>Entry: Positive number in cm</t>
  </si>
  <si>
    <t>Essential if "Other" entered in D15</t>
  </si>
  <si>
    <r>
      <rPr>
        <sz val="11"/>
        <color theme="1"/>
        <rFont val="Calibri"/>
        <family val="2"/>
        <scheme val="minor"/>
      </rPr>
      <t xml:space="preserve">Entry: </t>
    </r>
    <r>
      <rPr>
        <b/>
        <sz val="11"/>
        <color theme="1"/>
        <rFont val="Calibri"/>
        <family val="2"/>
        <scheme val="minor"/>
      </rPr>
      <t xml:space="preserve">Drop down list with the options:
</t>
    </r>
    <r>
      <rPr>
        <sz val="11"/>
        <color theme="1"/>
        <rFont val="Calibri"/>
        <family val="2"/>
        <scheme val="minor"/>
      </rPr>
      <t>Not known, Digital video, Analogue video, Other</t>
    </r>
  </si>
  <si>
    <r>
      <t xml:space="preserve">Entry: </t>
    </r>
    <r>
      <rPr>
        <b/>
        <sz val="11"/>
        <color theme="1"/>
        <rFont val="Calibri"/>
        <family val="2"/>
        <scheme val="minor"/>
      </rPr>
      <t>Drop down list with the options:</t>
    </r>
    <r>
      <rPr>
        <sz val="11"/>
        <color theme="1"/>
        <rFont val="Calibri"/>
        <family val="2"/>
        <scheme val="minor"/>
      </rPr>
      <t xml:space="preserve">
Yes: continuously variable,       
Yes: to set sizes, 
No,        
No: Focal spot size set automatically for operational mode, 
Other,    
Not known</t>
    </r>
  </si>
  <si>
    <t>Entry: Free text    (Use B88 if more space required.)</t>
  </si>
  <si>
    <r>
      <t xml:space="preserve">X-ray production: Any other information? </t>
    </r>
    <r>
      <rPr>
        <i/>
        <sz val="11"/>
        <color indexed="8"/>
        <rFont val="Calibri"/>
        <family val="2"/>
      </rPr>
      <t>(enter in Text box below or for longer entries "Additional Notes" text box :- cell B88)</t>
    </r>
  </si>
  <si>
    <t>X-ray generation equipment: Model</t>
  </si>
  <si>
    <t>Hologic</t>
  </si>
  <si>
    <r>
      <rPr>
        <b/>
        <sz val="11"/>
        <color theme="1"/>
        <rFont val="Calibri"/>
        <family val="2"/>
        <scheme val="minor"/>
      </rPr>
      <t>Entry: Drop down list with the options:</t>
    </r>
    <r>
      <rPr>
        <sz val="11"/>
        <color theme="1"/>
        <rFont val="Calibri"/>
        <family val="2"/>
        <scheme val="minor"/>
      </rPr>
      <t xml:space="preserve">
Yes, No, Other, Other: see notes, Not known</t>
    </r>
  </si>
  <si>
    <r>
      <t xml:space="preserve">Entry: </t>
    </r>
    <r>
      <rPr>
        <b/>
        <sz val="11"/>
        <color theme="1"/>
        <rFont val="Calibri"/>
        <family val="2"/>
        <scheme val="minor"/>
      </rPr>
      <t>Drop down list with the options:</t>
    </r>
    <r>
      <rPr>
        <sz val="11"/>
        <color theme="1"/>
        <rFont val="Calibri"/>
        <family val="2"/>
        <scheme val="minor"/>
      </rPr>
      <t xml:space="preserve">
Yes,                           Yes: Settings for bone or soft tissue and similar, 
Yes: Settings for high or standard image quality modes or similar,   
No, 
Through adjusting other settings,       Not known,     Not applicable</t>
    </r>
  </si>
  <si>
    <r>
      <rPr>
        <sz val="11"/>
        <color theme="1"/>
        <rFont val="Calibri"/>
        <family val="2"/>
        <scheme val="minor"/>
      </rPr>
      <t xml:space="preserve">Entry: </t>
    </r>
    <r>
      <rPr>
        <b/>
        <sz val="11"/>
        <color theme="1"/>
        <rFont val="Calibri"/>
        <family val="2"/>
        <scheme val="minor"/>
      </rPr>
      <t xml:space="preserve">Drop down list with the options:
</t>
    </r>
    <r>
      <rPr>
        <sz val="11"/>
        <color theme="1"/>
        <rFont val="Calibri"/>
        <family val="2"/>
        <scheme val="minor"/>
      </rPr>
      <t>Available prospectively
Available retrospectively
Available prospectively and retrospectively
Not Available
Not known</t>
    </r>
  </si>
  <si>
    <t>Exam or Procedure name if not on PHE list or Other selected.</t>
  </si>
  <si>
    <r>
      <t xml:space="preserve">Entry: </t>
    </r>
    <r>
      <rPr>
        <b/>
        <sz val="11"/>
        <color theme="1"/>
        <rFont val="Calibri"/>
        <family val="2"/>
        <scheme val="minor"/>
      </rPr>
      <t>Drop down list with the options:</t>
    </r>
    <r>
      <rPr>
        <sz val="11"/>
        <color theme="1"/>
        <rFont val="Calibri"/>
        <family val="2"/>
        <scheme val="minor"/>
      </rPr>
      <t xml:space="preserve">
No: dose values transferred electronically at all stages
Yes 
Yes: all values QA checked 
Yes: See comments
Not known</t>
    </r>
  </si>
  <si>
    <r>
      <t xml:space="preserve">Entry: </t>
    </r>
    <r>
      <rPr>
        <b/>
        <sz val="11"/>
        <color theme="1"/>
        <rFont val="Calibri"/>
        <family val="2"/>
        <scheme val="minor"/>
      </rPr>
      <t>Drop down list with the options:</t>
    </r>
    <r>
      <rPr>
        <sz val="11"/>
        <color theme="1"/>
        <rFont val="Calibri"/>
        <family val="2"/>
        <scheme val="minor"/>
      </rPr>
      <t xml:space="preserve">
No 
Yes for all submitted data 
Yes for some data 
Yes: See comments
Not known</t>
    </r>
  </si>
  <si>
    <r>
      <t xml:space="preserve">Entry: </t>
    </r>
    <r>
      <rPr>
        <b/>
        <sz val="11"/>
        <color theme="1"/>
        <rFont val="Calibri"/>
        <family val="2"/>
        <scheme val="minor"/>
      </rPr>
      <t>Drop down list with the options:</t>
    </r>
    <r>
      <rPr>
        <sz val="11"/>
        <color theme="1"/>
        <rFont val="Calibri"/>
        <family val="2"/>
        <scheme val="minor"/>
      </rPr>
      <t xml:space="preserve">
No
Yes 
Yes: See comments
Not known</t>
    </r>
  </si>
  <si>
    <r>
      <t xml:space="preserve">Entry: </t>
    </r>
    <r>
      <rPr>
        <b/>
        <sz val="11"/>
        <color theme="1"/>
        <rFont val="Calibri"/>
        <family val="2"/>
        <scheme val="minor"/>
      </rPr>
      <t>Drop down list with the options:</t>
    </r>
    <r>
      <rPr>
        <sz val="11"/>
        <color theme="1"/>
        <rFont val="Calibri"/>
        <family val="2"/>
        <scheme val="minor"/>
      </rPr>
      <t xml:space="preserve">
No, Yes, Yes: See comments, 
Not known</t>
    </r>
  </si>
  <si>
    <r>
      <t xml:space="preserve">Entry: </t>
    </r>
    <r>
      <rPr>
        <b/>
        <sz val="11"/>
        <color theme="1"/>
        <rFont val="Calibri"/>
        <family val="2"/>
        <scheme val="minor"/>
      </rPr>
      <t>Drop down list with the options</t>
    </r>
    <r>
      <rPr>
        <sz val="11"/>
        <color theme="1"/>
        <rFont val="Calibri"/>
        <family val="2"/>
        <scheme val="minor"/>
      </rPr>
      <t>: 
No exclusion based on image quality, 
Not known,
Yes: See comments
Yes: but only in some cases, 
Yes</t>
    </r>
  </si>
  <si>
    <r>
      <t xml:space="preserve">Entry: </t>
    </r>
    <r>
      <rPr>
        <b/>
        <sz val="11"/>
        <color theme="1"/>
        <rFont val="Calibri"/>
        <family val="2"/>
        <scheme val="minor"/>
      </rPr>
      <t xml:space="preserve">Drop down list with the options: 
</t>
    </r>
    <r>
      <rPr>
        <sz val="11"/>
        <color theme="1"/>
        <rFont val="Calibri"/>
        <family val="2"/>
        <scheme val="minor"/>
      </rPr>
      <t>No, 
Not known, 
Yes: See comments
Yes: in some case, 
Yes</t>
    </r>
  </si>
  <si>
    <r>
      <t xml:space="preserve">Entry: </t>
    </r>
    <r>
      <rPr>
        <b/>
        <sz val="11"/>
        <color theme="1"/>
        <rFont val="Calibri"/>
        <family val="2"/>
        <scheme val="minor"/>
      </rPr>
      <t xml:space="preserve">Drop down list with the options: 
</t>
    </r>
    <r>
      <rPr>
        <sz val="11"/>
        <color theme="1"/>
        <rFont val="Calibri"/>
        <family val="2"/>
        <scheme val="minor"/>
      </rPr>
      <t>No,     
Not known, 
Yes: See weight/BMI/physique questions below, 
Yes: See comments  
Yes: in some case, 
Yes</t>
    </r>
  </si>
  <si>
    <r>
      <t xml:space="preserve">Entry: </t>
    </r>
    <r>
      <rPr>
        <b/>
        <sz val="11"/>
        <color theme="1"/>
        <rFont val="Calibri"/>
        <family val="2"/>
        <scheme val="minor"/>
      </rPr>
      <t xml:space="preserve">Drop down list with the options: </t>
    </r>
    <r>
      <rPr>
        <sz val="11"/>
        <color theme="1"/>
        <rFont val="Calibri"/>
        <family val="2"/>
        <scheme val="minor"/>
      </rPr>
      <t xml:space="preserve">
No, 
Not known, 
Yes: Test and conditions given in Comments Section,  
Yes in some cases, 
Yes, 
Other,
Other: See comments </t>
    </r>
  </si>
  <si>
    <r>
      <t>Entry:</t>
    </r>
    <r>
      <rPr>
        <b/>
        <sz val="11"/>
        <color theme="1"/>
        <rFont val="Calibri"/>
        <family val="2"/>
        <scheme val="minor"/>
      </rPr>
      <t xml:space="preserve"> Drop down list with the options: </t>
    </r>
    <r>
      <rPr>
        <sz val="11"/>
        <color theme="1"/>
        <rFont val="Calibri"/>
        <family val="2"/>
        <scheme val="minor"/>
      </rPr>
      <t xml:space="preserve">
No, 
Not known, 
Yes,  
Yes: In some case, 
Yes: See comments, 
Other, 
Other: See comments</t>
    </r>
  </si>
  <si>
    <r>
      <t xml:space="preserve">Entry: </t>
    </r>
    <r>
      <rPr>
        <b/>
        <sz val="11"/>
        <color theme="1"/>
        <rFont val="Calibri"/>
        <family val="2"/>
        <scheme val="minor"/>
      </rPr>
      <t xml:space="preserve">Drop down list with the options: </t>
    </r>
    <r>
      <rPr>
        <sz val="11"/>
        <color theme="1"/>
        <rFont val="Calibri"/>
        <family val="2"/>
        <scheme val="minor"/>
      </rPr>
      <t xml:space="preserve">
No,
Not known, 
Yes,  
Yes: In some case, 
Yes: See comments, 
Other, 
Other: See comments</t>
    </r>
  </si>
  <si>
    <r>
      <t xml:space="preserve">Entry: </t>
    </r>
    <r>
      <rPr>
        <b/>
        <sz val="11"/>
        <color theme="1"/>
        <rFont val="Calibri"/>
        <family val="2"/>
        <scheme val="minor"/>
      </rPr>
      <t xml:space="preserve">Drop down list with the options: </t>
    </r>
    <r>
      <rPr>
        <sz val="11"/>
        <color theme="1"/>
        <rFont val="Calibri"/>
        <family val="2"/>
        <scheme val="minor"/>
      </rPr>
      <t xml:space="preserve">
No,        
Not known,        
Yes,  
Yes: In some case, 
Yes: See comments, 
Other, 
Other: See comments</t>
    </r>
  </si>
  <si>
    <r>
      <t xml:space="preserve">Entry: </t>
    </r>
    <r>
      <rPr>
        <b/>
        <sz val="11"/>
        <color theme="1"/>
        <rFont val="Calibri"/>
        <family val="2"/>
        <scheme val="minor"/>
      </rPr>
      <t xml:space="preserve">Drop down list with the options: </t>
    </r>
    <r>
      <rPr>
        <sz val="11"/>
        <color theme="1"/>
        <rFont val="Calibri"/>
        <family val="2"/>
        <scheme val="minor"/>
      </rPr>
      <t xml:space="preserve">
No,        
Not known,        
Yes,  
Yes: In some case, 
Yes: See comments, 
Other, 
Other: See comments </t>
    </r>
  </si>
  <si>
    <r>
      <t xml:space="preserve">Entry: </t>
    </r>
    <r>
      <rPr>
        <b/>
        <sz val="11"/>
        <color theme="1"/>
        <rFont val="Calibri"/>
        <family val="2"/>
        <scheme val="minor"/>
      </rPr>
      <t xml:space="preserve">Drop down list with the options: </t>
    </r>
    <r>
      <rPr>
        <sz val="11"/>
        <color theme="1"/>
        <rFont val="Calibri"/>
        <family val="2"/>
        <scheme val="minor"/>
      </rPr>
      <t xml:space="preserve">
No weight restriction used, 
Not known, 
50 to 90 kg, 
30 to 110 kg, 
Group mean weight 65 to 75 kg or 75 to 85 kg, 
Group median weight 65 to 75 kg or 75 to 85 kg, 
Other, 
Other: See comments </t>
    </r>
  </si>
  <si>
    <r>
      <t xml:space="preserve">Entry: </t>
    </r>
    <r>
      <rPr>
        <b/>
        <sz val="11"/>
        <color theme="1"/>
        <rFont val="Calibri"/>
        <family val="2"/>
        <scheme val="minor"/>
      </rPr>
      <t xml:space="preserve">Drop down list with the options: 
</t>
    </r>
    <r>
      <rPr>
        <sz val="11"/>
        <color theme="1"/>
        <rFont val="Calibri"/>
        <family val="2"/>
        <scheme val="minor"/>
      </rPr>
      <t>No BMI restriction used, 
Not known, 
Only BMIs between 18.5 and 25, 
Only BMIs between 18.5 and 30, 
Other BMI range, 
Other BMI range: See Comments Section</t>
    </r>
  </si>
  <si>
    <r>
      <t xml:space="preserve">Entry: </t>
    </r>
    <r>
      <rPr>
        <b/>
        <sz val="11"/>
        <color theme="1"/>
        <rFont val="Calibri"/>
        <family val="2"/>
        <scheme val="minor"/>
      </rPr>
      <t xml:space="preserve">Drop down list with the options: </t>
    </r>
    <r>
      <rPr>
        <sz val="11"/>
        <color theme="1"/>
        <rFont val="Calibri"/>
        <family val="2"/>
        <scheme val="minor"/>
      </rPr>
      <t xml:space="preserve">
No, 
Not known, 
Yes,  
Yes: In some case, 
Yes: See comments, 
Other, 
Other: See comments</t>
    </r>
  </si>
  <si>
    <r>
      <t>Entry:</t>
    </r>
    <r>
      <rPr>
        <b/>
        <sz val="11"/>
        <color theme="1"/>
        <rFont val="Calibri"/>
        <family val="2"/>
        <scheme val="minor"/>
      </rPr>
      <t xml:space="preserve"> Drop down list with the options: </t>
    </r>
    <r>
      <rPr>
        <sz val="11"/>
        <color theme="1"/>
        <rFont val="Calibri"/>
        <family val="2"/>
        <scheme val="minor"/>
      </rPr>
      <t xml:space="preserve">
No,                 Not known, 
Yes,                Yes: In some case, 
Yes: See comments, 
Other,           Other: See comments </t>
    </r>
  </si>
  <si>
    <r>
      <t>Entry:</t>
    </r>
    <r>
      <rPr>
        <b/>
        <sz val="11"/>
        <color theme="1"/>
        <rFont val="Calibri"/>
        <family val="2"/>
        <scheme val="minor"/>
      </rPr>
      <t xml:space="preserve"> Drop down list with the options: </t>
    </r>
    <r>
      <rPr>
        <sz val="11"/>
        <color theme="1"/>
        <rFont val="Calibri"/>
        <family val="2"/>
        <scheme val="minor"/>
      </rPr>
      <t xml:space="preserve">
No,                      Not known, 
Yes,                     Yes: In some case, 
Yes: See comments , 
Other,                Other: See comments </t>
    </r>
  </si>
  <si>
    <t xml:space="preserve">Fluoroscopy Time Units generally used on this system 
</t>
  </si>
  <si>
    <r>
      <t xml:space="preserve">Entry: </t>
    </r>
    <r>
      <rPr>
        <b/>
        <sz val="11"/>
        <color theme="1"/>
        <rFont val="Calibri"/>
        <family val="2"/>
        <scheme val="minor"/>
      </rPr>
      <t>Drop down list with the options:</t>
    </r>
    <r>
      <rPr>
        <sz val="11"/>
        <color theme="1"/>
        <rFont val="Calibri"/>
        <family val="2"/>
        <scheme val="minor"/>
      </rPr>
      <t xml:space="preserve">
Gy, 
dGy, 
cGy, 
mGy, 
µGy,
Other, 
Not measured
Not Known</t>
    </r>
  </si>
  <si>
    <r>
      <t xml:space="preserve">Very useful information 
but should be treated as </t>
    </r>
    <r>
      <rPr>
        <b/>
        <sz val="11"/>
        <color theme="1"/>
        <rFont val="Calibri"/>
        <family val="2"/>
        <scheme val="minor"/>
      </rPr>
      <t>"Essential"</t>
    </r>
    <r>
      <rPr>
        <sz val="11"/>
        <color theme="1"/>
        <rFont val="Calibri"/>
        <family val="2"/>
        <scheme val="minor"/>
      </rPr>
      <t xml:space="preserve"> if Fluoroscopy Time data submitted</t>
    </r>
  </si>
  <si>
    <t>Very useful information 
Treat as "Essential" if "other" entered in D20.</t>
  </si>
  <si>
    <r>
      <t xml:space="preserve">Very useful information 
but should be treated as </t>
    </r>
    <r>
      <rPr>
        <b/>
        <sz val="11"/>
        <color theme="1"/>
        <rFont val="Calibri"/>
        <family val="2"/>
        <scheme val="minor"/>
      </rPr>
      <t>"Essential"</t>
    </r>
    <r>
      <rPr>
        <sz val="11"/>
        <color theme="1"/>
        <rFont val="Calibri"/>
        <family val="2"/>
        <scheme val="minor"/>
      </rPr>
      <t xml:space="preserve"> if Dose at a reference point data is submitted.</t>
    </r>
  </si>
  <si>
    <t>Very useful information 
Treat as "Essential" if "other" entered in D23.</t>
  </si>
  <si>
    <t>Entry: either  DAP calibration ratio 
(Traceable DAP reading/System DAP reading)
or Average percentage difference: 
(System DAP reading - Traceable DAP reading) x 100 / Traceable DAP meter reading %</t>
  </si>
  <si>
    <t>Acquisition mode options: 
Different image modes or similar?</t>
  </si>
  <si>
    <t xml:space="preserve">Acquisition mode options: 
Variable focal spot size?    </t>
  </si>
  <si>
    <t xml:space="preserve">Acquisition mode options: 
Variable frame rate available?        </t>
  </si>
  <si>
    <t xml:space="preserve">Acquisition mode options: 
Magnification mode?  </t>
  </si>
  <si>
    <t xml:space="preserve">Fluoroscopy mode option: 
Low and High dose modes available or similar? </t>
  </si>
  <si>
    <t xml:space="preserve">Fluoroscopy mode option: 
Variable focal spot size?   </t>
  </si>
  <si>
    <t xml:space="preserve">Fluoroscopy mode option: 
Variable pulsed beam available?   </t>
  </si>
  <si>
    <t xml:space="preserve">Fluoroscopy mode option: 
Magnification mode?  </t>
  </si>
  <si>
    <t xml:space="preserve">Detector size: For Flat Panel detector:  
Width in cm </t>
  </si>
  <si>
    <t>Detector size: For Flat Panel detector: 
Length in cm</t>
  </si>
  <si>
    <t>Detector size: For Image Intensifier and video system: Diameter in cm</t>
  </si>
  <si>
    <r>
      <t xml:space="preserve">Drop down list with the options:
</t>
    </r>
    <r>
      <rPr>
        <sz val="11"/>
        <color theme="1"/>
        <rFont val="Calibri"/>
        <family val="2"/>
        <scheme val="minor"/>
      </rPr>
      <t>Yes,      No,    Not known,   N/A</t>
    </r>
  </si>
  <si>
    <t>Number field, a number between 0 and 1,000 in units of cm</t>
  </si>
  <si>
    <t>Pale Yellow: Essential Information 
if not entered elsewhere</t>
  </si>
  <si>
    <r>
      <t xml:space="preserve">Entry: </t>
    </r>
    <r>
      <rPr>
        <b/>
        <sz val="11"/>
        <color theme="1"/>
        <rFont val="Calibri"/>
        <family val="2"/>
        <scheme val="minor"/>
      </rPr>
      <t>Drop down list with the options:</t>
    </r>
    <r>
      <rPr>
        <sz val="11"/>
        <color theme="1"/>
        <rFont val="Calibri"/>
        <family val="2"/>
        <scheme val="minor"/>
      </rPr>
      <t xml:space="preserve">
Yes: High,      Yes: Medium,       Yes: Low,
Yes: Bone,    Yes: Soft tissue,   Yes: Other-see notes
No,          
No: see notes 
Not Known</t>
    </r>
  </si>
  <si>
    <r>
      <t xml:space="preserve">Entry: </t>
    </r>
    <r>
      <rPr>
        <b/>
        <sz val="11"/>
        <color theme="1"/>
        <rFont val="Calibri"/>
        <family val="2"/>
        <scheme val="minor"/>
      </rPr>
      <t>Drop down list with options:</t>
    </r>
    <r>
      <rPr>
        <sz val="11"/>
        <color theme="1"/>
        <rFont val="Calibri"/>
        <family val="2"/>
        <scheme val="minor"/>
      </rPr>
      <t xml:space="preserve"> 
Yes: Used for all exposures,              
Yes: Used for most exposures,
Yes: used for selected exposures,  
No: not used for this exam/procedure,     Not known</t>
    </r>
  </si>
  <si>
    <r>
      <t xml:space="preserve">Entry: </t>
    </r>
    <r>
      <rPr>
        <b/>
        <sz val="11"/>
        <color theme="1"/>
        <rFont val="Calibri"/>
        <family val="2"/>
        <scheme val="minor"/>
      </rPr>
      <t xml:space="preserve">Drop down list with options: </t>
    </r>
    <r>
      <rPr>
        <sz val="11"/>
        <color theme="1"/>
        <rFont val="Calibri"/>
        <family val="2"/>
        <scheme val="minor"/>
      </rPr>
      <t xml:space="preserve">
Not known, No, Yes, Yes: Low dose check image, Yes: In some cases, Yes: See Protocol Notes in column AN</t>
    </r>
  </si>
  <si>
    <r>
      <t xml:space="preserve">Entry: </t>
    </r>
    <r>
      <rPr>
        <b/>
        <sz val="11"/>
        <rFont val="Calibri"/>
        <family val="2"/>
        <scheme val="minor"/>
      </rPr>
      <t>Drop down list with options:</t>
    </r>
    <r>
      <rPr>
        <sz val="11"/>
        <rFont val="Calibri"/>
        <family val="2"/>
        <scheme val="minor"/>
      </rPr>
      <t xml:space="preserve">
No: See Dose Data Collection Methodology Box
Not Know
Yes: See Additional Information
Yes: Retrospectively from RIS records
Yes: Retrospectively from various source records (see column AN)
Yes: Prospectively using the PHE forms
Yes: Prospectively using in-house survey procedures
Yes: Retrospectively and Prospectively</t>
    </r>
  </si>
  <si>
    <t>AN2  PHE SNOMED Code</t>
  </si>
  <si>
    <r>
      <t xml:space="preserve">DAP Dose for complete exam* 
</t>
    </r>
    <r>
      <rPr>
        <i/>
        <sz val="11"/>
        <color indexed="8"/>
        <rFont val="Calibri"/>
        <family val="2"/>
        <scheme val="minor"/>
      </rPr>
      <t>in the units shown in F4/G4</t>
    </r>
  </si>
  <si>
    <r>
      <t xml:space="preserve">DAP Dose from standard fluoro mode only
</t>
    </r>
    <r>
      <rPr>
        <i/>
        <sz val="11"/>
        <color indexed="8"/>
        <rFont val="Calibri"/>
        <family val="2"/>
        <scheme val="minor"/>
      </rPr>
      <t>in the units shown in F4/G4</t>
    </r>
  </si>
  <si>
    <r>
      <t xml:space="preserve">DAP Dose from Acquisition runs only
</t>
    </r>
    <r>
      <rPr>
        <i/>
        <sz val="11"/>
        <color indexed="8"/>
        <rFont val="Calibri"/>
        <family val="2"/>
        <scheme val="minor"/>
      </rPr>
      <t>in the units shown in F4/G4</t>
    </r>
  </si>
  <si>
    <r>
      <rPr>
        <b/>
        <sz val="12"/>
        <color indexed="8"/>
        <rFont val="Calibri"/>
        <family val="2"/>
        <scheme val="minor"/>
      </rPr>
      <t>Dose at Reference Point from standard fluoro mode only</t>
    </r>
    <r>
      <rPr>
        <sz val="12"/>
        <color indexed="8"/>
        <rFont val="Calibri"/>
        <family val="2"/>
        <scheme val="minor"/>
      </rPr>
      <t xml:space="preserve">
</t>
    </r>
    <r>
      <rPr>
        <i/>
        <sz val="11"/>
        <color indexed="8"/>
        <rFont val="Calibri"/>
        <family val="2"/>
        <scheme val="minor"/>
      </rPr>
      <t>in the units shown in I4/J4/K4</t>
    </r>
  </si>
  <si>
    <r>
      <rPr>
        <b/>
        <sz val="12"/>
        <color indexed="8"/>
        <rFont val="Calibri"/>
        <family val="2"/>
        <scheme val="minor"/>
      </rPr>
      <t>Dose at Reference Point from Acquisition runs only</t>
    </r>
    <r>
      <rPr>
        <sz val="12"/>
        <color indexed="8"/>
        <rFont val="Calibri"/>
        <family val="2"/>
        <scheme val="minor"/>
      </rPr>
      <t xml:space="preserve">
</t>
    </r>
    <r>
      <rPr>
        <i/>
        <sz val="11"/>
        <color indexed="8"/>
        <rFont val="Calibri"/>
        <family val="2"/>
        <scheme val="minor"/>
      </rPr>
      <t>in the units shown in I4/J4/K4</t>
    </r>
  </si>
  <si>
    <r>
      <t xml:space="preserve">Local Protocol Name 
</t>
    </r>
    <r>
      <rPr>
        <i/>
        <sz val="11"/>
        <color indexed="8"/>
        <rFont val="Calibri"/>
        <family val="2"/>
        <scheme val="minor"/>
      </rPr>
      <t>If not entered on Exam_protocol_information sheet or different from that standard protocol name.</t>
    </r>
  </si>
  <si>
    <t>*Essential if fluoro time data submitted</t>
  </si>
  <si>
    <t>*Essential if dose at a reference point data submitted</t>
  </si>
  <si>
    <r>
      <t xml:space="preserve">Entry: Free text
</t>
    </r>
    <r>
      <rPr>
        <i/>
        <sz val="11"/>
        <color theme="1"/>
        <rFont val="Calibri"/>
        <family val="2"/>
        <scheme val="minor"/>
      </rPr>
      <t>The name of the protocol that was used for this record entry exposure.</t>
    </r>
  </si>
  <si>
    <r>
      <t xml:space="preserve">Local Protocol Name 
</t>
    </r>
    <r>
      <rPr>
        <i/>
        <sz val="11"/>
        <color indexed="8"/>
        <rFont val="Calibri"/>
        <family val="2"/>
        <scheme val="minor"/>
      </rPr>
      <t>If not entered on Exam_Protocol_Information sheet or different from that standard protocol name.</t>
    </r>
  </si>
  <si>
    <t>Patient weight 
Please enter whenever available.
(kg)</t>
  </si>
  <si>
    <r>
      <t xml:space="preserve">Entry: </t>
    </r>
    <r>
      <rPr>
        <b/>
        <sz val="11"/>
        <color theme="1"/>
        <rFont val="Calibri"/>
        <family val="2"/>
        <scheme val="minor"/>
      </rPr>
      <t>Drop down list with options:</t>
    </r>
    <r>
      <rPr>
        <sz val="11"/>
        <color theme="1"/>
        <rFont val="Calibri"/>
        <family val="2"/>
        <scheme val="minor"/>
      </rPr>
      <t xml:space="preserve">
Yes: In all cases, 
Yes: In most cases, 
Yes: In some cases, 
No,                                   Not Known</t>
    </r>
  </si>
  <si>
    <t>Recommended field of view (FoV) ?
Rectangular: Diagonal: cm</t>
  </si>
  <si>
    <r>
      <t xml:space="preserve">Fluoroscopy beam pulse rate
</t>
    </r>
    <r>
      <rPr>
        <i/>
        <sz val="11"/>
        <color indexed="8"/>
        <rFont val="Calibri"/>
        <family val="2"/>
      </rPr>
      <t xml:space="preserve">(where more than one rate used, list in column AQ)
</t>
    </r>
    <r>
      <rPr>
        <b/>
        <sz val="12"/>
        <color indexed="8"/>
        <rFont val="Calibri"/>
        <family val="2"/>
      </rPr>
      <t>s</t>
    </r>
    <r>
      <rPr>
        <b/>
        <vertAlign val="superscript"/>
        <sz val="12"/>
        <color indexed="8"/>
        <rFont val="Calibri"/>
        <family val="2"/>
      </rPr>
      <t>-1</t>
    </r>
  </si>
  <si>
    <r>
      <t xml:space="preserve">Acquisition Frame rate, 
</t>
    </r>
    <r>
      <rPr>
        <i/>
        <sz val="11"/>
        <color indexed="8"/>
        <rFont val="Calibri"/>
        <family val="2"/>
      </rPr>
      <t>(where more than one rate used, list in column AQ)</t>
    </r>
    <r>
      <rPr>
        <b/>
        <sz val="12"/>
        <color indexed="8"/>
        <rFont val="Calibri"/>
        <family val="2"/>
      </rPr>
      <t xml:space="preserve">
s</t>
    </r>
    <r>
      <rPr>
        <b/>
        <vertAlign val="superscript"/>
        <sz val="12"/>
        <color indexed="8"/>
        <rFont val="Calibri"/>
        <family val="2"/>
      </rPr>
      <t>-1</t>
    </r>
  </si>
  <si>
    <r>
      <t xml:space="preserve">"Dose at a reference point" units 
</t>
    </r>
    <r>
      <rPr>
        <i/>
        <sz val="12"/>
        <rFont val="Calibri"/>
        <family val="2"/>
      </rPr>
      <t>(* if "Dose at a reference point" data submitted and units different from entry in General Information)</t>
    </r>
  </si>
  <si>
    <t xml:space="preserve">This sheet is for entering exams or  procedure protocol information. Its use is voluntary and Essential fields on this worksheet are only essential if it is used.
Alternatively, exposure conditions can be entered for individual patient records on the exam spreadsheets or not submitted.  </t>
  </si>
  <si>
    <r>
      <t xml:space="preserve">N/A: A PHE admin entry: no entry required
</t>
    </r>
    <r>
      <rPr>
        <i/>
        <sz val="10"/>
        <color theme="1"/>
        <rFont val="Calibri"/>
        <family val="2"/>
        <scheme val="minor"/>
      </rPr>
      <t>Increase row height as required so Note is fully visible.</t>
    </r>
  </si>
  <si>
    <r>
      <t xml:space="preserve">PHE Support Notes for Exam
</t>
    </r>
    <r>
      <rPr>
        <i/>
        <sz val="12"/>
        <color indexed="8"/>
        <rFont val="Calibri"/>
        <family val="2"/>
      </rPr>
      <t>(Increase row height as required so Note is fully visible.)</t>
    </r>
  </si>
  <si>
    <r>
      <t xml:space="preserve">Entry: </t>
    </r>
    <r>
      <rPr>
        <b/>
        <sz val="11"/>
        <color theme="1"/>
        <rFont val="Calibri"/>
        <family val="2"/>
        <scheme val="minor"/>
      </rPr>
      <t>Drop down list with the options:</t>
    </r>
    <r>
      <rPr>
        <sz val="11"/>
        <color theme="1"/>
        <rFont val="Calibri"/>
        <family val="2"/>
        <scheme val="minor"/>
      </rPr>
      <t xml:space="preserve">
Fluoroscopy System default units, 
DAP at reference point not measured
Gy,  dGy, cGy, 
mGy, 
Other,    and   Not known</t>
    </r>
  </si>
  <si>
    <r>
      <t xml:space="preserve">Entry: </t>
    </r>
    <r>
      <rPr>
        <b/>
        <sz val="11"/>
        <color theme="1"/>
        <rFont val="Calibri"/>
        <family val="2"/>
        <scheme val="minor"/>
      </rPr>
      <t>Drop down list with the options:</t>
    </r>
    <r>
      <rPr>
        <sz val="11"/>
        <color theme="1"/>
        <rFont val="Calibri"/>
        <family val="2"/>
        <scheme val="minor"/>
      </rPr>
      <t xml:space="preserve">
Fluoroscopy system default units,     
Fluoroscopy time not measured,
Seconds, 
Minutes - decimal point - seconds, 
Minutes and decimal fraction of minutes, 
Other,  and    Not known</t>
    </r>
  </si>
  <si>
    <t>Does this protocol use 
digital subtraction?</t>
  </si>
  <si>
    <r>
      <t xml:space="preserve">Entry: Free text
</t>
    </r>
    <r>
      <rPr>
        <i/>
        <sz val="11"/>
        <color theme="1"/>
        <rFont val="Calibri"/>
        <family val="2"/>
        <scheme val="minor"/>
      </rPr>
      <t>For record identification in case of a query.</t>
    </r>
    <r>
      <rPr>
        <sz val="11"/>
        <color theme="1"/>
        <rFont val="Calibri"/>
        <family val="2"/>
        <scheme val="minor"/>
      </rPr>
      <t xml:space="preserve"> </t>
    </r>
    <r>
      <rPr>
        <b/>
        <u/>
        <sz val="11"/>
        <color theme="1"/>
        <rFont val="Calibri"/>
        <family val="2"/>
        <scheme val="minor"/>
      </rPr>
      <t xml:space="preserve">Must not identify patient </t>
    </r>
  </si>
  <si>
    <t>Dose Area Product (DAP) Units*</t>
  </si>
  <si>
    <r>
      <rPr>
        <b/>
        <sz val="12"/>
        <color theme="1"/>
        <rFont val="Calibri"/>
        <family val="2"/>
        <scheme val="minor"/>
      </rPr>
      <t>Cumulative air kerma Dose at the IEC reference point (C</t>
    </r>
    <r>
      <rPr>
        <b/>
        <vertAlign val="subscript"/>
        <sz val="12"/>
        <color theme="1"/>
        <rFont val="Calibri"/>
        <family val="2"/>
        <scheme val="minor"/>
      </rPr>
      <t>dose</t>
    </r>
    <r>
      <rPr>
        <b/>
        <sz val="12"/>
        <color theme="1"/>
        <rFont val="Calibri"/>
        <family val="2"/>
        <scheme val="minor"/>
      </rPr>
      <t>)</t>
    </r>
    <r>
      <rPr>
        <sz val="12"/>
        <color theme="1"/>
        <rFont val="Calibri"/>
        <family val="2"/>
        <scheme val="minor"/>
      </rPr>
      <t xml:space="preserve"> </t>
    </r>
    <r>
      <rPr>
        <b/>
        <sz val="12"/>
        <color theme="1"/>
        <rFont val="Calibri"/>
        <family val="2"/>
        <scheme val="minor"/>
      </rPr>
      <t xml:space="preserve">Units 
</t>
    </r>
    <r>
      <rPr>
        <sz val="12"/>
        <color theme="1"/>
        <rFont val="Calibri"/>
        <family val="2"/>
        <scheme val="minor"/>
      </rPr>
      <t xml:space="preserve">Essential if data submitted  </t>
    </r>
    <r>
      <rPr>
        <i/>
        <sz val="10"/>
        <color theme="1"/>
        <rFont val="Calibri"/>
        <family val="2"/>
        <scheme val="minor"/>
      </rPr>
      <t xml:space="preserve">(see cell comment for definition)   </t>
    </r>
  </si>
  <si>
    <r>
      <t xml:space="preserve">Fluoro Time Units 
</t>
    </r>
    <r>
      <rPr>
        <sz val="10"/>
        <color indexed="8"/>
        <rFont val="Calibri"/>
        <family val="2"/>
        <scheme val="minor"/>
      </rPr>
      <t>Essential if data sub.</t>
    </r>
  </si>
  <si>
    <t>PHE automated repeat of System default dose units from "Fluoroscopy_System_General_Info" sheet:
Update if required</t>
  </si>
  <si>
    <t xml:space="preserve">F2-H2 on Extra forms:- Essential:  Enter Exam name </t>
  </si>
  <si>
    <r>
      <t xml:space="preserve">Entry: </t>
    </r>
    <r>
      <rPr>
        <b/>
        <sz val="11"/>
        <color theme="1"/>
        <rFont val="Calibri"/>
        <family val="2"/>
        <scheme val="minor"/>
      </rPr>
      <t xml:space="preserve">Decimal number between 30 and 300. </t>
    </r>
    <r>
      <rPr>
        <b/>
        <u/>
        <sz val="11"/>
        <color theme="1"/>
        <rFont val="Calibri"/>
        <family val="2"/>
        <scheme val="minor"/>
      </rPr>
      <t xml:space="preserve">
Please enter whenever data is available.</t>
    </r>
    <r>
      <rPr>
        <sz val="11"/>
        <color theme="1"/>
        <rFont val="Calibri"/>
        <family val="2"/>
        <scheme val="minor"/>
      </rPr>
      <t xml:space="preserve">
</t>
    </r>
    <r>
      <rPr>
        <i/>
        <sz val="11"/>
        <color theme="1"/>
        <rFont val="Calibri"/>
        <family val="2"/>
        <scheme val="minor"/>
      </rPr>
      <t xml:space="preserve">This should be an essential field but has been set as "Very Useful data" as many do not collect weight data in association with diagnostic doses. </t>
    </r>
  </si>
  <si>
    <r>
      <t xml:space="preserve">Entry: Positive number (decimal) in years between 16 and 120. 
</t>
    </r>
    <r>
      <rPr>
        <i/>
        <sz val="11"/>
        <color theme="1"/>
        <rFont val="Calibri"/>
        <family val="2"/>
        <scheme val="minor"/>
      </rPr>
      <t xml:space="preserve">All patients must be adults, i.e. 16 years or older. If calculated from the patient's birth date please truncate the value to one decimal point or less so that the birth date cannot be recalculated. </t>
    </r>
  </si>
  <si>
    <r>
      <t>Acquisition Frame rate,  units of s</t>
    </r>
    <r>
      <rPr>
        <vertAlign val="superscript"/>
        <sz val="12"/>
        <color theme="1"/>
        <rFont val="Calibri"/>
        <family val="2"/>
        <scheme val="minor"/>
      </rPr>
      <t>-1</t>
    </r>
    <r>
      <rPr>
        <sz val="12"/>
        <color theme="1"/>
        <rFont val="Calibri"/>
        <family val="2"/>
        <scheme val="minor"/>
      </rPr>
      <t xml:space="preserve">
</t>
    </r>
    <r>
      <rPr>
        <sz val="12"/>
        <color indexed="8"/>
        <rFont val="Calibri"/>
        <family val="2"/>
      </rPr>
      <t>(where more than one rate used, list in column AI)</t>
    </r>
  </si>
  <si>
    <r>
      <t>Fluoroscopy beam pulse rate, units of s</t>
    </r>
    <r>
      <rPr>
        <vertAlign val="superscript"/>
        <sz val="12"/>
        <color indexed="8"/>
        <rFont val="Calibri"/>
        <family val="2"/>
        <scheme val="minor"/>
      </rPr>
      <t>-1</t>
    </r>
    <r>
      <rPr>
        <sz val="12"/>
        <color indexed="8"/>
        <rFont val="Calibri"/>
        <family val="2"/>
        <scheme val="minor"/>
      </rPr>
      <t xml:space="preserve">
</t>
    </r>
    <r>
      <rPr>
        <sz val="12"/>
        <color indexed="8"/>
        <rFont val="Calibri"/>
        <family val="2"/>
      </rPr>
      <t>(where more than one rate used, list in column AI)</t>
    </r>
  </si>
  <si>
    <r>
      <t xml:space="preserve">Entry: </t>
    </r>
    <r>
      <rPr>
        <b/>
        <sz val="11"/>
        <color theme="1"/>
        <rFont val="Calibri"/>
        <family val="2"/>
        <scheme val="minor"/>
      </rPr>
      <t xml:space="preserve">Drop down list with options:
</t>
    </r>
    <r>
      <rPr>
        <sz val="11"/>
        <color theme="1"/>
        <rFont val="Calibri"/>
        <family val="2"/>
        <scheme val="minor"/>
      </rPr>
      <t>Not known
Not Stated in Protocol
Erect: Standing
Erect: Sitting
Supine
Prone
Lateral Decubitus (lying on side)
Various: Erect and Decubitus
Various: Decubitus
Various: Erect 
Other</t>
    </r>
  </si>
  <si>
    <r>
      <t xml:space="preserve">Entry: Free text 
</t>
    </r>
    <r>
      <rPr>
        <i/>
        <sz val="11"/>
        <color theme="1"/>
        <rFont val="Calibri"/>
        <family val="2"/>
        <scheme val="minor"/>
      </rPr>
      <t>Any additional information or comments you wish to add.</t>
    </r>
  </si>
  <si>
    <r>
      <t xml:space="preserve">Entry: Free text:
</t>
    </r>
    <r>
      <rPr>
        <i/>
        <sz val="11"/>
        <color theme="1"/>
        <rFont val="Calibri"/>
        <family val="2"/>
        <scheme val="minor"/>
      </rPr>
      <t>Enter the SNOMED code used for this record if different from the AN2 cell entry</t>
    </r>
  </si>
  <si>
    <r>
      <t xml:space="preserve">Entry: Free text:
 </t>
    </r>
    <r>
      <rPr>
        <i/>
        <sz val="11"/>
        <color theme="1"/>
        <rFont val="Calibri"/>
        <family val="2"/>
        <scheme val="minor"/>
      </rPr>
      <t>Enter the NICIP code used for this record if different from the AO2 cell entry</t>
    </r>
  </si>
  <si>
    <r>
      <rPr>
        <b/>
        <sz val="11"/>
        <color theme="1"/>
        <rFont val="Calibri"/>
        <family val="2"/>
        <scheme val="minor"/>
      </rPr>
      <t>Essential only if Fluoroscopy time data submitted 
Applies to column H</t>
    </r>
    <r>
      <rPr>
        <sz val="11"/>
        <color theme="1"/>
        <rFont val="Calibri"/>
        <family val="2"/>
        <scheme val="minor"/>
      </rPr>
      <t xml:space="preserve">
</t>
    </r>
    <r>
      <rPr>
        <b/>
        <i/>
        <sz val="11"/>
        <color theme="1"/>
        <rFont val="Calibri"/>
        <family val="2"/>
        <scheme val="minor"/>
      </rPr>
      <t>If these units do not apply to this sheet's exam, change the units using the H4 drop down list:</t>
    </r>
    <r>
      <rPr>
        <sz val="11"/>
        <color theme="1"/>
        <rFont val="Calibri"/>
        <family val="2"/>
        <scheme val="minor"/>
      </rPr>
      <t xml:space="preserve">
Seconds, Minutes - decimal point - seconds, 
Minutes and decimal fraction of minutes, 
Other,  and Not known</t>
    </r>
  </si>
  <si>
    <t>Essential: 
PHE automated repeat of System default dose units from "Fluoroscopy_System_General_Info" sheet:
Update if required</t>
  </si>
  <si>
    <r>
      <rPr>
        <b/>
        <sz val="11"/>
        <color theme="1"/>
        <rFont val="Calibri"/>
        <family val="2"/>
        <scheme val="minor"/>
      </rPr>
      <t>Applies to columns E, F and G</t>
    </r>
    <r>
      <rPr>
        <sz val="11"/>
        <color theme="1"/>
        <rFont val="Calibri"/>
        <family val="2"/>
        <scheme val="minor"/>
      </rPr>
      <t xml:space="preserve">
</t>
    </r>
    <r>
      <rPr>
        <b/>
        <i/>
        <sz val="11"/>
        <color theme="1"/>
        <rFont val="Calibri"/>
        <family val="2"/>
        <scheme val="minor"/>
      </rPr>
      <t>If these units do not apply to this sheet's exam, change the units using the F4/G4 drop down list:</t>
    </r>
    <r>
      <rPr>
        <sz val="11"/>
        <color theme="1"/>
        <rFont val="Calibri"/>
        <family val="2"/>
        <scheme val="minor"/>
      </rPr>
      <t xml:space="preserve">
Gy.cm2       (or shown as  GYCM2) 
mGy.cm2    (or shown as MGYCM2) 
cGy.cm2     (or shown as CGYCM2) 
dGycm2     (or shown as DGYCM2)
µGy.m2      (or shown as µGYM2)
mGy.m2      (or shown as MGYM2)
Gy.m2        (or shown as GYM2) 
Other
Not known</t>
    </r>
  </si>
  <si>
    <r>
      <rPr>
        <b/>
        <sz val="11"/>
        <color theme="1"/>
        <rFont val="Calibri"/>
        <family val="2"/>
        <scheme val="minor"/>
      </rPr>
      <t xml:space="preserve">Essential only if "Dose at reference point" data submitted.
Applies to columns I, J and K.
</t>
    </r>
    <r>
      <rPr>
        <b/>
        <i/>
        <sz val="11"/>
        <color theme="1"/>
        <rFont val="Calibri"/>
        <family val="2"/>
        <scheme val="minor"/>
      </rPr>
      <t>If these units do not apply to this sheet's exam, change the units using the I4/J4/K4 drop down list:</t>
    </r>
    <r>
      <rPr>
        <sz val="11"/>
        <color theme="1"/>
        <rFont val="Calibri"/>
        <family val="2"/>
        <scheme val="minor"/>
      </rPr>
      <t xml:space="preserve">
Gy, 
dGy,  
cGy,  
mGy, 
Other,
Not known</t>
    </r>
  </si>
  <si>
    <t>Box note 1: Retrospective data is accepted only for exams performed in or since January 2017</t>
  </si>
  <si>
    <t>Other : See any other information (B60 or B88)</t>
  </si>
  <si>
    <r>
      <t xml:space="preserve">Entry: </t>
    </r>
    <r>
      <rPr>
        <b/>
        <sz val="11"/>
        <color theme="1"/>
        <rFont val="Calibri"/>
        <family val="2"/>
        <scheme val="minor"/>
      </rPr>
      <t>Drop down list with the options:</t>
    </r>
    <r>
      <rPr>
        <sz val="11"/>
        <color theme="1"/>
        <rFont val="Calibri"/>
        <family val="2"/>
        <scheme val="minor"/>
      </rPr>
      <t xml:space="preserve">
Yes: Several frame rates available
No: Single fixed frame rate,                                             Other,
Other: See Any other information (B60 or B88),      Not known</t>
    </r>
  </si>
  <si>
    <r>
      <t xml:space="preserve">Entry: </t>
    </r>
    <r>
      <rPr>
        <b/>
        <sz val="11"/>
        <color theme="1"/>
        <rFont val="Calibri"/>
        <family val="2"/>
        <scheme val="minor"/>
      </rPr>
      <t>Drop down list with the options:</t>
    </r>
    <r>
      <rPr>
        <sz val="11"/>
        <color theme="1"/>
        <rFont val="Calibri"/>
        <family val="2"/>
        <scheme val="minor"/>
      </rPr>
      <t xml:space="preserve">
Yes, Yes: see Notes, No, Not known</t>
    </r>
  </si>
  <si>
    <r>
      <rPr>
        <sz val="11"/>
        <color theme="1"/>
        <rFont val="Calibri"/>
        <family val="2"/>
        <scheme val="minor"/>
      </rPr>
      <t xml:space="preserve">Entry: </t>
    </r>
    <r>
      <rPr>
        <b/>
        <sz val="11"/>
        <color theme="1"/>
        <rFont val="Calibri"/>
        <family val="2"/>
        <scheme val="minor"/>
      </rPr>
      <t xml:space="preserve">Drop down list with the options
</t>
    </r>
    <r>
      <rPr>
        <sz val="11"/>
        <color theme="1"/>
        <rFont val="Calibri"/>
        <family val="2"/>
        <scheme val="minor"/>
      </rPr>
      <t xml:space="preserve">AGFA
Canon Medical (previously Toshiba)
Carestream Health
Fujifilm
GE Healthcare
Hitachi Healthcare
Hologic 
Perkin Elmer
Philips Healthcare
Samsung
Siemens Healthcare
Shimadzu Corporation
Toshiba Medical
Trixell Detector
Other
Unknown
</t>
    </r>
    <r>
      <rPr>
        <i/>
        <sz val="11"/>
        <color theme="1"/>
        <rFont val="Calibri"/>
        <family val="2"/>
        <scheme val="minor"/>
      </rPr>
      <t xml:space="preserve">If the option "other" is  selected enter the manufacture's name in an additional information text box: B78 or B88 </t>
    </r>
  </si>
  <si>
    <r>
      <t xml:space="preserve">Free text: 
</t>
    </r>
    <r>
      <rPr>
        <i/>
        <sz val="11"/>
        <color theme="1"/>
        <rFont val="Calibri"/>
        <family val="2"/>
        <scheme val="minor"/>
      </rPr>
      <t>Any additional outstand information you wish to include.</t>
    </r>
  </si>
  <si>
    <r>
      <t xml:space="preserve">Entry: Select from drop down options
</t>
    </r>
    <r>
      <rPr>
        <i/>
        <sz val="11"/>
        <color theme="1"/>
        <rFont val="Calibri"/>
        <family val="2"/>
        <scheme val="minor"/>
      </rPr>
      <t>See "Info Exam and Procedure List" or select "Z01. Other" if not on list.</t>
    </r>
  </si>
  <si>
    <t>Are submitted DAP values corrected for attenuation caused by the couch/table ?</t>
  </si>
  <si>
    <t>Yes: See “Notes”</t>
  </si>
  <si>
    <t>Couch attenuation correction</t>
  </si>
  <si>
    <t>Yes: Manufacture’s software automatically applies a couch attenuation correction</t>
  </si>
  <si>
    <t>No: Correction factor was assessed but is not applied</t>
  </si>
  <si>
    <t>DAP values corrected for couch attenuation?</t>
  </si>
  <si>
    <t>IRFPS_Field_54</t>
  </si>
  <si>
    <t>Yes: Correction factor assessed in house and applied to all dose records</t>
  </si>
  <si>
    <t>D12</t>
  </si>
  <si>
    <t>D37</t>
  </si>
  <si>
    <r>
      <t xml:space="preserve">Entry: </t>
    </r>
    <r>
      <rPr>
        <b/>
        <sz val="11"/>
        <color theme="1"/>
        <rFont val="Calibri"/>
        <family val="2"/>
        <scheme val="minor"/>
      </rPr>
      <t>Drop down list with the options:</t>
    </r>
    <r>
      <rPr>
        <sz val="11"/>
        <color theme="1"/>
        <rFont val="Calibri"/>
        <family val="2"/>
        <scheme val="minor"/>
      </rPr>
      <t xml:space="preserve">
Yes: continuously variable,       
Yes: to set sizes, 
No,       
No: Focal spot size set automatically for operational mode, 
Other,                                           Not known</t>
    </r>
  </si>
  <si>
    <t xml:space="preserve">      Imaging Options Available</t>
  </si>
  <si>
    <r>
      <t xml:space="preserve">Free text: </t>
    </r>
    <r>
      <rPr>
        <i/>
        <sz val="11"/>
        <color theme="1"/>
        <rFont val="Calibri"/>
        <family val="2"/>
        <scheme val="minor"/>
      </rPr>
      <t>Additional information can go in text box at B80.</t>
    </r>
  </si>
  <si>
    <r>
      <rPr>
        <sz val="14"/>
        <rFont val="Calibri"/>
        <family val="2"/>
      </rPr>
      <t>Units used on this system*</t>
    </r>
    <r>
      <rPr>
        <i/>
        <sz val="12"/>
        <rFont val="Calibri"/>
        <family val="2"/>
      </rPr>
      <t xml:space="preserve">     (drop down list)</t>
    </r>
  </si>
  <si>
    <r>
      <rPr>
        <sz val="14"/>
        <rFont val="Calibri"/>
        <family val="2"/>
        <scheme val="minor"/>
      </rPr>
      <t xml:space="preserve">Antiscatter Grid available?         </t>
    </r>
    <r>
      <rPr>
        <sz val="12"/>
        <rFont val="Calibri"/>
        <family val="2"/>
        <scheme val="minor"/>
      </rPr>
      <t xml:space="preserve"> </t>
    </r>
    <r>
      <rPr>
        <i/>
        <sz val="11"/>
        <rFont val="Calibri"/>
        <family val="2"/>
        <scheme val="minor"/>
      </rPr>
      <t>(Drop down list: Yes/No)</t>
    </r>
  </si>
  <si>
    <r>
      <t xml:space="preserve">Entry: </t>
    </r>
    <r>
      <rPr>
        <b/>
        <sz val="11"/>
        <color theme="1"/>
        <rFont val="Calibri"/>
        <family val="2"/>
        <scheme val="minor"/>
      </rPr>
      <t>Drop down list with the options:</t>
    </r>
    <r>
      <rPr>
        <sz val="11"/>
        <color theme="1"/>
        <rFont val="Calibri"/>
        <family val="2"/>
        <scheme val="minor"/>
      </rPr>
      <t xml:space="preserve">
Not known,                                                                     
No,
No: Correction factor was assessed but is not applied,
Yes: Manufacture’s software automatically applies a couch attenuation correction,
Yes:  Correction factor assessed in house and applied to all dose records,
Yes: See “Notes”,                                                          
Yes</t>
    </r>
  </si>
  <si>
    <r>
      <t xml:space="preserve">Entry: </t>
    </r>
    <r>
      <rPr>
        <b/>
        <sz val="11"/>
        <color theme="1"/>
        <rFont val="Calibri"/>
        <family val="2"/>
        <scheme val="minor"/>
      </rPr>
      <t>Drop down list with options:</t>
    </r>
    <r>
      <rPr>
        <sz val="11"/>
        <color theme="1"/>
        <rFont val="Calibri"/>
        <family val="2"/>
        <scheme val="minor"/>
      </rPr>
      <t xml:space="preserve">
Not known, 
Yes: check image after procedure, 
Yes: see additional information in column AQ,     
Yes,     
No</t>
    </r>
  </si>
  <si>
    <t>All UK Medical Physicists in diagnostic radiology, UK lead Superintendent Radiographers and Radiology Services Managers are invited to submit diagnostic imaging dose data to the National Patient Dose Database (NPDD) for the 2019 UK review of doses to patients from diagnostic radiographic, fluoroscopic and interventional X-ray imaging procedures.</t>
  </si>
  <si>
    <t xml:space="preserve">Blue entry field and field name followed by *  indicates Essential information if you wish to submit this type of data (e.g. times and time units for submitted fluoroscopy times) </t>
  </si>
  <si>
    <t xml:space="preserve">Very Useful Information* </t>
  </si>
  <si>
    <t>Blue entry field and field name followed by *  indicates Essential information if this type of data submitted</t>
  </si>
  <si>
    <t>Dose units usually used for "Dose at a reference point" on this system*</t>
  </si>
  <si>
    <r>
      <t xml:space="preserve">Fluoroscopy Time units
</t>
    </r>
    <r>
      <rPr>
        <i/>
        <sz val="12"/>
        <rFont val="Calibri"/>
        <family val="2"/>
      </rPr>
      <t xml:space="preserve"> (* if fluoroscopy time data submitted and different units used from entry in General Information)</t>
    </r>
  </si>
  <si>
    <r>
      <t xml:space="preserve">Total Fluoroscopy Time*
</t>
    </r>
    <r>
      <rPr>
        <i/>
        <sz val="11"/>
        <color theme="1"/>
        <rFont val="Calibri"/>
        <family val="2"/>
        <scheme val="minor"/>
      </rPr>
      <t>in the units shown in H4</t>
    </r>
  </si>
  <si>
    <r>
      <t xml:space="preserve">Dose at reference Point for complete exam *
</t>
    </r>
    <r>
      <rPr>
        <i/>
        <sz val="11"/>
        <color indexed="8"/>
        <rFont val="Calibri"/>
        <family val="2"/>
        <scheme val="minor"/>
      </rPr>
      <t>in the units shown in I4/J4/K4</t>
    </r>
  </si>
  <si>
    <t>F01</t>
  </si>
  <si>
    <t>F02</t>
  </si>
  <si>
    <t>F03</t>
  </si>
  <si>
    <t>F04</t>
  </si>
  <si>
    <t>F06</t>
  </si>
  <si>
    <t>F07</t>
  </si>
  <si>
    <t>F08</t>
  </si>
  <si>
    <t>F09</t>
  </si>
  <si>
    <t>F01. Angiography - Cerebral</t>
  </si>
  <si>
    <t xml:space="preserve">F02. Angiography - Femoral </t>
  </si>
  <si>
    <t>F03. Arthrography - Hip</t>
  </si>
  <si>
    <t>F04. Barium meal and swallow</t>
  </si>
  <si>
    <t>F05. Barium swallow</t>
  </si>
  <si>
    <t xml:space="preserve">F06. Videofluoroscopy barium swallow </t>
  </si>
  <si>
    <t>F07. Water soluble contrast enema</t>
  </si>
  <si>
    <t>F08. Water soluble contrast swallow</t>
  </si>
  <si>
    <t>F09. Hysterosalpingography</t>
  </si>
  <si>
    <t>F01. Angiography (cerebral)</t>
  </si>
  <si>
    <t>Orange tab Worksheets</t>
  </si>
  <si>
    <t>Grey tab Worksheets</t>
  </si>
  <si>
    <t>Extra patient data entry worksheets for additional exams or procedures</t>
  </si>
  <si>
    <t>Green tab Worksheets</t>
  </si>
  <si>
    <t>Pink tab Worksheets</t>
  </si>
  <si>
    <t>Admin and technical data Worksheets: Contact details and Fluoroscopy system information, with essential fields that need to be completed</t>
  </si>
  <si>
    <r>
      <rPr>
        <sz val="14"/>
        <color theme="1"/>
        <rFont val="Calibri"/>
        <family val="2"/>
        <scheme val="minor"/>
      </rPr>
      <t>Selection of sample for dose survey:</t>
    </r>
    <r>
      <rPr>
        <b/>
        <sz val="14"/>
        <color theme="1"/>
        <rFont val="Calibri"/>
        <family val="2"/>
        <scheme val="minor"/>
      </rPr>
      <t xml:space="preserve">
</t>
    </r>
    <r>
      <rPr>
        <sz val="12"/>
        <color theme="1"/>
        <rFont val="Calibri"/>
        <family val="2"/>
        <scheme val="minor"/>
      </rPr>
      <t xml:space="preserve">Select the appropriate drop down options </t>
    </r>
  </si>
  <si>
    <t>F16</t>
  </si>
  <si>
    <t>F16. Barium enema</t>
  </si>
  <si>
    <t>Exam not requested but used as an example</t>
  </si>
  <si>
    <t>Barium enema (procedure) (168836005)</t>
  </si>
  <si>
    <t>Barium enema (FBAEN)</t>
  </si>
  <si>
    <t>Barium enema</t>
  </si>
  <si>
    <t xml:space="preserve">Ensure that doses are only for this procedure and not for this procedure and additional exams or procedures. In previous surveys for this cardiac procedure the higher Mean/Median patient weight range of 75-85 kg applied, rather than the usual 65-75 kg. </t>
  </si>
  <si>
    <t>PHE 2019 National Patient Diagnostic Dose Surveys
Plain Radiography Survey
Interventional Radiography and Fluoroscopy Survey</t>
  </si>
  <si>
    <t>Fluoro exam data entry Worksheets by patient record</t>
  </si>
  <si>
    <t>IR procedure data entry Worksheets by patient record</t>
  </si>
  <si>
    <t>Data entry of standard protocols : Use voluntary : a convenient way for submitting usual exam conditions</t>
  </si>
  <si>
    <t>Interventional Radiology (IR) and Fluoroscopy Data Submission by Individual Patient Record</t>
  </si>
  <si>
    <t>Other forms are provided for the submission of IR and Fluoroscopy exams and procedures by radiology system and Plain Radiography data by patient and by radiology system</t>
  </si>
  <si>
    <t>AO2  PHE NICIP Code</t>
  </si>
  <si>
    <r>
      <t xml:space="preserve">Entry: </t>
    </r>
    <r>
      <rPr>
        <b/>
        <sz val="11"/>
        <color theme="1"/>
        <rFont val="Calibri"/>
        <family val="2"/>
        <scheme val="minor"/>
      </rPr>
      <t>Drop down list with options:</t>
    </r>
    <r>
      <rPr>
        <sz val="11"/>
        <color theme="1"/>
        <rFont val="Calibri"/>
        <family val="2"/>
        <scheme val="minor"/>
      </rPr>
      <t xml:space="preserve">
No: See Dose Data Collection Methodology Box
Not Know
Yes: See Additional Information (see column AQ)
Yes: Retrospectively from RIS records
Yes: Retrospectively from various source records (see column AQ)
Yes: Prospectively using the PHE forms
Yes: Prospectively using in-house survey procedures
Yes: Retrospectively and Prospectively</t>
    </r>
  </si>
  <si>
    <t>CIC = Community interest company</t>
  </si>
  <si>
    <r>
      <t xml:space="preserve">DAP Calibration Correction factor </t>
    </r>
    <r>
      <rPr>
        <sz val="12"/>
        <rFont val="Calibri"/>
        <family val="2"/>
      </rPr>
      <t xml:space="preserve"> acquired from an independent ionisation chamber or solid state detector with a calibration traceable back to a national standard </t>
    </r>
  </si>
  <si>
    <r>
      <t>Manufacturer</t>
    </r>
    <r>
      <rPr>
        <b/>
        <sz val="12"/>
        <rFont val="Calibri"/>
        <family val="2"/>
      </rPr>
      <t>:</t>
    </r>
    <r>
      <rPr>
        <i/>
        <sz val="10"/>
        <rFont val="Calibri"/>
        <family val="2"/>
      </rPr>
      <t xml:space="preserve"> If "Other" enter name in "Model" with model details.</t>
    </r>
  </si>
  <si>
    <r>
      <rPr>
        <b/>
        <sz val="12"/>
        <color indexed="8"/>
        <rFont val="Calibri"/>
        <family val="2"/>
        <scheme val="minor"/>
      </rPr>
      <t xml:space="preserve">Contributor's Record ID* 
</t>
    </r>
    <r>
      <rPr>
        <i/>
        <sz val="11"/>
        <color indexed="8"/>
        <rFont val="Calibri"/>
        <family val="2"/>
        <scheme val="minor"/>
      </rPr>
      <t xml:space="preserve">Identification in case of query. 
</t>
    </r>
    <r>
      <rPr>
        <i/>
        <u/>
        <sz val="11"/>
        <color indexed="8"/>
        <rFont val="Calibri"/>
        <family val="2"/>
      </rPr>
      <t xml:space="preserve">Must not identify patient directly or indirectly. 
Do not use </t>
    </r>
    <r>
      <rPr>
        <i/>
        <sz val="11"/>
        <color indexed="8"/>
        <rFont val="Calibri"/>
        <family val="2"/>
      </rPr>
      <t xml:space="preserve">RIS Number. etc. </t>
    </r>
  </si>
  <si>
    <t>Q86</t>
  </si>
  <si>
    <t>RTQ</t>
  </si>
  <si>
    <t>2GETHER NHS FOUNDATION TRUST</t>
  </si>
  <si>
    <t>Q75</t>
  </si>
  <si>
    <t>AINTREE UNIVERSITY HOSPITAL NHS FOUNDATION TRUST</t>
  </si>
  <si>
    <t>Q72</t>
  </si>
  <si>
    <t>AIREDALE NHS FOUNDATION TRUST</t>
  </si>
  <si>
    <t>ALDER HEY CHILDREN'S NHS FOUNDATION TRUST</t>
  </si>
  <si>
    <t>Q88</t>
  </si>
  <si>
    <t>ASHFORD AND ST PETER'S HOSPITALS NHS FOUNDATION TRUST</t>
  </si>
  <si>
    <t>RVN</t>
  </si>
  <si>
    <t>AVON AND WILTSHIRE MENTAL HEALTH PARTNERSHIP NHS TRUST</t>
  </si>
  <si>
    <t>Q71</t>
  </si>
  <si>
    <t>BARKING, HAVERING AND REDBRIDGE UNIVERSITY HOSPITALS NHS TRUST</t>
  </si>
  <si>
    <t>RRP</t>
  </si>
  <si>
    <t>BARNET, ENFIELD AND HARINGEY MENTAL HEALTH NHS TRUST</t>
  </si>
  <si>
    <t>BARNSLEY HOSPITAL NHS FOUNDATION TRUST</t>
  </si>
  <si>
    <t>BARTS HEALTH NHS TRUST</t>
  </si>
  <si>
    <t>Q79</t>
  </si>
  <si>
    <t>BASILDON AND THURROCK UNIVERSITY HOSPITALS NHS FOUNDATION TRUST</t>
  </si>
  <si>
    <t>BEDFORD HOSPITAL NHS TRUST</t>
  </si>
  <si>
    <t>Q87</t>
  </si>
  <si>
    <t>RWX</t>
  </si>
  <si>
    <t>BERKSHIRE HEALTHCARE NHS FOUNDATION TRUST</t>
  </si>
  <si>
    <t>Q77</t>
  </si>
  <si>
    <t>RXT</t>
  </si>
  <si>
    <t>BIRMINGHAM AND SOLIHULL MENTAL HEALTH NHS FOUNDATION TRUST</t>
  </si>
  <si>
    <t>RYW</t>
  </si>
  <si>
    <t>BIRMINGHAM COMMUNITY HEALTHCARE NHS FOUNDATION TRUST</t>
  </si>
  <si>
    <t>BIRMINGHAM WOMEN'S AND CHILDREN'S NHS FOUNDATION TRUST</t>
  </si>
  <si>
    <t>Q84</t>
  </si>
  <si>
    <t>BLACKPOOL TEACHING HOSPITALS NHS FOUNDATION TRUST</t>
  </si>
  <si>
    <t>Q83</t>
  </si>
  <si>
    <t>BOLTON NHS FOUNDATION TRUST</t>
  </si>
  <si>
    <t>BRADFORD TEACHING HOSPITALS NHS FOUNDATION TRUST</t>
  </si>
  <si>
    <t>RY2</t>
  </si>
  <si>
    <t>BRIDGEWATER COMMUNITY HEALTHCARE NHS FOUNDATION TRUST</t>
  </si>
  <si>
    <t>BRIGHTON AND SUSSEX UNIVERSITY HOSPITALS NHS TRUST</t>
  </si>
  <si>
    <t>BUCKINGHAMSHIRE HEALTHCARE NHS TRUST</t>
  </si>
  <si>
    <t>Q76</t>
  </si>
  <si>
    <t>BURTON HOSPITALS NHS FOUNDATION TRUST</t>
  </si>
  <si>
    <t>CALDERDALE AND HUDDERSFIELD NHS FOUNDATION TRUST</t>
  </si>
  <si>
    <t>CAMBRIDGE UNIVERSITY HOSPITALS NHS FOUNDATION TRUST</t>
  </si>
  <si>
    <t>CAMBRIDGESHIRE AND PETERBOROUGH NHS FOUNDATION TRUST</t>
  </si>
  <si>
    <t>RYV</t>
  </si>
  <si>
    <t>CAMBRIDGESHIRE COMMUNITY SERVICES NHS TRUST</t>
  </si>
  <si>
    <t>RV3</t>
  </si>
  <si>
    <t>CENTRAL AND NORTH WEST LONDON NHS FOUNDATION TRUST</t>
  </si>
  <si>
    <t>RYX</t>
  </si>
  <si>
    <t>CENTRAL LONDON COMMUNITY HEALTHCARE NHS TRUST</t>
  </si>
  <si>
    <t>CHELSEA AND WESTMINSTER HOSPITAL NHS FOUNDATION TRUST</t>
  </si>
  <si>
    <t>RXA</t>
  </si>
  <si>
    <t>CHESHIRE AND WIRRAL PARTNERSHIP NHS FOUNDATION TRUST</t>
  </si>
  <si>
    <t>CHESTERFIELD ROYAL HOSPITAL NHS FOUNDATION TRUST</t>
  </si>
  <si>
    <t>Q74</t>
  </si>
  <si>
    <t>CITY HOSPITALS SUNDERLAND NHS FOUNDATION TRUST</t>
  </si>
  <si>
    <t>Q85</t>
  </si>
  <si>
    <t>RJ8</t>
  </si>
  <si>
    <t>CORNWALL PARTNERSHIP NHS FOUNDATION TRUST</t>
  </si>
  <si>
    <t>COUNTESS OF CHESTER HOSPITAL NHS FOUNDATION TRUST</t>
  </si>
  <si>
    <t>COUNTY DURHAM AND DARLINGTON NHS FOUNDATION TRUST</t>
  </si>
  <si>
    <t>RYG</t>
  </si>
  <si>
    <t>COVENTRY AND WARWICKSHIRE PARTNERSHIP NHS TRUST</t>
  </si>
  <si>
    <t>CROYDON HEALTH SERVICES NHS TRUST</t>
  </si>
  <si>
    <t>RNN</t>
  </si>
  <si>
    <t>CUMBRIA PARTNERSHIP NHS FOUNDATION TRUST</t>
  </si>
  <si>
    <t>DARTFORD AND GRAVESHAM NHS TRUST</t>
  </si>
  <si>
    <t>RY8</t>
  </si>
  <si>
    <t>DERBYSHIRE COMMUNITY HEALTH SERVICES NHS FOUNDATION TRUST</t>
  </si>
  <si>
    <t>RXM</t>
  </si>
  <si>
    <t>DERBYSHIRE HEALTHCARE NHS FOUNDATION TRUST</t>
  </si>
  <si>
    <t>RWV</t>
  </si>
  <si>
    <t>DEVON PARTNERSHIP NHS TRUST</t>
  </si>
  <si>
    <t>DONCASTER AND BASSETLAW TEACHING HOSPITALS NHS FOUNDATION TRUST</t>
  </si>
  <si>
    <t>DORSET COUNTY HOSPITAL NHS FOUNDATION TRUST</t>
  </si>
  <si>
    <t>DORSET HEALTHCARE UNIVERSITY NHS FOUNDATION TRUST</t>
  </si>
  <si>
    <t>RYK</t>
  </si>
  <si>
    <t>DUDLEY AND WALSALL MENTAL HEALTH PARTNERSHIP NHS TRUST</t>
  </si>
  <si>
    <t>EAST AND NORTH HERTFORDSHIRE NHS TRUST</t>
  </si>
  <si>
    <t>EAST CHESHIRE NHS TRUST</t>
  </si>
  <si>
    <t>EAST KENT HOSPITALS UNIVERSITY NHS FOUNDATION TRUST</t>
  </si>
  <si>
    <t>EAST LANCASHIRE HOSPITALS NHS TRUST</t>
  </si>
  <si>
    <t>RWK</t>
  </si>
  <si>
    <t>EAST LONDON NHS FOUNDATION TRUST</t>
  </si>
  <si>
    <t>RX9</t>
  </si>
  <si>
    <t>EAST MIDLANDS AMBULANCE SERVICE NHS TRUST</t>
  </si>
  <si>
    <t>RYC</t>
  </si>
  <si>
    <t>EAST OF ENGLAND AMBULANCE SERVICE NHS TRUST</t>
  </si>
  <si>
    <t>EAST SUFFOLK AND NORTH ESSEX NHS FOUNDATION TRUST</t>
  </si>
  <si>
    <t>EAST SUSSEX HEALTHCARE NHS TRUST</t>
  </si>
  <si>
    <t>EPSOM AND ST HELIER UNIVERSITY HOSPITALS NHS TRUST</t>
  </si>
  <si>
    <t>R1L</t>
  </si>
  <si>
    <t>ESSEX PARTNERSHIP UNIVERSITY NHS FOUNDATION TRUST</t>
  </si>
  <si>
    <t>FRIMLEY HEALTH NHS FOUNDATION TRUST</t>
  </si>
  <si>
    <t>GATESHEAD HEALTH NHS FOUNDATION TRUST</t>
  </si>
  <si>
    <t>GEORGE ELIOT HOSPITAL NHS TRUST</t>
  </si>
  <si>
    <t>R1J</t>
  </si>
  <si>
    <t>GLOUCESTERSHIRE CARE SERVICES NHS TRUST</t>
  </si>
  <si>
    <t>GLOUCESTERSHIRE HOSPITALS NHS FOUNDATION TRUST</t>
  </si>
  <si>
    <t>GREAT ORMOND STREET HOSPITAL FOR CHILDREN NHS FOUNDATION TRUST</t>
  </si>
  <si>
    <t>GREAT WESTERN HOSPITALS NHS FOUNDATION TRUST</t>
  </si>
  <si>
    <t>RXV</t>
  </si>
  <si>
    <t>GREATER MANCHESTER MENTAL HEALTH NHS FOUNDATION TRUST</t>
  </si>
  <si>
    <t>GUY'S AND ST THOMAS' NHS FOUNDATION TRUST</t>
  </si>
  <si>
    <t>HAMPSHIRE HOSPITALS NHS FOUNDATION TRUST</t>
  </si>
  <si>
    <t>HARROGATE AND DISTRICT NHS FOUNDATION TRUST</t>
  </si>
  <si>
    <t>HEART OF ENGLAND NHS FOUNDATION TRUST</t>
  </si>
  <si>
    <t>HERTFORDSHIRE COMMUNITY NHS TRUST</t>
  </si>
  <si>
    <t>RWR</t>
  </si>
  <si>
    <t>HERTFORDSHIRE PARTNERSHIP UNIVERSITY NHS FOUNDATION TRUST</t>
  </si>
  <si>
    <t>HOMERTON UNIVERSITY HOSPITAL NHS FOUNDATION TRUST</t>
  </si>
  <si>
    <t>RY9</t>
  </si>
  <si>
    <t>HOUNSLOW AND RICHMOND COMMUNITY HEALTHCARE NHS TRUST</t>
  </si>
  <si>
    <t>HULL UNIVERSITY TEACHING HOSPITALS NHS TRUST</t>
  </si>
  <si>
    <t>RV9</t>
  </si>
  <si>
    <t>HUMBER TEACHING NHS FOUNDATION TRUST</t>
  </si>
  <si>
    <t>IMPERIAL COLLEGE HEALTHCARE NHS TRUST</t>
  </si>
  <si>
    <t>IPSWICH HOSPITAL NHS TRUST</t>
  </si>
  <si>
    <t>ISLE OF WIGHT NHS TRUST</t>
  </si>
  <si>
    <t>JAMES PAGET UNIVERSITY HOSPITALS NHS FOUNDATION TRUST</t>
  </si>
  <si>
    <t>RXY</t>
  </si>
  <si>
    <t>KENT AND MEDWAY NHS AND SOCIAL CARE PARTNERSHIP TRUST</t>
  </si>
  <si>
    <t>RYY</t>
  </si>
  <si>
    <t>KENT COMMUNITY HEALTH NHS FOUNDATION TRUST</t>
  </si>
  <si>
    <t>Q78</t>
  </si>
  <si>
    <t>KETTERING GENERAL HOSPITAL NHS FOUNDATION TRUST</t>
  </si>
  <si>
    <t>KING'S COLLEGE HOSPITAL NHS FOUNDATION TRUST</t>
  </si>
  <si>
    <t>KINGSTON HOSPITAL NHS FOUNDATION TRUST</t>
  </si>
  <si>
    <t>RW5</t>
  </si>
  <si>
    <t>LANCASHIRE CARE NHS FOUNDATION TRUST</t>
  </si>
  <si>
    <t>LANCASHIRE TEACHING HOSPITALS NHS FOUNDATION TRUST</t>
  </si>
  <si>
    <t>RGD</t>
  </si>
  <si>
    <t>LEEDS AND YORK PARTNERSHIP NHS FOUNDATION TRUST</t>
  </si>
  <si>
    <t>RY6</t>
  </si>
  <si>
    <t>LEEDS COMMUNITY HEALTHCARE NHS TRUST</t>
  </si>
  <si>
    <t>LEEDS TEACHING HOSPITALS NHS TRUST</t>
  </si>
  <si>
    <t>RT5</t>
  </si>
  <si>
    <t>LEICESTERSHIRE PARTNERSHIP NHS TRUST</t>
  </si>
  <si>
    <t>LEWISHAM AND GREENWICH NHS TRUST</t>
  </si>
  <si>
    <t>RY5</t>
  </si>
  <si>
    <t>LINCOLNSHIRE COMMUNITY HEALTH SERVICES NHS TRUST</t>
  </si>
  <si>
    <t>RP7</t>
  </si>
  <si>
    <t>LINCOLNSHIRE PARTNERSHIP NHS FOUNDATION TRUST</t>
  </si>
  <si>
    <t>LIVERPOOL HEART AND CHEST HOSPITAL NHS FOUNDATION TRUST</t>
  </si>
  <si>
    <t>LIVERPOOL WOMEN'S NHS FOUNDATION TRUST</t>
  </si>
  <si>
    <t>RRU</t>
  </si>
  <si>
    <t>LONDON AMBULANCE SERVICE NHS TRUST</t>
  </si>
  <si>
    <t>LONDON NORTH WEST UNIVERSITY HEALTHCARE NHS TRUST</t>
  </si>
  <si>
    <t>LUTON AND DUNSTABLE UNIVERSITY HOSPITAL NHS FOUNDATION TRUST</t>
  </si>
  <si>
    <t>MAIDSTONE AND TUNBRIDGE WELLS NHS TRUST</t>
  </si>
  <si>
    <t>R0A</t>
  </si>
  <si>
    <t>MANCHESTER UNIVERSITY NHS FOUNDATION TRUST</t>
  </si>
  <si>
    <t>MEDWAY NHS FOUNDATION TRUST</t>
  </si>
  <si>
    <t>RW4</t>
  </si>
  <si>
    <t>MERSEY CARE NHS FOUNDATION TRUST</t>
  </si>
  <si>
    <t>MID CHESHIRE HOSPITALS NHS FOUNDATION TRUST</t>
  </si>
  <si>
    <t>MID ESSEX HOSPITAL SERVICES NHS TRUST</t>
  </si>
  <si>
    <t>RJD</t>
  </si>
  <si>
    <t>MID STAFFORDSHIRE NHS FOUNDATION TRUST</t>
  </si>
  <si>
    <t>MID YORKSHIRE HOSPITALS NHS TRUST</t>
  </si>
  <si>
    <t>RRE</t>
  </si>
  <si>
    <t>MIDLANDS PARTNERSHIP NHS FOUNDATION TRUST</t>
  </si>
  <si>
    <t>MILTON KEYNES UNIVERSITY HOSPITAL NHS FOUNDATION TRUST</t>
  </si>
  <si>
    <t>MOORFIELDS EYE HOSPITAL NHS FOUNDATION TRUST</t>
  </si>
  <si>
    <t>NORFOLK AND NORWICH UNIVERSITY HOSPITALS NHS FOUNDATION TRUST</t>
  </si>
  <si>
    <t>RMY</t>
  </si>
  <si>
    <t>NORFOLK AND SUFFOLK NHS FOUNDATION TRUST</t>
  </si>
  <si>
    <t>RY3</t>
  </si>
  <si>
    <t>NORFOLK COMMUNITY HEALTH AND CARE NHS TRUST</t>
  </si>
  <si>
    <t>NORTH BRISTOL NHS TRUST</t>
  </si>
  <si>
    <t>NORTH CUMBRIA UNIVERSITY HOSPITALS NHS TRUST</t>
  </si>
  <si>
    <t>RX6</t>
  </si>
  <si>
    <t>NORTH EAST AMBULANCE SERVICE NHS FOUNDATION TRUST</t>
  </si>
  <si>
    <t>RAT</t>
  </si>
  <si>
    <t>NORTH EAST LONDON NHS FOUNDATION TRUST</t>
  </si>
  <si>
    <t>NORTH MIDDLESEX UNIVERSITY HOSPITAL NHS TRUST</t>
  </si>
  <si>
    <t>RLY</t>
  </si>
  <si>
    <t>NORTH STAFFORDSHIRE COMBINED HEALTHCARE NHS TRUST</t>
  </si>
  <si>
    <t>NORTH TEES AND HARTLEPOOL NHS FOUNDATION TRUST</t>
  </si>
  <si>
    <t>RX7</t>
  </si>
  <si>
    <t>NORTH WEST AMBULANCE SERVICE NHS TRUST</t>
  </si>
  <si>
    <t>NORTH WEST ANGLIA NHS FOUNDATION TRUST</t>
  </si>
  <si>
    <t>RTV</t>
  </si>
  <si>
    <t>NORTH WEST BOROUGHS HEALTHCARE NHS FOUNDATION TRUST</t>
  </si>
  <si>
    <t>NORTHAMPTON GENERAL HOSPITAL NHS TRUST</t>
  </si>
  <si>
    <t>RP1</t>
  </si>
  <si>
    <t>NORTHAMPTONSHIRE HEALTHCARE NHS FOUNDATION TRUST</t>
  </si>
  <si>
    <t>NORTHERN DEVON HEALTHCARE NHS TRUST</t>
  </si>
  <si>
    <t>NORTHERN LINCOLNSHIRE AND GOOLE NHS FOUNDATION TRUST</t>
  </si>
  <si>
    <t>NORTHUMBERLAND, TYNE AND WEAR NHS FOUNDATION TRUST</t>
  </si>
  <si>
    <t>NORTHUMBRIA HEALTHCARE NHS FOUNDATION TRUST</t>
  </si>
  <si>
    <t>NOTTINGHAM UNIVERSITY HOSPITALS NHS TRUST</t>
  </si>
  <si>
    <t>RHA</t>
  </si>
  <si>
    <t>NOTTINGHAMSHIRE HEALTHCARE NHS FOUNDATION TRUST</t>
  </si>
  <si>
    <t>RNU</t>
  </si>
  <si>
    <t>OXFORD HEALTH NHS FOUNDATION TRUST</t>
  </si>
  <si>
    <t>OXFORD UNIVERSITY HOSPITALS NHS FOUNDATION TRUST</t>
  </si>
  <si>
    <t>RPG</t>
  </si>
  <si>
    <t>OXLEAS NHS FOUNDATION TRUST</t>
  </si>
  <si>
    <t>PENNINE ACUTE HOSPITALS NHS TRUST</t>
  </si>
  <si>
    <t>RT2</t>
  </si>
  <si>
    <t>PENNINE CARE NHS FOUNDATION TRUST</t>
  </si>
  <si>
    <t>POOLE HOSPITAL NHS FOUNDATION TRUST</t>
  </si>
  <si>
    <t>PORTSMOUTH HOSPITALS NHS TRUST</t>
  </si>
  <si>
    <t>Q99</t>
  </si>
  <si>
    <t>RYT</t>
  </si>
  <si>
    <t>PUBLIC HEALTH WALES NHS TRUST</t>
  </si>
  <si>
    <t>QUEEN VICTORIA HOSPITAL NHS FOUNDATION TRUST</t>
  </si>
  <si>
    <t>RXE</t>
  </si>
  <si>
    <t>ROTHERHAM DONCASTER AND SOUTH HUMBER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</si>
  <si>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</si>
  <si>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</si>
  <si>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</si>
  <si>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</si>
  <si>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</si>
  <si>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</si>
  <si>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</si>
  <si>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PAPWORTH HOSPITAL NHS FOUNDATION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</si>
  <si>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</si>
  <si>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</si>
  <si>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</si>
  <si>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</si>
  <si>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</si>
  <si>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</si>
  <si>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</si>
  <si>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</si>
  <si>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</si>
  <si>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R1D</t>
  </si>
  <si>
    <t>SHROPSHIRE COMMUNITY HEALTH NHS TRUST</t>
  </si>
  <si>
    <t>R1C</t>
  </si>
  <si>
    <t>SOLENT NHS TRUST</t>
  </si>
  <si>
    <t>RH5</t>
  </si>
  <si>
    <t>SOMERSET PARTNERSHIP NHS FOUNDATION TRUST</t>
  </si>
  <si>
    <t>RYE</t>
  </si>
  <si>
    <t>SOUTH CENTRAL AMBULANCE SERVICE NHS FOUNDATION TRUST</t>
  </si>
  <si>
    <t>RYD</t>
  </si>
  <si>
    <t>SOUTH EAST COAST AMBULANCE SERVICE NHS FOUNDATION TRUST</t>
  </si>
  <si>
    <t>SOUTH LONDON AND MAUDSLEY NHS FOUNDATION TRUST</t>
  </si>
  <si>
    <t>SOUTH TEES HOSPITALS NHS FOUNDATION TRUST</t>
  </si>
  <si>
    <t>R0B</t>
  </si>
  <si>
    <t>SOUTH TYNESIDE AND SUNDERLAND NHS FOUNDATION TRUST</t>
  </si>
  <si>
    <t>SOUTH TYNESIDE NHS FOUNDATION TRUST</t>
  </si>
  <si>
    <t>SOUTH WARWICKSHIRE NHS FOUNDATION TRUST</t>
  </si>
  <si>
    <t>RQY</t>
  </si>
  <si>
    <t>SOUTH WEST LONDON AND ST GEORGE'S MENTAL HEALTH NHS TRUST</t>
  </si>
  <si>
    <t>RXG</t>
  </si>
  <si>
    <t>SOUTH WEST YORKSHIRE PARTNERSHIP NHS FOUNDATION TRUST</t>
  </si>
  <si>
    <t>RYF</t>
  </si>
  <si>
    <t>SOUTH WESTERN AMBULANCE SERVICE NHS FOUNDATION TRUST</t>
  </si>
  <si>
    <t>SOUTHEND UNIVERSITY HOSPITAL NHS FOUNDATION TRUST</t>
  </si>
  <si>
    <t>SOUTHERN HEALTH NHS FOUNDATION TRUST</t>
  </si>
  <si>
    <t>SOUTHPORT AND ORMSKIRK HOSPITAL NHS TRUST</t>
  </si>
  <si>
    <t>ST GEORGE'S UNIVERSITY HOSPITALS NHS FOUNDATION TRUST</t>
  </si>
  <si>
    <t>ST HELENS AND KNOWSLEY TEACHING HOSPITALS NHS TRUST</t>
  </si>
  <si>
    <t>R1E</t>
  </si>
  <si>
    <t>STAFFORDSHIRE AND STOKE ON TRENT PARTNERSHIP NHS TRUST</t>
  </si>
  <si>
    <t>STOCKPORT NHS FOUNDATION TRUST</t>
  </si>
  <si>
    <t>RXX</t>
  </si>
  <si>
    <t>SURREY AND BORDERS PARTNERSHIP NHS FOUNDATION TRUST</t>
  </si>
  <si>
    <t>SURREY AND SUSSEX HEALTHCARE NHS TRUST</t>
  </si>
  <si>
    <t>SUSSEX COMMUNITY NHS FOUNDATION TRUST</t>
  </si>
  <si>
    <t>RX2</t>
  </si>
  <si>
    <t>SUSSEX PARTNERSHIP NHS FOUNDATION TRUST</t>
  </si>
  <si>
    <t>TAMESIDE AND GLOSSOP INTEGRATED CARE NHS FOUNDATION TRUST</t>
  </si>
  <si>
    <t>TAUNTON AND SOMERSET NHS FOUNDATION TRUST</t>
  </si>
  <si>
    <t>RNK</t>
  </si>
  <si>
    <t>TAVISTOCK AND PORTMAN NHS FOUNDATION TRUST</t>
  </si>
  <si>
    <t>RX3</t>
  </si>
  <si>
    <t>TEES, ESK AND WEAR VALLEYS NHS FOUNDATION TRUST</t>
  </si>
  <si>
    <t>THE CHRISTIE NHS FOUNDATION TRUST</t>
  </si>
  <si>
    <t>THE CLATTERBRIDGE CANCER CENTRE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</si>
  <si>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</si>
  <si>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</si>
  <si>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</si>
  <si>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</si>
  <si>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</si>
  <si>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</si>
  <si>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</si>
  <si>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</si>
  <si>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</si>
  <si>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</si>
  <si>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</si>
  <si>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</si>
  <si>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TORBAY AND SOUTH DEVON NHS FOUNDATION TRUST</t>
  </si>
  <si>
    <t>UNITED LINCOLNSHIRE HOSPITALS NHS TRUST</t>
  </si>
  <si>
    <t>UNIVERSITY COLLEGE LONDON HOSPITALS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</si>
  <si>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</si>
  <si>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</si>
  <si>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</si>
  <si>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</si>
  <si>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DERBY AND BURTON NHS FOUNDATION TRUST</t>
  </si>
  <si>
    <t>UNIVERSITY HOSPITALS OF LEICESTER NHS TRUST</t>
  </si>
  <si>
    <t>UNIVERSITY HOSPITALS OF MORECAMBE BAY NHS FOUNDATION TRUST</t>
  </si>
  <si>
    <t>UNIVERSITY HOSPITALS OF NORTH MIDLANDS NHS TRUST</t>
  </si>
  <si>
    <t>UNIVERSITY HOSPITALS PLYMOUTH NHS TRUST</t>
  </si>
  <si>
    <t>WALSALL HEALTHCARE NHS TRUST</t>
  </si>
  <si>
    <t>WARRINGTON AND HALTON HOSPITALS NHS FOUNDATION TRUST</t>
  </si>
  <si>
    <t>WEST HERTFORDSHIRE HOSPITALS NHS TRUST</t>
  </si>
  <si>
    <t>RKL</t>
  </si>
  <si>
    <t>WEST LONDON NHS TRUST</t>
  </si>
  <si>
    <t>RYA</t>
  </si>
  <si>
    <t>WEST MIDLANDS AMBULANCE SERVICE UNIVERSITY NHS FOUNDATION TRUST</t>
  </si>
  <si>
    <t>WEST SUFFOLK NHS FOUNDATION TRUST</t>
  </si>
  <si>
    <t>WESTERN SUSSEX HOSPITALS NHS FOUNDATION TRUST</t>
  </si>
  <si>
    <t>WESTON AREA HEALTH NHS TRUST</t>
  </si>
  <si>
    <t>WHITTINGTON HEALTH NHS TRUST</t>
  </si>
  <si>
    <t>RY7</t>
  </si>
  <si>
    <t>WIRRAL COMMUNITY NHS FOUNDATION TRUST</t>
  </si>
  <si>
    <t>WIRRAL UNIVERSITY TEACHING HOSPITAL NHS FOUNDATION TRUST</t>
  </si>
  <si>
    <t>WORCESTERSHIRE ACUTE HOSPITALS NHS TRUST</t>
  </si>
  <si>
    <t>R1A</t>
  </si>
  <si>
    <t>WORCESTERSHIRE HEALTH AND CARE NHS TRUST</t>
  </si>
  <si>
    <t>WRIGHTINGTON, WIGAN AND LEIGH NHS FOUNDATION TRUST</t>
  </si>
  <si>
    <t>WYE VALLEY NHS TRUST</t>
  </si>
  <si>
    <t>YEOVIL DISTRICT HOSPITAL NHS FOUNDATION TRUST</t>
  </si>
  <si>
    <t>YORK TEACHING HOSPITAL NHS FOUNDATION TRUST</t>
  </si>
  <si>
    <t>RX8</t>
  </si>
  <si>
    <t>YORKSHIRE AMBULANCE SERVICE NHS TRUST</t>
  </si>
  <si>
    <t>NTV</t>
  </si>
  <si>
    <t>CSH Surrey</t>
  </si>
  <si>
    <t>Cobalt Health</t>
  </si>
  <si>
    <t>NN5</t>
  </si>
  <si>
    <t>Manchester Surgical Services Ltd</t>
  </si>
  <si>
    <t>AWR</t>
  </si>
  <si>
    <t>One Stop Doctors Limited</t>
  </si>
  <si>
    <t>NN4</t>
  </si>
  <si>
    <t>Tyneside Surgical Services Ltd</t>
  </si>
  <si>
    <t>Swansea Bay University Local Health Board</t>
  </si>
  <si>
    <t>Cwm Taf Morgannwg University Local Health Board</t>
  </si>
  <si>
    <t>SA9</t>
  </si>
  <si>
    <t>NHS AYRSHIRE AND ARRAN</t>
  </si>
  <si>
    <t>NHS BORDERS</t>
  </si>
  <si>
    <t>NHS FIFE</t>
  </si>
  <si>
    <t>NHS GREATER GLASGOW,CLYDE</t>
  </si>
  <si>
    <t>NHS HIGHLAND</t>
  </si>
  <si>
    <t>NHS LANARKSHIRE</t>
  </si>
  <si>
    <t>NHS GRAMPIAN</t>
  </si>
  <si>
    <t>NHS ORKNEY</t>
  </si>
  <si>
    <t>NHS LOTHIAN</t>
  </si>
  <si>
    <t>NHS TAYSIDE</t>
  </si>
  <si>
    <t>NHS FORTH VALLEY</t>
  </si>
  <si>
    <t>NHS WESTERN ISLES</t>
  </si>
  <si>
    <t>NHS DUMFRIES AND GALLOWAY</t>
  </si>
  <si>
    <t>NHS SHETLAND</t>
  </si>
  <si>
    <t>J01</t>
  </si>
  <si>
    <t>G01</t>
  </si>
  <si>
    <t>G02</t>
  </si>
  <si>
    <t>G03</t>
  </si>
  <si>
    <t>W01</t>
  </si>
  <si>
    <t>W02</t>
  </si>
  <si>
    <t>W03</t>
  </si>
  <si>
    <t>S01</t>
  </si>
  <si>
    <t>S02</t>
  </si>
  <si>
    <t>S03</t>
  </si>
  <si>
    <t>S04</t>
  </si>
  <si>
    <t>S05</t>
  </si>
  <si>
    <t>Don’t Edit!!</t>
  </si>
  <si>
    <t xml:space="preserve">F17. Barium meal </t>
  </si>
  <si>
    <t>Exam not requested but used as an example Check that it does not include Barium meal and swallow data</t>
  </si>
  <si>
    <t>Barium meal (procedure) (241153001)</t>
  </si>
  <si>
    <t>Barium meal (FBAME)</t>
  </si>
  <si>
    <t xml:space="preserve">F18. Angiography - Cardiac Left Ventricle and Coronary Artery </t>
  </si>
  <si>
    <t>Fluoroscopic angiography of left ventricle and coronary arteries (procedure) (418903008)</t>
  </si>
  <si>
    <t>Cardiac Angio Lt ventricle and Cor A (FALHC)</t>
  </si>
  <si>
    <t>F19. Angiography - Cardiac</t>
  </si>
  <si>
    <t>Fluoroscopic angiography of coronary arteries (procedure)(419416005) and various</t>
  </si>
  <si>
    <t>Cardiac Angio coronaries (FCARD) and various</t>
  </si>
  <si>
    <t>P48. Cardiac Angioplasty</t>
  </si>
  <si>
    <t>Fluoroscopic percutaneous transluminal angioplasty of coronary artery (procedure) (429809004) and various?</t>
  </si>
  <si>
    <t>Cardiac Angio PTCA (IACOAP) and various?</t>
  </si>
  <si>
    <t>Arcoma</t>
  </si>
  <si>
    <t>CPI</t>
  </si>
  <si>
    <t>DelfDI Canon</t>
  </si>
  <si>
    <t>Fischer</t>
  </si>
  <si>
    <t>Konica</t>
  </si>
  <si>
    <t>Wolverson</t>
  </si>
  <si>
    <t>Xograph</t>
  </si>
  <si>
    <t>Ziehm</t>
  </si>
  <si>
    <t>DelftDI Canon</t>
  </si>
  <si>
    <t>Sedecal OEM</t>
  </si>
  <si>
    <t>Anti-scatter Grid used?</t>
  </si>
  <si>
    <t>No: not used for this exam</t>
  </si>
  <si>
    <t>Yes: used for selected exposures</t>
  </si>
  <si>
    <t>Yes: Virtual: Used for all exposures</t>
  </si>
  <si>
    <t>Yes: Virtual: Used for most exposures</t>
  </si>
  <si>
    <t>Yes: Virtual: used for selected exposures</t>
  </si>
  <si>
    <t>Biplane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</si>
</sst>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809]dd\ mmmm\ yyyy;@"/>
    <numFmt numFmtId="165" formatCode="dd\-mmm\-yyyy"/>
    <numFmt numFmtId="166" formatCode="_-* #,##0_-;\-* #,##0_-;_-* &quot;-&quot;??_-;_-@_-"/>
    <numFmt numFmtId="167" formatCode="0.0E+00"/>
    <numFmt numFmtId="168" formatCode="0.E+00"/>
    <numFmt numFmtId="169" formatCode="dd/mm/yyyy;@"/>
  </numFmts>
  <fonts count="195" x14ac:knownFonts="1">
    <font>
      <sz val="11"/>
      <color theme="1"/>
      <name val="Calibri"/>
      <family val="2"/>
      <scheme val="minor"/>
    </font>
    <font>
      <sz val="11"/>
      <color indexed="8"/>
      <name val="Calibri"/>
      <family val="2"/>
    </font>
    <font>
      <sz val="9"/>
      <color indexed="81"/>
      <name val="Tahoma"/>
      <family val="2"/>
    </font>
    <font>
      <b/>
      <sz val="9"/>
      <color indexed="81"/>
      <name val="Tahoma"/>
      <family val="2"/>
    </font>
    <font>
      <b/>
      <sz val="20"/>
      <name val="Arial"/>
      <family val="2"/>
    </font>
    <font>
      <b/>
      <u/>
      <sz val="14"/>
      <name val="Arial"/>
      <family val="2"/>
    </font>
    <font>
      <sz val="10"/>
      <name val="Arial"/>
      <family val="2"/>
    </font>
    <font>
      <b/>
      <sz val="10"/>
      <name val="Arial"/>
      <family val="2"/>
    </font>
    <font>
      <b/>
      <sz val="12"/>
      <name val="Arial"/>
      <family val="2"/>
    </font>
    <font>
      <sz val="12"/>
      <name val="Arial"/>
      <family val="2"/>
    </font>
    <font>
      <b/>
      <sz val="11"/>
      <name val="Arial"/>
      <family val="2"/>
    </font>
    <font>
      <sz val="11"/>
      <name val="Arial"/>
      <family val="2"/>
    </font>
    <font>
      <b/>
      <sz val="14"/>
      <name val="Arial"/>
      <family val="2"/>
    </font>
    <font>
      <u/>
      <sz val="11"/>
      <name val="Arial"/>
      <family val="2"/>
    </font>
    <font>
      <i/>
      <sz val="10"/>
      <name val="Arial"/>
      <family val="2"/>
    </font>
    <font>
      <sz val="12"/>
      <name val="Calibri"/>
      <family val="2"/>
    </font>
    <font>
      <b/>
      <sz val="12"/>
      <color indexed="8"/>
      <name val="Calibri"/>
      <family val="2"/>
    </font>
    <font>
      <b/>
      <sz val="14"/>
      <name val="Calibri"/>
      <family val="2"/>
    </font>
    <font>
      <b/>
      <sz val="12"/>
      <name val="Calibri"/>
      <family val="2"/>
    </font>
    <font>
      <i/>
      <sz val="10"/>
      <name val="Calibri"/>
      <family val="2"/>
    </font>
    <font>
      <b/>
      <sz val="16"/>
      <name val="Calibri"/>
      <family val="2"/>
    </font>
    <font>
      <i/>
      <sz val="12"/>
      <name val="Calibri"/>
      <family val="2"/>
    </font>
    <font>
      <b/>
      <i/>
      <sz val="12"/>
      <name val="Calibri"/>
      <family val="2"/>
    </font>
    <font>
      <vertAlign val="superscript"/>
      <sz val="11"/>
      <color indexed="8"/>
      <name val="Calibri"/>
      <family val="2"/>
    </font>
    <font>
      <i/>
      <sz val="11"/>
      <color indexed="8"/>
      <name val="Calibri"/>
      <family val="2"/>
    </font>
    <font>
      <i/>
      <sz val="11"/>
      <name val="Calibri"/>
      <family val="2"/>
    </font>
    <font>
      <b/>
      <sz val="18"/>
      <name val="Calibri"/>
      <family val="2"/>
    </font>
    <font>
      <sz val="14"/>
      <color indexed="8"/>
      <name val="Calibri"/>
      <family val="2"/>
    </font>
    <font>
      <sz val="14"/>
      <name val="Calibri"/>
      <family val="2"/>
    </font>
    <font>
      <i/>
      <sz val="12"/>
      <color indexed="8"/>
      <name val="Calibri"/>
      <family val="2"/>
    </font>
    <font>
      <b/>
      <sz val="11"/>
      <color indexed="8"/>
      <name val="Calibri"/>
      <family val="2"/>
    </font>
    <font>
      <sz val="10"/>
      <name val="Calibri"/>
      <family val="2"/>
    </font>
    <font>
      <b/>
      <sz val="11"/>
      <color indexed="8"/>
      <name val="Arial"/>
      <family val="2"/>
    </font>
    <font>
      <b/>
      <i/>
      <sz val="12"/>
      <color indexed="8"/>
      <name val="Calibri"/>
      <family val="2"/>
    </font>
    <font>
      <b/>
      <sz val="18"/>
      <color indexed="8"/>
      <name val="Calibri"/>
      <family val="2"/>
    </font>
    <font>
      <b/>
      <sz val="14"/>
      <color indexed="8"/>
      <name val="Calibri"/>
      <family val="2"/>
    </font>
    <font>
      <sz val="12"/>
      <color indexed="8"/>
      <name val="Calibri"/>
      <family val="2"/>
    </font>
    <font>
      <b/>
      <i/>
      <sz val="10"/>
      <name val="Arial"/>
      <family val="2"/>
    </font>
    <font>
      <b/>
      <sz val="12"/>
      <color indexed="30"/>
      <name val="Calibri"/>
      <family val="2"/>
    </font>
    <font>
      <sz val="12"/>
      <color indexed="30"/>
      <name val="Calibri"/>
      <family val="2"/>
    </font>
    <font>
      <b/>
      <i/>
      <sz val="12"/>
      <color indexed="36"/>
      <name val="Calibri"/>
      <family val="2"/>
    </font>
    <font>
      <b/>
      <u/>
      <sz val="10"/>
      <name val="Arial"/>
      <family val="2"/>
    </font>
    <font>
      <b/>
      <sz val="22"/>
      <name val="Calibri"/>
      <family val="2"/>
    </font>
    <font>
      <b/>
      <vertAlign val="superscript"/>
      <sz val="12"/>
      <color indexed="8"/>
      <name val="Calibri"/>
      <family val="2"/>
    </font>
    <font>
      <sz val="11"/>
      <color theme="1"/>
      <name val="Calibri"/>
      <family val="2"/>
      <scheme val="minor"/>
    </font>
    <font>
      <u/>
      <sz val="11"/>
      <color theme="10"/>
      <name val="Calibri"/>
      <family val="2"/>
      <scheme val="minor"/>
    </font>
    <font>
      <b/>
      <sz val="11"/>
      <color theme="1"/>
      <name val="Calibri"/>
      <family val="2"/>
      <scheme val="minor"/>
    </font>
    <font>
      <sz val="11"/>
      <name val="Calibri"/>
      <family val="2"/>
      <scheme val="minor"/>
    </font>
    <font>
      <sz val="14"/>
      <color theme="1"/>
      <name val="Calibri"/>
      <family val="2"/>
      <scheme val="minor"/>
    </font>
    <font>
      <sz val="11"/>
      <color theme="1"/>
      <name val="Arial"/>
      <family val="2"/>
    </font>
    <font>
      <sz val="10"/>
      <color theme="1"/>
      <name val="Arial"/>
      <family val="2"/>
    </font>
    <font>
      <i/>
      <sz val="10"/>
      <color theme="6" tint="-0.499984740745262"/>
      <name val="Arial"/>
      <family val="2"/>
    </font>
    <font>
      <i/>
      <sz val="11"/>
      <color theme="6" tint="-0.499984740745262"/>
      <name val="Calibri"/>
      <family val="2"/>
      <scheme val="minor"/>
    </font>
    <font>
      <b/>
      <i/>
      <sz val="10"/>
      <color theme="6" tint="-0.499984740745262"/>
      <name val="Arial"/>
      <family val="2"/>
    </font>
    <font>
      <b/>
      <i/>
      <sz val="11"/>
      <color theme="6" tint="-0.499984740745262"/>
      <name val="Arial"/>
      <family val="2"/>
    </font>
    <font>
      <i/>
      <sz val="11"/>
      <color theme="1"/>
      <name val="Arial"/>
      <family val="2"/>
    </font>
    <font>
      <b/>
      <sz val="12"/>
      <color theme="1"/>
      <name val="Arial"/>
      <family val="2"/>
    </font>
    <font>
      <sz val="11"/>
      <color theme="6" tint="-0.499984740745262"/>
      <name val="Arial"/>
      <family val="2"/>
    </font>
    <font>
      <u/>
      <sz val="11"/>
      <name val="Calibri"/>
      <family val="2"/>
      <scheme val="minor"/>
    </font>
    <font>
      <i/>
      <sz val="11"/>
      <color rgb="FF7030A0"/>
      <name val="Calibri"/>
      <family val="2"/>
      <scheme val="minor"/>
    </font>
    <font>
      <b/>
      <u/>
      <sz val="14"/>
      <color theme="1"/>
      <name val="Arial"/>
      <family val="2"/>
    </font>
    <font>
      <i/>
      <sz val="12"/>
      <color theme="1"/>
      <name val="Arial"/>
      <family val="2"/>
    </font>
    <font>
      <i/>
      <sz val="11"/>
      <color theme="1"/>
      <name val="Calibri"/>
      <family val="2"/>
      <scheme val="minor"/>
    </font>
    <font>
      <b/>
      <sz val="11"/>
      <color theme="1"/>
      <name val="Arial"/>
      <family val="2"/>
    </font>
    <font>
      <b/>
      <sz val="14"/>
      <name val="Calibri"/>
      <family val="2"/>
      <scheme val="minor"/>
    </font>
    <font>
      <b/>
      <u/>
      <sz val="14"/>
      <name val="Calibri"/>
      <family val="2"/>
      <scheme val="minor"/>
    </font>
    <font>
      <sz val="12"/>
      <name val="Calibri"/>
      <family val="2"/>
      <scheme val="minor"/>
    </font>
    <font>
      <b/>
      <sz val="12"/>
      <color indexed="8"/>
      <name val="Calibri"/>
      <family val="2"/>
      <scheme val="minor"/>
    </font>
    <font>
      <b/>
      <sz val="12"/>
      <name val="Calibri"/>
      <family val="2"/>
      <scheme val="minor"/>
    </font>
    <font>
      <b/>
      <sz val="20"/>
      <name val="Calibri"/>
      <family val="2"/>
      <scheme val="minor"/>
    </font>
    <font>
      <b/>
      <sz val="14"/>
      <color theme="1"/>
      <name val="Calibri"/>
      <family val="2"/>
      <scheme val="minor"/>
    </font>
    <font>
      <b/>
      <sz val="12"/>
      <color theme="1"/>
      <name val="Calibri"/>
      <family val="2"/>
      <scheme val="minor"/>
    </font>
    <font>
      <sz val="14"/>
      <name val="Calibri"/>
      <family val="2"/>
      <scheme val="minor"/>
    </font>
    <font>
      <b/>
      <sz val="11"/>
      <name val="Calibri"/>
      <family val="2"/>
      <scheme val="minor"/>
    </font>
    <font>
      <b/>
      <sz val="16"/>
      <color theme="1"/>
      <name val="Calibri"/>
      <family val="2"/>
      <scheme val="minor"/>
    </font>
    <font>
      <b/>
      <sz val="16"/>
      <name val="Calibri"/>
      <family val="2"/>
      <scheme val="minor"/>
    </font>
    <font>
      <sz val="10"/>
      <color theme="1"/>
      <name val="Calibri"/>
      <family val="2"/>
      <scheme val="minor"/>
    </font>
    <font>
      <sz val="16"/>
      <name val="Calibri"/>
      <family val="2"/>
      <scheme val="minor"/>
    </font>
    <font>
      <sz val="16"/>
      <color theme="1"/>
      <name val="Calibri"/>
      <family val="2"/>
      <scheme val="minor"/>
    </font>
    <font>
      <i/>
      <sz val="12"/>
      <color theme="1"/>
      <name val="Calibri"/>
      <family val="2"/>
      <scheme val="minor"/>
    </font>
    <font>
      <i/>
      <sz val="12"/>
      <name val="Calibri"/>
      <family val="2"/>
      <scheme val="minor"/>
    </font>
    <font>
      <i/>
      <sz val="12"/>
      <color indexed="8"/>
      <name val="Calibri"/>
      <family val="2"/>
      <scheme val="minor"/>
    </font>
    <font>
      <sz val="10"/>
      <name val="Calibri"/>
      <family val="2"/>
      <scheme val="minor"/>
    </font>
    <font>
      <i/>
      <u/>
      <sz val="14"/>
      <color theme="1"/>
      <name val="Calibri"/>
      <family val="2"/>
      <scheme val="minor"/>
    </font>
    <font>
      <b/>
      <i/>
      <sz val="11"/>
      <color rgb="FF7030A0"/>
      <name val="Calibri"/>
      <family val="2"/>
      <scheme val="minor"/>
    </font>
    <font>
      <sz val="22"/>
      <color theme="1"/>
      <name val="Calibri"/>
      <family val="2"/>
      <scheme val="minor"/>
    </font>
    <font>
      <sz val="20"/>
      <color theme="1"/>
      <name val="Calibri"/>
      <family val="2"/>
      <scheme val="minor"/>
    </font>
    <font>
      <sz val="18"/>
      <color theme="1"/>
      <name val="Calibri"/>
      <family val="2"/>
      <scheme val="minor"/>
    </font>
    <font>
      <i/>
      <u/>
      <sz val="11"/>
      <name val="Calibri"/>
      <family val="2"/>
      <scheme val="minor"/>
    </font>
    <font>
      <b/>
      <i/>
      <sz val="12"/>
      <color rgb="FF7030A0"/>
      <name val="Calibri"/>
      <family val="2"/>
      <scheme val="minor"/>
    </font>
    <font>
      <b/>
      <i/>
      <sz val="11"/>
      <color rgb="FFFF0000"/>
      <name val="Calibri"/>
      <family val="2"/>
      <scheme val="minor"/>
    </font>
    <font>
      <b/>
      <sz val="14"/>
      <color indexed="8"/>
      <name val="Calibri"/>
      <family val="2"/>
      <scheme val="minor"/>
    </font>
    <font>
      <sz val="12"/>
      <color theme="1"/>
      <name val="Calibri"/>
      <family val="2"/>
    </font>
    <font>
      <sz val="12"/>
      <color theme="1"/>
      <name val="Symbol"/>
      <family val="1"/>
      <charset val="2"/>
    </font>
    <font>
      <b/>
      <sz val="11"/>
      <color theme="6" tint="-0.499984740745262"/>
      <name val="Arial"/>
      <family val="2"/>
    </font>
    <font>
      <sz val="10"/>
      <color theme="6" tint="-0.499984740745262"/>
      <name val="Arial"/>
      <family val="2"/>
    </font>
    <font>
      <b/>
      <sz val="10"/>
      <color theme="6" tint="-0.499984740745262"/>
      <name val="Arial"/>
      <family val="2"/>
    </font>
    <font>
      <b/>
      <u/>
      <sz val="11"/>
      <color theme="1"/>
      <name val="Calibri"/>
      <family val="2"/>
      <scheme val="minor"/>
    </font>
    <font>
      <b/>
      <u/>
      <sz val="18"/>
      <color theme="1"/>
      <name val="Calibri"/>
      <family val="2"/>
    </font>
    <font>
      <b/>
      <sz val="11"/>
      <color rgb="FFFF0000"/>
      <name val="Calibri"/>
      <family val="2"/>
      <scheme val="minor"/>
    </font>
    <font>
      <sz val="12"/>
      <color theme="1"/>
      <name val="Arial"/>
      <family val="2"/>
    </font>
    <font>
      <sz val="12"/>
      <color theme="1"/>
      <name val="Calibri"/>
      <family val="2"/>
      <scheme val="minor"/>
    </font>
    <font>
      <sz val="14"/>
      <color theme="1"/>
      <name val="Arial"/>
      <family val="2"/>
    </font>
    <font>
      <b/>
      <u/>
      <sz val="16"/>
      <color theme="1"/>
      <name val="Calibri"/>
      <family val="2"/>
      <scheme val="minor"/>
    </font>
    <font>
      <i/>
      <sz val="18"/>
      <color rgb="FF7030A0"/>
      <name val="Goudy Stout"/>
      <family val="1"/>
    </font>
    <font>
      <b/>
      <sz val="10"/>
      <color theme="1"/>
      <name val="Calibri"/>
      <family val="2"/>
      <scheme val="minor"/>
    </font>
    <font>
      <b/>
      <sz val="12"/>
      <color rgb="FFFF0000"/>
      <name val="Calibri"/>
      <family val="2"/>
      <scheme val="minor"/>
    </font>
    <font>
      <b/>
      <sz val="12"/>
      <color rgb="FF0070C0"/>
      <name val="Calibri"/>
      <family val="2"/>
      <scheme val="minor"/>
    </font>
    <font>
      <b/>
      <sz val="12"/>
      <color rgb="FF7030A0"/>
      <name val="Calibri"/>
      <family val="2"/>
      <scheme val="minor"/>
    </font>
    <font>
      <sz val="14"/>
      <color rgb="FF7030A0"/>
      <name val="Calibri"/>
      <family val="2"/>
      <scheme val="minor"/>
    </font>
    <font>
      <sz val="11"/>
      <color rgb="FF7030A0"/>
      <name val="Calibri"/>
      <family val="2"/>
      <scheme val="minor"/>
    </font>
    <font>
      <b/>
      <sz val="11"/>
      <color rgb="FF0070C0"/>
      <name val="Calibri"/>
      <family val="2"/>
      <scheme val="minor"/>
    </font>
    <font>
      <b/>
      <sz val="14"/>
      <color rgb="FFFF0000"/>
      <name val="Calibri"/>
      <family val="2"/>
      <scheme val="minor"/>
    </font>
    <font>
      <b/>
      <sz val="12"/>
      <color rgb="FF0070C0"/>
      <name val="Calibri"/>
      <family val="2"/>
    </font>
    <font>
      <i/>
      <sz val="11"/>
      <name val="Calibri"/>
      <family val="2"/>
      <scheme val="minor"/>
    </font>
    <font>
      <i/>
      <sz val="12"/>
      <color rgb="FF7030A0"/>
      <name val="Calibri"/>
      <family val="2"/>
      <scheme val="minor"/>
    </font>
    <font>
      <b/>
      <sz val="11"/>
      <color rgb="FF7030A0"/>
      <name val="Calibri"/>
      <family val="2"/>
      <scheme val="minor"/>
    </font>
    <font>
      <b/>
      <u/>
      <sz val="12"/>
      <color theme="1"/>
      <name val="Calibri"/>
      <family val="2"/>
      <scheme val="minor"/>
    </font>
    <font>
      <b/>
      <u/>
      <sz val="14"/>
      <color theme="1"/>
      <name val="Calibri"/>
      <family val="2"/>
      <scheme val="minor"/>
    </font>
    <font>
      <b/>
      <sz val="14"/>
      <color rgb="FF7030A0"/>
      <name val="Calibri"/>
      <family val="2"/>
      <scheme val="minor"/>
    </font>
    <font>
      <b/>
      <sz val="22"/>
      <color theme="1"/>
      <name val="Arial"/>
      <family val="2"/>
    </font>
    <font>
      <sz val="14"/>
      <color theme="6" tint="-0.499984740745262"/>
      <name val="Arial"/>
      <family val="2"/>
    </font>
    <font>
      <b/>
      <sz val="22"/>
      <name val="Calibri"/>
      <family val="2"/>
      <scheme val="minor"/>
    </font>
    <font>
      <sz val="11"/>
      <color rgb="FFFF0000"/>
      <name val="Calibri"/>
      <family val="2"/>
      <scheme val="minor"/>
    </font>
    <font>
      <b/>
      <sz val="36"/>
      <color theme="1"/>
      <name val="Arial"/>
      <family val="2"/>
    </font>
    <font>
      <i/>
      <u/>
      <sz val="28"/>
      <color rgb="FFFF0000"/>
      <name val="Calibri"/>
      <family val="2"/>
      <scheme val="minor"/>
    </font>
    <font>
      <i/>
      <sz val="16"/>
      <color theme="6" tint="-0.499984740745262"/>
      <name val="Arial"/>
      <family val="2"/>
    </font>
    <font>
      <i/>
      <sz val="14"/>
      <color rgb="FF7030A0"/>
      <name val="Calibri"/>
      <family val="2"/>
      <scheme val="minor"/>
    </font>
    <font>
      <b/>
      <sz val="11"/>
      <color indexed="81"/>
      <name val="Calibri"/>
      <family val="2"/>
      <scheme val="minor"/>
    </font>
    <font>
      <i/>
      <sz val="11"/>
      <color indexed="8"/>
      <name val="Calibri"/>
      <family val="2"/>
      <scheme val="minor"/>
    </font>
    <font>
      <b/>
      <sz val="18"/>
      <color theme="1"/>
      <name val="Arial"/>
      <family val="2"/>
    </font>
    <font>
      <sz val="11"/>
      <color theme="6" tint="-0.499984740745262"/>
      <name val="Calibri"/>
      <family val="2"/>
      <scheme val="minor"/>
    </font>
    <font>
      <b/>
      <i/>
      <sz val="11"/>
      <name val="Arial"/>
      <family val="2"/>
    </font>
    <font>
      <b/>
      <sz val="18"/>
      <name val="Calibri"/>
      <family val="2"/>
      <scheme val="minor"/>
    </font>
    <font>
      <vertAlign val="superscript"/>
      <sz val="11"/>
      <color theme="1"/>
      <name val="Calibri"/>
      <family val="2"/>
      <scheme val="minor"/>
    </font>
    <font>
      <i/>
      <sz val="14"/>
      <color theme="1"/>
      <name val="Calibri"/>
      <family val="2"/>
      <scheme val="minor"/>
    </font>
    <font>
      <b/>
      <sz val="11"/>
      <color indexed="8"/>
      <name val="Calibri"/>
      <family val="2"/>
      <scheme val="minor"/>
    </font>
    <font>
      <i/>
      <u/>
      <sz val="11"/>
      <color indexed="8"/>
      <name val="Calibri"/>
      <family val="2"/>
    </font>
    <font>
      <i/>
      <sz val="10"/>
      <color theme="1"/>
      <name val="Calibri"/>
      <family val="2"/>
      <scheme val="minor"/>
    </font>
    <font>
      <b/>
      <vertAlign val="subscript"/>
      <sz val="12"/>
      <color theme="1"/>
      <name val="Calibri"/>
      <family val="2"/>
      <scheme val="minor"/>
    </font>
    <font>
      <sz val="12"/>
      <color indexed="8"/>
      <name val="Calibri"/>
      <family val="2"/>
      <scheme val="minor"/>
    </font>
    <font>
      <b/>
      <u/>
      <sz val="12"/>
      <color indexed="8"/>
      <name val="Calibri"/>
      <family val="2"/>
      <scheme val="minor"/>
    </font>
    <font>
      <i/>
      <sz val="11"/>
      <color rgb="FFFF0000"/>
      <name val="Calibri"/>
      <family val="2"/>
      <scheme val="minor"/>
    </font>
    <font>
      <vertAlign val="superscript"/>
      <sz val="11"/>
      <name val="Calibri"/>
      <family val="2"/>
      <scheme val="minor"/>
    </font>
    <font>
      <b/>
      <sz val="16"/>
      <name val="Arial"/>
      <family val="2"/>
    </font>
    <font>
      <i/>
      <sz val="18"/>
      <color rgb="FFFF0000"/>
      <name val="Calibri"/>
      <family val="2"/>
      <scheme val="minor"/>
    </font>
    <font>
      <b/>
      <sz val="22"/>
      <color theme="1"/>
      <name val="Calibri"/>
      <family val="2"/>
      <scheme val="minor"/>
    </font>
    <font>
      <b/>
      <sz val="18"/>
      <color theme="1"/>
      <name val="Calibri"/>
      <family val="2"/>
      <scheme val="minor"/>
    </font>
    <font>
      <b/>
      <sz val="8"/>
      <color theme="1"/>
      <name val="Calibri"/>
      <family val="2"/>
      <scheme val="minor"/>
    </font>
    <font>
      <b/>
      <i/>
      <sz val="12"/>
      <color rgb="FFFF0000"/>
      <name val="Calibri"/>
      <family val="2"/>
      <scheme val="minor"/>
    </font>
    <font>
      <i/>
      <sz val="12"/>
      <color rgb="FFFF0000"/>
      <name val="Calibri"/>
      <family val="2"/>
      <scheme val="minor"/>
    </font>
    <font>
      <b/>
      <sz val="11"/>
      <color rgb="FFC00000"/>
      <name val="Calibri"/>
      <family val="2"/>
      <scheme val="minor"/>
    </font>
    <font>
      <sz val="11"/>
      <color rgb="FFC00000"/>
      <name val="Calibri"/>
      <family val="2"/>
      <scheme val="minor"/>
    </font>
    <font>
      <sz val="12"/>
      <color rgb="FF0070C0"/>
      <name val="Calibri"/>
      <family val="2"/>
      <scheme val="minor"/>
    </font>
    <font>
      <b/>
      <sz val="26"/>
      <name val="Calibri"/>
      <family val="2"/>
    </font>
    <font>
      <i/>
      <sz val="10"/>
      <color rgb="FF7030A0"/>
      <name val="Calibri"/>
      <family val="2"/>
      <scheme val="minor"/>
    </font>
    <font>
      <i/>
      <sz val="26"/>
      <color rgb="FFFF0000"/>
      <name val="Calibri"/>
      <family val="2"/>
      <scheme val="minor"/>
    </font>
    <font>
      <i/>
      <sz val="9"/>
      <color theme="1"/>
      <name val="Calibri"/>
      <family val="2"/>
      <scheme val="minor"/>
    </font>
    <font>
      <b/>
      <i/>
      <sz val="11"/>
      <color theme="1"/>
      <name val="Calibri"/>
      <family val="2"/>
      <scheme val="minor"/>
    </font>
    <font>
      <b/>
      <i/>
      <sz val="12"/>
      <color theme="1"/>
      <name val="Calibri"/>
      <family val="2"/>
      <scheme val="minor"/>
    </font>
    <font>
      <sz val="12"/>
      <color rgb="FF7030A0"/>
      <name val="Calibri"/>
      <family val="2"/>
      <scheme val="minor"/>
    </font>
    <font>
      <i/>
      <sz val="12"/>
      <name val="Arial"/>
      <family val="2"/>
    </font>
    <font>
      <i/>
      <sz val="11"/>
      <name val="Arial"/>
      <family val="2"/>
    </font>
    <font>
      <b/>
      <sz val="14"/>
      <color theme="1"/>
      <name val="Calibri"/>
      <family val="2"/>
    </font>
    <font>
      <sz val="7"/>
      <color theme="1"/>
      <name val="Times New Roman"/>
      <family val="1"/>
    </font>
    <font>
      <b/>
      <sz val="12"/>
      <color theme="1"/>
      <name val="Calibri"/>
      <family val="2"/>
    </font>
    <font>
      <b/>
      <u/>
      <sz val="12"/>
      <color theme="1"/>
      <name val="Calibri"/>
      <family val="2"/>
    </font>
    <font>
      <b/>
      <u/>
      <sz val="14"/>
      <color theme="1"/>
      <name val="Calibri"/>
      <family val="2"/>
    </font>
    <font>
      <b/>
      <sz val="10"/>
      <name val="Calibri"/>
      <family val="2"/>
      <scheme val="minor"/>
    </font>
    <font>
      <i/>
      <sz val="14"/>
      <color rgb="FF7030A0"/>
      <name val="Goudy Stout"/>
      <family val="1"/>
    </font>
    <font>
      <b/>
      <sz val="10"/>
      <color rgb="FF7030A0"/>
      <name val="Calibri"/>
      <family val="2"/>
      <scheme val="minor"/>
    </font>
    <font>
      <b/>
      <sz val="11"/>
      <color theme="6" tint="-0.499984740745262"/>
      <name val="Calibri"/>
      <family val="2"/>
      <scheme val="minor"/>
    </font>
    <font>
      <b/>
      <vertAlign val="subscript"/>
      <sz val="14"/>
      <color theme="1"/>
      <name val="Calibri"/>
      <family val="2"/>
      <scheme val="minor"/>
    </font>
    <font>
      <b/>
      <i/>
      <sz val="11"/>
      <name val="Calibri"/>
      <family val="2"/>
      <scheme val="minor"/>
    </font>
    <font>
      <b/>
      <vertAlign val="subscript"/>
      <sz val="11"/>
      <color theme="1"/>
      <name val="Calibri"/>
      <family val="2"/>
      <scheme val="minor"/>
    </font>
    <font>
      <sz val="9"/>
      <color theme="1"/>
      <name val="Arial"/>
      <family val="2"/>
    </font>
    <font>
      <sz val="10"/>
      <color indexed="8"/>
      <name val="Calibri"/>
      <family val="2"/>
    </font>
    <font>
      <b/>
      <sz val="10"/>
      <name val="Calibri"/>
      <family val="2"/>
    </font>
    <font>
      <b/>
      <i/>
      <sz val="12"/>
      <color indexed="8"/>
      <name val="Calibri"/>
      <family val="2"/>
      <scheme val="minor"/>
    </font>
    <font>
      <b/>
      <i/>
      <sz val="14"/>
      <color theme="1"/>
      <name val="Calibri"/>
      <family val="2"/>
      <scheme val="minor"/>
    </font>
    <font>
      <b/>
      <i/>
      <sz val="12"/>
      <name val="Calibri"/>
      <family val="2"/>
      <scheme val="minor"/>
    </font>
    <font>
      <sz val="12"/>
      <color theme="6" tint="-0.499984740745262"/>
      <name val="Calibri"/>
      <family val="2"/>
      <scheme val="minor"/>
    </font>
    <font>
      <sz val="12"/>
      <color theme="6" tint="-0.499984740745262"/>
      <name val="Arial"/>
      <family val="2"/>
    </font>
    <font>
      <i/>
      <sz val="12"/>
      <color theme="6" tint="-0.499984740745262"/>
      <name val="Arial"/>
      <family val="2"/>
    </font>
    <font>
      <sz val="16"/>
      <color theme="1"/>
      <name val="Arial"/>
      <family val="2"/>
    </font>
    <font>
      <sz val="16"/>
      <color rgb="FFFF0000"/>
      <name val="Arial"/>
      <family val="2"/>
    </font>
    <font>
      <b/>
      <sz val="12"/>
      <color theme="6" tint="-0.499984740745262"/>
      <name val="Calibri"/>
      <family val="2"/>
      <scheme val="minor"/>
    </font>
    <font>
      <i/>
      <sz val="12"/>
      <color theme="6" tint="-0.499984740745262"/>
      <name val="Calibri"/>
      <family val="2"/>
      <scheme val="minor"/>
    </font>
    <font>
      <sz val="10"/>
      <color indexed="8"/>
      <name val="Calibri"/>
      <family val="2"/>
      <scheme val="minor"/>
    </font>
    <font>
      <vertAlign val="superscript"/>
      <sz val="12"/>
      <color indexed="8"/>
      <name val="Calibri"/>
      <family val="2"/>
      <scheme val="minor"/>
    </font>
    <font>
      <vertAlign val="superscript"/>
      <sz val="12"/>
      <color theme="1"/>
      <name val="Calibri"/>
      <family val="2"/>
      <scheme val="minor"/>
    </font>
    <font>
      <sz val="20"/>
      <color theme="1"/>
      <name val="Arial"/>
      <family val="2"/>
    </font>
    <font>
      <i/>
      <sz val="11"/>
      <color rgb="FF4F6228"/>
      <name val="Calibri"/>
      <family val="2"/>
      <scheme val="minor"/>
    </font>
    <font>
      <b/>
      <sz val="18"/>
      <color rgb="FFFF0000"/>
      <name val="Calibri"/>
      <family val="2"/>
      <scheme val="minor"/>
    </font>
    <font>
      <i/>
      <sz val="24"/>
      <color rgb="FFFF0000"/>
      <name val="Calibri"/>
      <family val="2"/>
      <scheme val="minor"/>
    </font>
  </fonts>
  <fills count="4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indexed="41"/>
        <bgColor indexed="64"/>
      </patternFill>
    </fill>
    <fill>
      <patternFill patternType="solid">
        <fgColor theme="0"/>
        <bgColor indexed="64"/>
      </patternFill>
    </fill>
    <fill>
      <patternFill patternType="lightUp">
        <fgColor theme="0" tint="-0.34998626667073579"/>
        <bgColor theme="0"/>
      </patternFill>
    </fill>
    <fill>
      <patternFill patternType="solid">
        <fgColor rgb="FFCCFFFF"/>
        <bgColor indexed="64"/>
      </patternFill>
    </fill>
    <fill>
      <patternFill patternType="lightUp">
        <fgColor theme="0" tint="-0.24994659260841701"/>
        <bgColor theme="0"/>
      </patternFill>
    </fill>
    <fill>
      <patternFill patternType="lightDown">
        <fgColor theme="8" tint="0.39994506668294322"/>
        <bgColor theme="0"/>
      </patternFill>
    </fill>
    <fill>
      <patternFill patternType="solid">
        <fgColor theme="0"/>
        <bgColor theme="0"/>
      </patternFill>
    </fill>
    <fill>
      <patternFill patternType="lightUp">
        <fgColor theme="0" tint="-0.24994659260841701"/>
        <bgColor indexed="65"/>
      </patternFill>
    </fill>
    <fill>
      <patternFill patternType="solid">
        <fgColor theme="0"/>
        <bgColor theme="0" tint="-0.24994659260841701"/>
      </patternFill>
    </fill>
    <fill>
      <patternFill patternType="solid">
        <fgColor indexed="65"/>
        <bgColor theme="0"/>
      </patternFill>
    </fill>
    <fill>
      <patternFill patternType="lightUp">
        <fgColor theme="0" tint="-0.24994659260841701"/>
        <bgColor rgb="FFFF0000"/>
      </patternFill>
    </fill>
    <fill>
      <patternFill patternType="solid">
        <fgColor rgb="FF92D050"/>
        <bgColor indexed="64"/>
      </patternFill>
    </fill>
    <fill>
      <patternFill patternType="solid">
        <fgColor indexed="65"/>
        <bgColor theme="0" tint="-0.24994659260841701"/>
      </patternFill>
    </fill>
    <fill>
      <patternFill patternType="lightUp">
        <fgColor rgb="FF7030A0"/>
        <bgColor theme="0"/>
      </patternFill>
    </fill>
    <fill>
      <patternFill patternType="solid">
        <fgColor theme="0"/>
        <bgColor theme="8" tint="0.39994506668294322"/>
      </patternFill>
    </fill>
    <fill>
      <patternFill patternType="solid">
        <fgColor rgb="FFFFFFCC"/>
        <bgColor indexed="64"/>
      </patternFill>
    </fill>
    <fill>
      <patternFill patternType="solid">
        <fgColor theme="9" tint="0.79998168889431442"/>
        <bgColor indexed="64"/>
      </patternFill>
    </fill>
    <fill>
      <patternFill patternType="solid">
        <fgColor rgb="FFFFCCCC"/>
        <bgColor indexed="64"/>
      </patternFill>
    </fill>
    <fill>
      <patternFill patternType="solid">
        <fgColor rgb="FFCCFFFF"/>
        <bgColor theme="0"/>
      </patternFill>
    </fill>
    <fill>
      <patternFill patternType="solid">
        <fgColor rgb="FFFFC000"/>
        <bgColor indexed="64"/>
      </patternFill>
    </fill>
    <fill>
      <patternFill patternType="solid">
        <fgColor rgb="FF99FF99"/>
        <bgColor indexed="64"/>
      </patternFill>
    </fill>
    <fill>
      <patternFill patternType="solid">
        <fgColor rgb="FFDEBDFF"/>
        <bgColor indexed="64"/>
      </patternFill>
    </fill>
    <fill>
      <patternFill patternType="lightUp">
        <fgColor theme="0" tint="-0.34998626667073579"/>
        <bgColor rgb="FF92D050"/>
      </patternFill>
    </fill>
    <fill>
      <patternFill patternType="solid">
        <fgColor rgb="FF92D050"/>
        <bgColor theme="0"/>
      </patternFill>
    </fill>
    <fill>
      <patternFill patternType="lightUp">
        <fgColor theme="0" tint="-0.24994659260841701"/>
        <bgColor rgb="FF92D050"/>
      </patternFill>
    </fill>
    <fill>
      <patternFill patternType="solid">
        <fgColor rgb="FFCCFFCC"/>
        <bgColor indexed="64"/>
      </patternFill>
    </fill>
    <fill>
      <patternFill patternType="solid">
        <fgColor rgb="FFFFFF99"/>
        <bgColor indexed="64"/>
      </patternFill>
    </fill>
    <fill>
      <patternFill patternType="lightGray">
        <fgColor theme="0"/>
        <bgColor rgb="FFFFFFCC"/>
      </patternFill>
    </fill>
    <fill>
      <patternFill patternType="lightUp">
        <fgColor theme="0"/>
        <bgColor theme="0"/>
      </patternFill>
    </fill>
    <fill>
      <patternFill patternType="solid">
        <fgColor rgb="FFCCFFFF"/>
        <bgColor rgb="FFFFFF99"/>
      </patternFill>
    </fill>
    <fill>
      <patternFill patternType="mediumGray">
        <fgColor theme="0"/>
        <bgColor rgb="FFCCFFFF"/>
      </patternFill>
    </fill>
    <fill>
      <patternFill patternType="lightGray">
        <fgColor theme="0"/>
        <bgColor theme="0"/>
      </patternFill>
    </fill>
    <fill>
      <patternFill patternType="lightGray">
        <fgColor theme="0"/>
        <bgColor rgb="FFCCFFFF"/>
      </patternFill>
    </fill>
    <fill>
      <patternFill patternType="solid">
        <fgColor rgb="FFFFFF99"/>
        <bgColor theme="0"/>
      </patternFill>
    </fill>
    <fill>
      <patternFill patternType="solid">
        <fgColor rgb="FFFFCC99"/>
        <bgColor indexed="64"/>
      </patternFill>
    </fill>
    <fill>
      <patternFill patternType="solid">
        <fgColor theme="0" tint="-0.34998626667073579"/>
        <bgColor indexed="64"/>
      </patternFill>
    </fill>
  </fills>
  <borders count="120">
    <border>
      <left/>
      <right/>
      <top/>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DashDot">
        <color indexed="64"/>
      </left>
      <right/>
      <top style="mediumDashDot">
        <color indexed="64"/>
      </top>
      <bottom/>
      <diagonal/>
    </border>
    <border>
      <left/>
      <right/>
      <top style="mediumDashDot">
        <color indexed="64"/>
      </top>
      <bottom/>
      <diagonal/>
    </border>
    <border>
      <left style="mediumDashDot">
        <color indexed="64"/>
      </left>
      <right/>
      <top/>
      <bottom/>
      <diagonal/>
    </border>
    <border>
      <left/>
      <right style="mediumDashDot">
        <color indexed="64"/>
      </right>
      <top/>
      <bottom/>
      <diagonal/>
    </border>
    <border>
      <left style="mediumDashDot">
        <color indexed="64"/>
      </left>
      <right/>
      <top/>
      <bottom style="mediumDashDot">
        <color indexed="64"/>
      </bottom>
      <diagonal/>
    </border>
    <border>
      <left/>
      <right/>
      <top/>
      <bottom style="mediumDashDot">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DashDot">
        <color indexed="64"/>
      </left>
      <right style="mediumDashDot">
        <color indexed="64"/>
      </right>
      <top style="mediumDashDot">
        <color indexed="64"/>
      </top>
      <bottom/>
      <diagonal/>
    </border>
    <border>
      <left style="mediumDashDot">
        <color indexed="64"/>
      </left>
      <right style="mediumDashDot">
        <color indexed="64"/>
      </right>
      <top/>
      <bottom/>
      <diagonal/>
    </border>
    <border>
      <left style="mediumDashDot">
        <color indexed="64"/>
      </left>
      <right style="mediumDashDot">
        <color indexed="64"/>
      </right>
      <top/>
      <bottom style="mediumDashDot">
        <color indexed="64"/>
      </bottom>
      <diagonal/>
    </border>
    <border>
      <left/>
      <right style="mediumDashDot">
        <color indexed="64"/>
      </right>
      <top style="mediumDashDot">
        <color indexed="64"/>
      </top>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DashDot">
        <color indexed="64"/>
      </right>
      <top/>
      <bottom style="mediumDashDot">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theme="6" tint="-0.499984740745262"/>
      </left>
      <right/>
      <top/>
      <bottom/>
      <diagonal/>
    </border>
    <border>
      <left style="medium">
        <color theme="6" tint="-0.499984740745262"/>
      </left>
      <right style="medium">
        <color theme="6" tint="-0.499984740745262"/>
      </right>
      <top style="medium">
        <color theme="6" tint="-0.499984740745262"/>
      </top>
      <bottom/>
      <diagonal/>
    </border>
    <border>
      <left style="medium">
        <color theme="6" tint="-0.499984740745262"/>
      </left>
      <right style="medium">
        <color theme="6" tint="-0.499984740745262"/>
      </right>
      <top/>
      <bottom style="medium">
        <color theme="6" tint="-0.499984740745262"/>
      </bottom>
      <diagonal/>
    </border>
    <border>
      <left style="medium">
        <color theme="6" tint="-0.499984740745262"/>
      </left>
      <right style="medium">
        <color theme="6" tint="-0.499984740745262"/>
      </right>
      <top style="medium">
        <color theme="6" tint="-0.499984740745262"/>
      </top>
      <bottom style="medium">
        <color theme="6" tint="-0.499984740745262"/>
      </bottom>
      <diagonal/>
    </border>
    <border>
      <left style="thin">
        <color indexed="64"/>
      </left>
      <right/>
      <top style="medium">
        <color indexed="64"/>
      </top>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DashDot">
        <color indexed="64"/>
      </top>
      <bottom style="thin">
        <color indexed="64"/>
      </bottom>
      <diagonal/>
    </border>
    <border>
      <left/>
      <right style="dotted">
        <color indexed="64"/>
      </right>
      <top/>
      <bottom/>
      <diagonal/>
    </border>
    <border>
      <left style="medium">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style="thin">
        <color indexed="64"/>
      </bottom>
      <diagonal/>
    </border>
    <border>
      <left/>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diagonal/>
    </border>
    <border>
      <left style="medium">
        <color indexed="64"/>
      </left>
      <right style="medium">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right style="thin">
        <color indexed="64"/>
      </right>
      <top style="medium">
        <color indexed="64"/>
      </top>
      <bottom/>
      <diagonal/>
    </border>
  </borders>
  <cellStyleXfs count="6">
    <xf numFmtId="0" fontId="0" fillId="0" borderId="0"/>
    <xf numFmtId="43" fontId="44" fillId="0" borderId="0" applyFont="0" applyFill="0" applyBorder="0" applyAlignment="0" applyProtection="0"/>
    <xf numFmtId="0" fontId="45" fillId="0" borderId="0" applyNumberFormat="0" applyFill="0" applyBorder="0" applyAlignment="0" applyProtection="0"/>
    <xf numFmtId="0" fontId="6" fillId="0" borderId="0"/>
    <xf numFmtId="0" fontId="6" fillId="0" borderId="0"/>
    <xf numFmtId="43" fontId="44" fillId="0" borderId="0" applyFont="0" applyFill="0" applyBorder="0" applyAlignment="0" applyProtection="0"/>
  </cellStyleXfs>
  <cellXfs count="1735">
    <xf numFmtId="0" fontId="0" fillId="0" borderId="0" xfId="0"/>
    <xf numFmtId="0" fontId="0" fillId="6" borderId="0" xfId="0" applyFill="1" applyBorder="1"/>
    <xf numFmtId="0" fontId="0" fillId="6" borderId="0" xfId="0" applyFill="1" applyBorder="1" applyAlignment="1">
      <alignment horizontal="right"/>
    </xf>
    <xf numFmtId="0" fontId="4" fillId="6" borderId="0" xfId="0" applyFont="1" applyFill="1" applyAlignment="1">
      <alignment horizontal="left" vertical="center" wrapText="1"/>
    </xf>
    <xf numFmtId="0" fontId="0" fillId="6" borderId="0" xfId="0" applyFill="1" applyAlignment="1">
      <alignment horizontal="left" wrapText="1"/>
    </xf>
    <xf numFmtId="0" fontId="47" fillId="6" borderId="0" xfId="0" applyFont="1" applyFill="1"/>
    <xf numFmtId="0" fontId="0" fillId="6" borderId="0" xfId="0" applyFill="1"/>
    <xf numFmtId="0" fontId="49" fillId="6" borderId="0" xfId="0" applyFont="1" applyFill="1"/>
    <xf numFmtId="0" fontId="50" fillId="6" borderId="0" xfId="0" applyFont="1" applyFill="1"/>
    <xf numFmtId="0" fontId="8" fillId="6" borderId="0" xfId="0" applyFont="1" applyFill="1" applyAlignment="1">
      <alignment vertical="center"/>
    </xf>
    <xf numFmtId="0" fontId="8" fillId="6" borderId="0" xfId="0" applyFont="1" applyFill="1" applyBorder="1" applyAlignment="1">
      <alignment vertical="center"/>
    </xf>
    <xf numFmtId="0" fontId="51" fillId="6" borderId="0" xfId="0" applyFont="1" applyFill="1"/>
    <xf numFmtId="0" fontId="54" fillId="6" borderId="0" xfId="0" applyFont="1" applyFill="1"/>
    <xf numFmtId="0" fontId="55" fillId="6" borderId="0" xfId="0" applyFont="1" applyFill="1"/>
    <xf numFmtId="0" fontId="49" fillId="6" borderId="0" xfId="0" applyFont="1" applyFill="1" applyBorder="1"/>
    <xf numFmtId="0" fontId="11" fillId="6" borderId="0" xfId="0" applyFont="1" applyFill="1"/>
    <xf numFmtId="0" fontId="45" fillId="6" borderId="0" xfId="2" applyFill="1" applyAlignment="1"/>
    <xf numFmtId="0" fontId="13" fillId="6" borderId="0" xfId="2" applyFont="1" applyFill="1"/>
    <xf numFmtId="0" fontId="58" fillId="6" borderId="0" xfId="2" applyFont="1" applyFill="1"/>
    <xf numFmtId="0" fontId="10" fillId="6" borderId="0" xfId="0" applyFont="1" applyFill="1" applyAlignment="1">
      <alignment horizontal="right"/>
    </xf>
    <xf numFmtId="0" fontId="62" fillId="6" borderId="0" xfId="0" applyFont="1" applyFill="1" applyBorder="1"/>
    <xf numFmtId="0" fontId="55" fillId="6" borderId="0" xfId="0" applyFont="1" applyFill="1" applyBorder="1"/>
    <xf numFmtId="0" fontId="0" fillId="6" borderId="0" xfId="0" applyFill="1" applyAlignment="1">
      <alignment vertical="top"/>
    </xf>
    <xf numFmtId="0" fontId="10" fillId="6" borderId="0" xfId="0" applyFont="1" applyFill="1"/>
    <xf numFmtId="0" fontId="63" fillId="6" borderId="0" xfId="0" applyFont="1" applyFill="1" applyAlignment="1">
      <alignment horizontal="left" vertical="top" wrapText="1"/>
    </xf>
    <xf numFmtId="0" fontId="0" fillId="6" borderId="0" xfId="0" applyFont="1" applyFill="1" applyBorder="1"/>
    <xf numFmtId="0" fontId="0" fillId="6" borderId="0" xfId="0" applyFill="1" applyProtection="1"/>
    <xf numFmtId="0" fontId="65" fillId="6" borderId="0" xfId="0" applyFont="1" applyFill="1" applyAlignment="1" applyProtection="1">
      <alignment horizontal="left" vertical="center"/>
    </xf>
    <xf numFmtId="0" fontId="64" fillId="6" borderId="0" xfId="0" applyFont="1" applyFill="1" applyAlignment="1" applyProtection="1">
      <alignment vertical="center"/>
    </xf>
    <xf numFmtId="0" fontId="66" fillId="6" borderId="2" xfId="0" applyFont="1" applyFill="1" applyBorder="1" applyAlignment="1" applyProtection="1">
      <alignment horizontal="center" vertical="center"/>
      <protection locked="0"/>
    </xf>
    <xf numFmtId="0" fontId="68" fillId="6" borderId="0" xfId="0" applyFont="1" applyFill="1" applyAlignment="1" applyProtection="1">
      <alignment vertical="center"/>
    </xf>
    <xf numFmtId="0" fontId="66" fillId="6" borderId="4" xfId="0" applyFont="1" applyFill="1" applyBorder="1" applyAlignment="1" applyProtection="1">
      <alignment horizontal="center" vertical="center"/>
      <protection locked="0"/>
    </xf>
    <xf numFmtId="0" fontId="66" fillId="6" borderId="7" xfId="0" applyFont="1" applyFill="1" applyBorder="1" applyAlignment="1" applyProtection="1">
      <alignment horizontal="center" vertical="center"/>
      <protection locked="0"/>
    </xf>
    <xf numFmtId="0" fontId="68" fillId="6" borderId="10" xfId="0" applyFont="1" applyFill="1" applyBorder="1" applyAlignment="1" applyProtection="1">
      <alignment vertical="center"/>
    </xf>
    <xf numFmtId="0" fontId="68" fillId="6" borderId="9" xfId="0" applyFont="1" applyFill="1" applyBorder="1" applyAlignment="1" applyProtection="1">
      <alignment vertical="center"/>
    </xf>
    <xf numFmtId="0" fontId="68" fillId="6" borderId="11" xfId="0" applyFont="1" applyFill="1" applyBorder="1" applyAlignment="1" applyProtection="1">
      <alignment vertical="center"/>
    </xf>
    <xf numFmtId="0" fontId="66" fillId="6" borderId="0" xfId="0" applyFont="1" applyFill="1" applyBorder="1" applyAlignment="1" applyProtection="1">
      <alignment horizontal="center" vertical="center"/>
      <protection locked="0"/>
    </xf>
    <xf numFmtId="0" fontId="64" fillId="6" borderId="13" xfId="0" applyFont="1" applyFill="1" applyBorder="1" applyAlignment="1" applyProtection="1">
      <alignment vertical="center"/>
    </xf>
    <xf numFmtId="0" fontId="6" fillId="2" borderId="15" xfId="4" applyFill="1" applyBorder="1"/>
    <xf numFmtId="0" fontId="6" fillId="2" borderId="16" xfId="4" applyFill="1" applyBorder="1"/>
    <xf numFmtId="0" fontId="6" fillId="2" borderId="16" xfId="4" applyFont="1" applyFill="1" applyBorder="1"/>
    <xf numFmtId="0" fontId="0" fillId="6" borderId="0" xfId="0" applyFill="1" applyAlignment="1">
      <alignment horizontal="center"/>
    </xf>
    <xf numFmtId="0" fontId="68" fillId="6" borderId="9" xfId="0" applyFont="1" applyFill="1" applyBorder="1" applyAlignment="1" applyProtection="1">
      <alignment horizontal="right" vertical="center"/>
    </xf>
    <xf numFmtId="0" fontId="0" fillId="7" borderId="18" xfId="0" applyFill="1" applyBorder="1" applyAlignment="1"/>
    <xf numFmtId="0" fontId="0" fillId="7" borderId="19" xfId="0" applyFill="1" applyBorder="1" applyAlignment="1"/>
    <xf numFmtId="0" fontId="0" fillId="7" borderId="21" xfId="0" applyFill="1" applyBorder="1" applyAlignment="1">
      <alignment horizontal="center"/>
    </xf>
    <xf numFmtId="3" fontId="0" fillId="7" borderId="21" xfId="0" applyNumberFormat="1" applyFill="1" applyBorder="1" applyAlignment="1">
      <alignment horizontal="center"/>
    </xf>
    <xf numFmtId="0" fontId="0" fillId="7" borderId="22" xfId="0" applyFill="1" applyBorder="1" applyAlignment="1">
      <alignment horizontal="center"/>
    </xf>
    <xf numFmtId="0" fontId="71" fillId="6" borderId="23" xfId="0" applyFont="1" applyFill="1" applyBorder="1"/>
    <xf numFmtId="0" fontId="66" fillId="8" borderId="2" xfId="0" applyFont="1" applyFill="1" applyBorder="1" applyAlignment="1" applyProtection="1">
      <alignment horizontal="center" vertical="center"/>
      <protection locked="0"/>
    </xf>
    <xf numFmtId="0" fontId="17" fillId="6" borderId="0" xfId="0" applyFont="1" applyFill="1" applyAlignment="1" applyProtection="1">
      <alignment horizontal="left" vertical="center"/>
    </xf>
    <xf numFmtId="0" fontId="66" fillId="8" borderId="12" xfId="0" applyFont="1" applyFill="1" applyBorder="1" applyAlignment="1" applyProtection="1">
      <alignment horizontal="center" vertical="center"/>
      <protection locked="0"/>
    </xf>
    <xf numFmtId="0" fontId="72" fillId="6" borderId="11" xfId="0" applyFont="1" applyFill="1" applyBorder="1" applyAlignment="1" applyProtection="1">
      <alignment vertical="center"/>
    </xf>
    <xf numFmtId="0" fontId="72" fillId="6" borderId="9" xfId="0" applyFont="1" applyFill="1" applyBorder="1" applyAlignment="1" applyProtection="1">
      <alignment vertical="center"/>
    </xf>
    <xf numFmtId="0" fontId="73" fillId="6" borderId="9" xfId="0" applyFont="1" applyFill="1" applyBorder="1" applyAlignment="1" applyProtection="1">
      <alignment horizontal="right" vertical="center"/>
    </xf>
    <xf numFmtId="0" fontId="74" fillId="6" borderId="24" xfId="0" applyFont="1" applyFill="1" applyBorder="1"/>
    <xf numFmtId="0" fontId="72" fillId="6" borderId="13" xfId="0" applyFont="1" applyFill="1" applyBorder="1" applyAlignment="1" applyProtection="1">
      <alignment vertical="center"/>
    </xf>
    <xf numFmtId="0" fontId="0" fillId="6" borderId="17" xfId="0" applyFill="1" applyBorder="1"/>
    <xf numFmtId="0" fontId="62" fillId="6" borderId="28" xfId="0" applyFont="1" applyFill="1" applyBorder="1" applyAlignment="1">
      <alignment horizontal="right"/>
    </xf>
    <xf numFmtId="3" fontId="0" fillId="6" borderId="0" xfId="0" applyNumberFormat="1" applyFill="1" applyBorder="1" applyAlignment="1">
      <alignment horizontal="center"/>
    </xf>
    <xf numFmtId="0" fontId="0" fillId="6" borderId="23" xfId="0" applyFill="1" applyBorder="1"/>
    <xf numFmtId="0" fontId="77" fillId="6" borderId="0" xfId="0" applyFont="1" applyFill="1" applyBorder="1" applyAlignment="1" applyProtection="1">
      <alignment horizontal="left" vertical="center"/>
      <protection locked="0"/>
    </xf>
    <xf numFmtId="0" fontId="67" fillId="6" borderId="0" xfId="0" applyFont="1" applyFill="1" applyBorder="1" applyAlignment="1" applyProtection="1">
      <alignment horizontal="center" vertical="center" wrapText="1"/>
    </xf>
    <xf numFmtId="0" fontId="7" fillId="3" borderId="7" xfId="0" applyFont="1" applyFill="1" applyBorder="1" applyAlignment="1">
      <alignment vertical="center" wrapText="1"/>
    </xf>
    <xf numFmtId="0" fontId="6" fillId="2" borderId="7" xfId="4" applyFill="1" applyBorder="1"/>
    <xf numFmtId="0" fontId="6" fillId="2" borderId="7" xfId="4" applyFont="1" applyFill="1" applyBorder="1"/>
    <xf numFmtId="0" fontId="7" fillId="2" borderId="7" xfId="4" applyFont="1" applyFill="1" applyBorder="1"/>
    <xf numFmtId="0" fontId="0" fillId="2" borderId="15" xfId="0" applyFill="1" applyBorder="1"/>
    <xf numFmtId="0" fontId="6" fillId="2" borderId="30" xfId="4" applyFill="1" applyBorder="1"/>
    <xf numFmtId="0" fontId="0" fillId="2" borderId="16" xfId="0" applyFill="1" applyBorder="1"/>
    <xf numFmtId="0" fontId="6" fillId="0" borderId="16" xfId="0" applyFont="1" applyBorder="1"/>
    <xf numFmtId="0" fontId="0" fillId="0" borderId="16" xfId="0" applyFill="1" applyBorder="1"/>
    <xf numFmtId="0" fontId="66" fillId="6" borderId="2" xfId="0" applyFont="1" applyFill="1" applyBorder="1" applyAlignment="1" applyProtection="1">
      <alignment horizontal="center" vertical="center"/>
    </xf>
    <xf numFmtId="0" fontId="0" fillId="9" borderId="0" xfId="0" applyFill="1" applyBorder="1" applyProtection="1"/>
    <xf numFmtId="0" fontId="68" fillId="9" borderId="32" xfId="0" applyFont="1" applyFill="1" applyBorder="1" applyAlignment="1" applyProtection="1">
      <alignment vertical="center"/>
    </xf>
    <xf numFmtId="0" fontId="68" fillId="9" borderId="0" xfId="0" applyFont="1" applyFill="1" applyBorder="1" applyAlignment="1" applyProtection="1">
      <alignment vertical="center"/>
    </xf>
    <xf numFmtId="0" fontId="73" fillId="9" borderId="0" xfId="0" applyFont="1" applyFill="1" applyBorder="1" applyAlignment="1" applyProtection="1">
      <alignment vertical="center"/>
    </xf>
    <xf numFmtId="0" fontId="68" fillId="9" borderId="0" xfId="0" applyFont="1" applyFill="1" applyBorder="1" applyAlignment="1" applyProtection="1">
      <alignment horizontal="center" vertical="center"/>
    </xf>
    <xf numFmtId="0" fontId="0" fillId="9" borderId="0" xfId="0" applyFill="1" applyBorder="1"/>
    <xf numFmtId="10" fontId="0" fillId="9" borderId="0" xfId="0" applyNumberFormat="1" applyFill="1" applyBorder="1"/>
    <xf numFmtId="0" fontId="0" fillId="9" borderId="0" xfId="0" applyFill="1" applyBorder="1" applyAlignment="1">
      <alignment horizontal="center"/>
    </xf>
    <xf numFmtId="0" fontId="0" fillId="9" borderId="32" xfId="0" applyFill="1" applyBorder="1"/>
    <xf numFmtId="0" fontId="0" fillId="9" borderId="0" xfId="0" applyFill="1" applyBorder="1" applyAlignment="1"/>
    <xf numFmtId="0" fontId="68" fillId="9" borderId="7" xfId="0" applyFont="1" applyFill="1" applyBorder="1" applyAlignment="1" applyProtection="1">
      <alignment vertical="center"/>
    </xf>
    <xf numFmtId="0" fontId="68" fillId="9" borderId="7" xfId="0" applyFont="1" applyFill="1" applyBorder="1" applyAlignment="1" applyProtection="1">
      <alignment vertical="center" wrapText="1"/>
    </xf>
    <xf numFmtId="0" fontId="0" fillId="9" borderId="18" xfId="0" applyFill="1" applyBorder="1" applyProtection="1"/>
    <xf numFmtId="0" fontId="0" fillId="9" borderId="18" xfId="0" applyFill="1" applyBorder="1" applyAlignment="1" applyProtection="1">
      <alignment horizontal="center"/>
    </xf>
    <xf numFmtId="0" fontId="0" fillId="9" borderId="18" xfId="0" applyFill="1" applyBorder="1" applyAlignment="1" applyProtection="1">
      <alignment horizontal="center" vertical="center"/>
    </xf>
    <xf numFmtId="0" fontId="0" fillId="9" borderId="18" xfId="0" applyFill="1" applyBorder="1" applyAlignment="1" applyProtection="1">
      <alignment wrapText="1"/>
    </xf>
    <xf numFmtId="0" fontId="0" fillId="9" borderId="10" xfId="0" applyFill="1" applyBorder="1" applyAlignment="1" applyProtection="1">
      <alignment wrapText="1"/>
    </xf>
    <xf numFmtId="0" fontId="0" fillId="9" borderId="18" xfId="0" applyFill="1" applyBorder="1" applyAlignment="1" applyProtection="1">
      <alignment horizontal="center" wrapText="1"/>
    </xf>
    <xf numFmtId="0" fontId="0" fillId="9" borderId="18" xfId="0" applyFill="1" applyBorder="1" applyAlignment="1" applyProtection="1">
      <alignment horizontal="center" vertical="center" wrapText="1"/>
    </xf>
    <xf numFmtId="0" fontId="0" fillId="9" borderId="0" xfId="0" applyFill="1" applyBorder="1" applyAlignment="1">
      <alignment horizontal="center" vertical="center"/>
    </xf>
    <xf numFmtId="0" fontId="0" fillId="9" borderId="18" xfId="0" applyFill="1" applyBorder="1" applyAlignment="1" applyProtection="1">
      <alignment vertical="center" wrapText="1"/>
    </xf>
    <xf numFmtId="0" fontId="78" fillId="9" borderId="33" xfId="0" applyFont="1" applyFill="1" applyBorder="1" applyAlignment="1" applyProtection="1">
      <alignment vertical="center"/>
    </xf>
    <xf numFmtId="0" fontId="66" fillId="8" borderId="2" xfId="0" applyFont="1" applyFill="1" applyBorder="1" applyAlignment="1" applyProtection="1">
      <alignment horizontal="center" vertical="center"/>
    </xf>
    <xf numFmtId="0" fontId="79" fillId="6" borderId="28" xfId="0" applyFont="1" applyFill="1" applyBorder="1" applyAlignment="1">
      <alignment horizontal="right"/>
    </xf>
    <xf numFmtId="0" fontId="80" fillId="6" borderId="9" xfId="0" applyFont="1" applyFill="1" applyBorder="1" applyAlignment="1" applyProtection="1">
      <alignment horizontal="right" vertical="center"/>
    </xf>
    <xf numFmtId="0" fontId="65" fillId="6" borderId="14" xfId="0" applyFont="1" applyFill="1" applyBorder="1" applyAlignment="1" applyProtection="1">
      <alignment vertical="center"/>
    </xf>
    <xf numFmtId="0" fontId="48" fillId="6" borderId="13" xfId="0" applyFont="1" applyFill="1" applyBorder="1"/>
    <xf numFmtId="0" fontId="0" fillId="6" borderId="22" xfId="0" applyFill="1" applyBorder="1"/>
    <xf numFmtId="0" fontId="62" fillId="6" borderId="34" xfId="0" applyFont="1" applyFill="1" applyBorder="1" applyAlignment="1">
      <alignment horizontal="right"/>
    </xf>
    <xf numFmtId="0" fontId="72" fillId="6" borderId="10" xfId="0" applyFont="1" applyFill="1" applyBorder="1" applyAlignment="1" applyProtection="1">
      <alignment vertical="center"/>
    </xf>
    <xf numFmtId="0" fontId="0" fillId="8" borderId="17" xfId="0" applyFill="1" applyBorder="1" applyAlignment="1">
      <alignment horizontal="center" vertical="center"/>
    </xf>
    <xf numFmtId="0" fontId="0" fillId="9" borderId="18" xfId="0" applyFill="1" applyBorder="1" applyAlignment="1" applyProtection="1"/>
    <xf numFmtId="0" fontId="71" fillId="9" borderId="0" xfId="0" applyFont="1" applyFill="1" applyBorder="1" applyAlignment="1" applyProtection="1">
      <alignment horizontal="center"/>
    </xf>
    <xf numFmtId="0" fontId="66" fillId="6" borderId="2"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protection locked="0"/>
    </xf>
    <xf numFmtId="0" fontId="47" fillId="6" borderId="0" xfId="0" applyFont="1" applyFill="1" applyBorder="1" applyAlignment="1" applyProtection="1">
      <alignment horizontal="left" vertical="center"/>
    </xf>
    <xf numFmtId="0" fontId="47" fillId="6" borderId="0" xfId="0" applyFont="1" applyFill="1" applyBorder="1" applyAlignment="1" applyProtection="1">
      <alignment horizontal="center" vertical="center"/>
      <protection locked="0"/>
    </xf>
    <xf numFmtId="0" fontId="21" fillId="6" borderId="9" xfId="0" applyFont="1" applyFill="1" applyBorder="1" applyAlignment="1" applyProtection="1">
      <alignment horizontal="right" vertical="center"/>
    </xf>
    <xf numFmtId="0" fontId="70" fillId="6" borderId="35" xfId="0" applyFont="1" applyFill="1" applyBorder="1" applyAlignment="1">
      <alignment horizontal="center"/>
    </xf>
    <xf numFmtId="0" fontId="48" fillId="6" borderId="11" xfId="0" applyFont="1" applyFill="1" applyBorder="1"/>
    <xf numFmtId="0" fontId="0" fillId="0" borderId="20" xfId="0" applyBorder="1" applyAlignment="1">
      <alignment vertical="center"/>
    </xf>
    <xf numFmtId="0" fontId="0" fillId="0" borderId="37" xfId="0" applyBorder="1" applyAlignment="1">
      <alignment vertical="center"/>
    </xf>
    <xf numFmtId="0" fontId="48" fillId="6" borderId="26" xfId="0" applyFont="1" applyFill="1" applyBorder="1"/>
    <xf numFmtId="0" fontId="70" fillId="9" borderId="39" xfId="0" applyFont="1" applyFill="1" applyBorder="1" applyAlignment="1" applyProtection="1">
      <alignment horizontal="center" vertical="center"/>
    </xf>
    <xf numFmtId="0" fontId="46" fillId="9" borderId="18" xfId="0" applyFont="1" applyFill="1" applyBorder="1" applyAlignment="1" applyProtection="1">
      <alignment horizontal="center" vertical="center" wrapText="1"/>
    </xf>
    <xf numFmtId="0" fontId="46" fillId="9" borderId="18" xfId="0" applyFont="1" applyFill="1" applyBorder="1" applyAlignment="1" applyProtection="1">
      <alignment wrapText="1"/>
    </xf>
    <xf numFmtId="0" fontId="0" fillId="9" borderId="32" xfId="0" applyFill="1" applyBorder="1" applyAlignment="1">
      <alignment horizontal="center"/>
    </xf>
    <xf numFmtId="10" fontId="0" fillId="9" borderId="0" xfId="0" applyNumberFormat="1" applyFill="1" applyBorder="1" applyAlignment="1">
      <alignment horizontal="center"/>
    </xf>
    <xf numFmtId="0" fontId="0" fillId="0" borderId="22" xfId="0" applyFont="1" applyBorder="1" applyAlignment="1">
      <alignment horizontal="center"/>
    </xf>
    <xf numFmtId="0" fontId="62" fillId="6" borderId="23" xfId="0" applyFont="1" applyFill="1" applyBorder="1" applyAlignment="1">
      <alignment horizontal="right"/>
    </xf>
    <xf numFmtId="0" fontId="71" fillId="9" borderId="7" xfId="0" applyFont="1" applyFill="1" applyBorder="1" applyAlignment="1" applyProtection="1">
      <alignment horizontal="center" vertical="center" wrapText="1"/>
    </xf>
    <xf numFmtId="0" fontId="71" fillId="9" borderId="8" xfId="0" applyFont="1" applyFill="1" applyBorder="1" applyAlignment="1" applyProtection="1">
      <alignment horizontal="center" vertical="center" wrapText="1"/>
    </xf>
    <xf numFmtId="10" fontId="68" fillId="9" borderId="0" xfId="0" applyNumberFormat="1" applyFont="1" applyFill="1" applyBorder="1" applyAlignment="1" applyProtection="1">
      <alignment horizontal="center" vertical="center"/>
    </xf>
    <xf numFmtId="0" fontId="0" fillId="6" borderId="13" xfId="0" applyFill="1" applyBorder="1"/>
    <xf numFmtId="0" fontId="0" fillId="6" borderId="0" xfId="0" applyFill="1" applyAlignment="1"/>
    <xf numFmtId="0" fontId="82" fillId="9" borderId="0" xfId="0" applyFont="1" applyFill="1" applyBorder="1" applyAlignment="1" applyProtection="1">
      <alignment vertical="center"/>
    </xf>
    <xf numFmtId="0" fontId="46" fillId="9" borderId="0" xfId="0" applyFont="1" applyFill="1" applyBorder="1" applyProtection="1"/>
    <xf numFmtId="0" fontId="46" fillId="9" borderId="0" xfId="0" applyFont="1" applyFill="1" applyBorder="1" applyAlignment="1" applyProtection="1">
      <alignment horizontal="center"/>
    </xf>
    <xf numFmtId="0" fontId="83" fillId="7" borderId="14" xfId="0" applyFont="1" applyFill="1" applyBorder="1" applyAlignment="1"/>
    <xf numFmtId="0" fontId="46" fillId="9" borderId="0" xfId="0" applyFont="1" applyFill="1" applyBorder="1"/>
    <xf numFmtId="2" fontId="0" fillId="9" borderId="0" xfId="0" applyNumberFormat="1" applyFill="1" applyBorder="1" applyAlignment="1">
      <alignment horizontal="center"/>
    </xf>
    <xf numFmtId="2" fontId="46" fillId="9" borderId="0" xfId="0" applyNumberFormat="1" applyFont="1" applyFill="1" applyBorder="1" applyAlignment="1" applyProtection="1">
      <alignment horizontal="center"/>
    </xf>
    <xf numFmtId="0" fontId="71" fillId="9" borderId="2" xfId="0" applyFont="1" applyFill="1" applyBorder="1" applyAlignment="1" applyProtection="1">
      <alignment horizontal="center" vertical="center" wrapText="1"/>
    </xf>
    <xf numFmtId="0" fontId="85" fillId="10" borderId="0" xfId="0" applyFont="1" applyFill="1"/>
    <xf numFmtId="0" fontId="0" fillId="10" borderId="0" xfId="0" applyFill="1"/>
    <xf numFmtId="0" fontId="86" fillId="10" borderId="0" xfId="0" applyFont="1" applyFill="1"/>
    <xf numFmtId="0" fontId="87" fillId="10" borderId="0" xfId="0" applyFont="1" applyFill="1" applyAlignment="1">
      <alignment horizontal="left"/>
    </xf>
    <xf numFmtId="0" fontId="78" fillId="10" borderId="0" xfId="0" applyFont="1" applyFill="1"/>
    <xf numFmtId="0" fontId="6" fillId="10" borderId="0" xfId="3" applyFill="1" applyBorder="1"/>
    <xf numFmtId="0" fontId="0" fillId="10" borderId="0" xfId="0" applyFill="1" applyBorder="1"/>
    <xf numFmtId="0" fontId="0" fillId="10" borderId="0" xfId="0" applyFill="1" applyAlignment="1">
      <alignment horizontal="center"/>
    </xf>
    <xf numFmtId="165" fontId="0" fillId="9" borderId="18" xfId="0" applyNumberFormat="1" applyFill="1" applyBorder="1" applyProtection="1"/>
    <xf numFmtId="165" fontId="68" fillId="9" borderId="0" xfId="0" applyNumberFormat="1" applyFont="1" applyFill="1" applyBorder="1" applyAlignment="1" applyProtection="1">
      <alignment horizontal="center" vertical="center"/>
    </xf>
    <xf numFmtId="165" fontId="0" fillId="9" borderId="0" xfId="0" applyNumberFormat="1" applyFill="1" applyBorder="1"/>
    <xf numFmtId="165" fontId="0" fillId="9" borderId="0" xfId="0" applyNumberFormat="1" applyFill="1" applyBorder="1" applyAlignment="1">
      <alignment horizontal="center"/>
    </xf>
    <xf numFmtId="0" fontId="49" fillId="6" borderId="0" xfId="0" applyFont="1" applyFill="1" applyBorder="1" applyAlignment="1"/>
    <xf numFmtId="0" fontId="88" fillId="6" borderId="0" xfId="0" applyFont="1" applyFill="1" applyAlignment="1" applyProtection="1">
      <alignment horizontal="left" vertical="center"/>
    </xf>
    <xf numFmtId="0" fontId="0" fillId="6" borderId="0" xfId="0" applyFill="1" applyBorder="1" applyProtection="1"/>
    <xf numFmtId="0" fontId="79" fillId="6" borderId="0" xfId="0" applyFont="1" applyFill="1"/>
    <xf numFmtId="0" fontId="48" fillId="6" borderId="14" xfId="0" applyFont="1" applyFill="1" applyBorder="1"/>
    <xf numFmtId="0" fontId="0" fillId="6" borderId="18" xfId="0" applyFill="1" applyBorder="1"/>
    <xf numFmtId="0" fontId="0" fillId="6" borderId="2" xfId="0" applyFill="1" applyBorder="1"/>
    <xf numFmtId="0" fontId="46" fillId="6" borderId="44" xfId="0" applyFont="1" applyFill="1" applyBorder="1"/>
    <xf numFmtId="0" fontId="46" fillId="6" borderId="35" xfId="0" applyFont="1" applyFill="1" applyBorder="1"/>
    <xf numFmtId="49" fontId="0" fillId="7" borderId="22" xfId="0" applyNumberFormat="1" applyFill="1" applyBorder="1" applyAlignment="1">
      <alignment horizontal="center"/>
    </xf>
    <xf numFmtId="0" fontId="56" fillId="6" borderId="0" xfId="0" applyFont="1" applyFill="1" applyBorder="1"/>
    <xf numFmtId="0" fontId="0" fillId="6" borderId="0" xfId="0" applyFill="1" applyAlignment="1">
      <alignment wrapText="1"/>
    </xf>
    <xf numFmtId="0" fontId="0" fillId="6" borderId="0" xfId="0" applyFill="1" applyAlignment="1">
      <alignment vertical="center" wrapText="1"/>
    </xf>
    <xf numFmtId="0" fontId="69" fillId="6" borderId="0" xfId="0" applyFont="1" applyFill="1" applyAlignment="1" applyProtection="1">
      <alignment horizontal="right" vertical="center" wrapText="1"/>
    </xf>
    <xf numFmtId="0" fontId="50" fillId="6" borderId="0" xfId="0" applyFont="1" applyFill="1" applyBorder="1"/>
    <xf numFmtId="0" fontId="50" fillId="6" borderId="0" xfId="0" applyFont="1" applyFill="1" applyBorder="1" applyAlignment="1">
      <alignment horizontal="right"/>
    </xf>
    <xf numFmtId="0" fontId="49" fillId="6" borderId="0" xfId="0" applyFont="1" applyFill="1" applyBorder="1" applyAlignment="1">
      <alignment vertical="center"/>
    </xf>
    <xf numFmtId="0" fontId="35" fillId="6" borderId="0" xfId="0" applyFont="1" applyFill="1"/>
    <xf numFmtId="9" fontId="66" fillId="8" borderId="2" xfId="0" applyNumberFormat="1" applyFont="1" applyFill="1" applyBorder="1" applyAlignment="1" applyProtection="1">
      <alignment horizontal="center" vertical="center"/>
      <protection locked="0"/>
    </xf>
    <xf numFmtId="0" fontId="0" fillId="6" borderId="0" xfId="0" applyFill="1" applyAlignment="1">
      <alignment vertical="center" wrapText="1"/>
    </xf>
    <xf numFmtId="0" fontId="63" fillId="6" borderId="0" xfId="0" applyFont="1" applyFill="1"/>
    <xf numFmtId="0" fontId="50" fillId="6" borderId="0" xfId="0" applyFont="1" applyFill="1" applyBorder="1" applyAlignment="1">
      <alignment vertical="top"/>
    </xf>
    <xf numFmtId="0" fontId="50" fillId="6" borderId="0" xfId="0" applyFont="1" applyFill="1" applyBorder="1" applyAlignment="1">
      <alignment vertical="center"/>
    </xf>
    <xf numFmtId="0" fontId="47" fillId="6" borderId="0" xfId="0" applyFont="1" applyFill="1" applyBorder="1"/>
    <xf numFmtId="0" fontId="97" fillId="6" borderId="0" xfId="0" applyFont="1" applyFill="1" applyBorder="1"/>
    <xf numFmtId="0" fontId="46" fillId="12" borderId="18" xfId="0" applyFont="1" applyFill="1" applyBorder="1" applyAlignment="1">
      <alignment vertical="center"/>
    </xf>
    <xf numFmtId="0" fontId="98" fillId="0" borderId="0" xfId="0" applyFont="1" applyAlignment="1">
      <alignment horizontal="left" vertical="center"/>
    </xf>
    <xf numFmtId="0" fontId="8" fillId="6" borderId="0" xfId="0" applyFont="1" applyFill="1"/>
    <xf numFmtId="0" fontId="99" fillId="6" borderId="0" xfId="0" applyFont="1" applyFill="1" applyBorder="1"/>
    <xf numFmtId="0" fontId="100" fillId="6" borderId="0" xfId="0" applyFont="1" applyFill="1" applyBorder="1" applyAlignment="1">
      <alignment horizontal="left"/>
    </xf>
    <xf numFmtId="0" fontId="101" fillId="6" borderId="0" xfId="0" applyFont="1" applyFill="1" applyBorder="1" applyAlignment="1">
      <alignment horizontal="left"/>
    </xf>
    <xf numFmtId="0" fontId="0" fillId="6" borderId="0" xfId="0" applyFill="1" applyAlignment="1">
      <alignment vertical="center"/>
    </xf>
    <xf numFmtId="0" fontId="72" fillId="6" borderId="36" xfId="0" applyFont="1" applyFill="1" applyBorder="1" applyAlignment="1" applyProtection="1">
      <alignment vertical="center"/>
    </xf>
    <xf numFmtId="0" fontId="80" fillId="6" borderId="6" xfId="0" applyFont="1" applyFill="1" applyBorder="1" applyAlignment="1" applyProtection="1">
      <alignment horizontal="right" vertical="center"/>
    </xf>
    <xf numFmtId="0" fontId="66" fillId="8" borderId="21" xfId="0" applyFont="1" applyFill="1" applyBorder="1" applyAlignment="1" applyProtection="1">
      <alignment horizontal="center" vertical="center"/>
    </xf>
    <xf numFmtId="0" fontId="62" fillId="13" borderId="0" xfId="0" applyFont="1" applyFill="1" applyBorder="1" applyAlignment="1" applyProtection="1">
      <alignment horizontal="left"/>
    </xf>
    <xf numFmtId="0" fontId="0" fillId="13" borderId="0" xfId="0" applyFill="1" applyBorder="1" applyProtection="1"/>
    <xf numFmtId="0" fontId="0" fillId="13" borderId="0" xfId="0" applyFill="1" applyBorder="1" applyAlignment="1" applyProtection="1"/>
    <xf numFmtId="0" fontId="0" fillId="13" borderId="0" xfId="0" applyFill="1" applyBorder="1" applyAlignment="1" applyProtection="1">
      <alignment horizontal="center"/>
    </xf>
    <xf numFmtId="10" fontId="0" fillId="13" borderId="0" xfId="0" applyNumberFormat="1" applyFill="1" applyBorder="1" applyAlignment="1" applyProtection="1">
      <alignment horizontal="center"/>
    </xf>
    <xf numFmtId="0" fontId="0" fillId="13" borderId="0" xfId="0" applyFill="1" applyBorder="1" applyAlignment="1" applyProtection="1">
      <alignment horizontal="center" vertical="center"/>
    </xf>
    <xf numFmtId="2" fontId="0" fillId="13" borderId="0" xfId="0" applyNumberFormat="1" applyFill="1" applyBorder="1" applyAlignment="1" applyProtection="1">
      <alignment horizontal="center"/>
    </xf>
    <xf numFmtId="0" fontId="86" fillId="13" borderId="0" xfId="0" applyFont="1" applyFill="1" applyBorder="1" applyAlignment="1" applyProtection="1">
      <alignment vertical="center"/>
    </xf>
    <xf numFmtId="0" fontId="7" fillId="6" borderId="0" xfId="3" applyFont="1" applyFill="1" applyBorder="1" applyAlignment="1">
      <alignment vertical="top"/>
    </xf>
    <xf numFmtId="0" fontId="0" fillId="6" borderId="0" xfId="0" applyFill="1" applyBorder="1" applyAlignment="1">
      <alignment vertical="top"/>
    </xf>
    <xf numFmtId="0" fontId="6" fillId="6" borderId="0" xfId="3" applyFill="1" applyBorder="1" applyAlignment="1">
      <alignment vertical="top"/>
    </xf>
    <xf numFmtId="0" fontId="6" fillId="6" borderId="0" xfId="4" applyFill="1" applyBorder="1" applyAlignment="1">
      <alignment vertical="top"/>
    </xf>
    <xf numFmtId="0" fontId="6" fillId="6" borderId="0" xfId="3" applyFont="1" applyFill="1" applyBorder="1" applyAlignment="1">
      <alignment vertical="top"/>
    </xf>
    <xf numFmtId="0" fontId="0" fillId="9" borderId="0" xfId="0" applyFill="1" applyBorder="1" applyAlignment="1" applyProtection="1">
      <alignment horizontal="center" wrapText="1"/>
    </xf>
    <xf numFmtId="0" fontId="68" fillId="9" borderId="0" xfId="0" applyFont="1" applyFill="1" applyBorder="1" applyAlignment="1" applyProtection="1">
      <alignment horizontal="center" vertical="center" wrapText="1"/>
    </xf>
    <xf numFmtId="0" fontId="0" fillId="9" borderId="0" xfId="0" applyFill="1" applyBorder="1" applyAlignment="1">
      <alignment horizontal="center" wrapText="1"/>
    </xf>
    <xf numFmtId="0" fontId="104" fillId="14" borderId="0" xfId="0" applyFont="1" applyFill="1" applyBorder="1" applyAlignment="1" applyProtection="1"/>
    <xf numFmtId="0" fontId="106" fillId="9" borderId="7" xfId="0" applyFont="1" applyFill="1" applyBorder="1" applyAlignment="1" applyProtection="1">
      <alignment vertical="center" wrapText="1"/>
    </xf>
    <xf numFmtId="0" fontId="107" fillId="9" borderId="7" xfId="0" applyFont="1" applyFill="1" applyBorder="1" applyAlignment="1" applyProtection="1">
      <alignment horizontal="center" vertical="center" wrapText="1"/>
    </xf>
    <xf numFmtId="0" fontId="106" fillId="9" borderId="7" xfId="0" applyFont="1" applyFill="1" applyBorder="1" applyAlignment="1" applyProtection="1">
      <alignment horizontal="center" vertical="center" wrapText="1"/>
    </xf>
    <xf numFmtId="0" fontId="107" fillId="9" borderId="7" xfId="0" applyFont="1" applyFill="1" applyBorder="1" applyAlignment="1" applyProtection="1">
      <alignment vertical="center" wrapText="1"/>
    </xf>
    <xf numFmtId="0" fontId="106" fillId="9" borderId="7" xfId="0" applyFont="1" applyFill="1" applyBorder="1" applyAlignment="1" applyProtection="1">
      <alignment vertical="center"/>
    </xf>
    <xf numFmtId="0" fontId="107" fillId="9" borderId="7" xfId="0" applyFont="1" applyFill="1" applyBorder="1" applyAlignment="1" applyProtection="1">
      <alignment vertical="center"/>
    </xf>
    <xf numFmtId="0" fontId="108" fillId="9" borderId="7" xfId="0" applyFont="1" applyFill="1" applyBorder="1" applyAlignment="1" applyProtection="1">
      <alignment vertical="center" wrapText="1"/>
    </xf>
    <xf numFmtId="0" fontId="108" fillId="9" borderId="7" xfId="0" applyFont="1" applyFill="1" applyBorder="1" applyAlignment="1" applyProtection="1">
      <alignment horizontal="center" vertical="center" wrapText="1"/>
    </xf>
    <xf numFmtId="0" fontId="68" fillId="9" borderId="0" xfId="0" applyNumberFormat="1" applyFont="1" applyFill="1" applyBorder="1" applyAlignment="1" applyProtection="1">
      <alignment horizontal="left" vertical="center"/>
    </xf>
    <xf numFmtId="49" fontId="66" fillId="8" borderId="2" xfId="0" applyNumberFormat="1" applyFont="1" applyFill="1" applyBorder="1" applyAlignment="1" applyProtection="1">
      <alignment horizontal="center" vertical="center" wrapText="1"/>
      <protection locked="0"/>
    </xf>
    <xf numFmtId="49" fontId="0" fillId="8" borderId="2" xfId="0" applyNumberFormat="1" applyFill="1" applyBorder="1" applyAlignment="1">
      <alignment horizontal="center"/>
    </xf>
    <xf numFmtId="49" fontId="0" fillId="6" borderId="2" xfId="0" applyNumberFormat="1" applyFill="1" applyBorder="1" applyAlignment="1">
      <alignment horizontal="center"/>
    </xf>
    <xf numFmtId="0" fontId="110" fillId="9" borderId="18" xfId="0" applyFont="1" applyFill="1" applyBorder="1" applyAlignment="1" applyProtection="1">
      <alignment horizontal="left"/>
    </xf>
    <xf numFmtId="0" fontId="71" fillId="12" borderId="33" xfId="0" applyFont="1" applyFill="1" applyBorder="1" applyAlignment="1">
      <alignment vertical="center"/>
    </xf>
    <xf numFmtId="0" fontId="70" fillId="9" borderId="18" xfId="0" applyFont="1" applyFill="1" applyBorder="1" applyAlignment="1" applyProtection="1"/>
    <xf numFmtId="0" fontId="111" fillId="9" borderId="7" xfId="0" applyFont="1" applyFill="1" applyBorder="1" applyAlignment="1" applyProtection="1">
      <alignment vertical="center"/>
    </xf>
    <xf numFmtId="0" fontId="66" fillId="9" borderId="0" xfId="0" applyFont="1" applyFill="1" applyBorder="1" applyAlignment="1" applyProtection="1">
      <alignment horizontal="center" vertical="center"/>
    </xf>
    <xf numFmtId="0" fontId="111" fillId="9" borderId="7" xfId="0" applyFont="1" applyFill="1" applyBorder="1" applyAlignment="1" applyProtection="1">
      <alignment vertical="center" wrapText="1"/>
    </xf>
    <xf numFmtId="0" fontId="113" fillId="9" borderId="7" xfId="0" applyFont="1" applyFill="1" applyBorder="1" applyAlignment="1" applyProtection="1">
      <alignment vertical="center" wrapText="1"/>
    </xf>
    <xf numFmtId="0" fontId="108" fillId="9" borderId="8" xfId="0" applyFont="1" applyFill="1" applyBorder="1" applyAlignment="1" applyProtection="1">
      <alignment horizontal="center" vertical="center" wrapText="1"/>
    </xf>
    <xf numFmtId="0" fontId="107" fillId="9" borderId="8" xfId="0" applyFont="1" applyFill="1" applyBorder="1" applyAlignment="1" applyProtection="1">
      <alignment horizontal="center" vertical="center" wrapText="1"/>
    </xf>
    <xf numFmtId="49" fontId="66" fillId="16" borderId="4" xfId="0" applyNumberFormat="1" applyFont="1" applyFill="1" applyBorder="1" applyAlignment="1" applyProtection="1">
      <alignment horizontal="center" vertical="center"/>
    </xf>
    <xf numFmtId="49" fontId="66" fillId="16" borderId="7" xfId="0" applyNumberFormat="1" applyFont="1" applyFill="1" applyBorder="1" applyAlignment="1" applyProtection="1">
      <alignment horizontal="center" vertical="center"/>
    </xf>
    <xf numFmtId="0" fontId="0" fillId="17" borderId="29" xfId="0" applyFill="1" applyBorder="1" applyAlignment="1" applyProtection="1">
      <alignment horizontal="center"/>
    </xf>
    <xf numFmtId="0" fontId="0" fillId="9" borderId="0" xfId="0" applyFont="1" applyFill="1" applyBorder="1" applyAlignment="1" applyProtection="1">
      <alignment horizontal="center"/>
    </xf>
    <xf numFmtId="0" fontId="71" fillId="6" borderId="7" xfId="0" applyFont="1" applyFill="1" applyBorder="1" applyAlignment="1">
      <alignment horizontal="left" vertical="center"/>
    </xf>
    <xf numFmtId="0" fontId="71" fillId="6" borderId="0" xfId="0" applyFont="1" applyFill="1" applyAlignment="1" applyProtection="1">
      <alignment horizontal="right" vertical="center"/>
    </xf>
    <xf numFmtId="0" fontId="84" fillId="7" borderId="36" xfId="0" applyFont="1" applyFill="1" applyBorder="1"/>
    <xf numFmtId="0" fontId="46" fillId="7" borderId="20" xfId="0" applyFont="1" applyFill="1" applyBorder="1"/>
    <xf numFmtId="0" fontId="84" fillId="7" borderId="11" xfId="0" applyFont="1" applyFill="1" applyBorder="1"/>
    <xf numFmtId="0" fontId="46" fillId="7" borderId="9" xfId="0" applyFont="1" applyFill="1" applyBorder="1"/>
    <xf numFmtId="0" fontId="84" fillId="7" borderId="26" xfId="0" applyFont="1" applyFill="1" applyBorder="1"/>
    <xf numFmtId="0" fontId="46" fillId="7" borderId="27" xfId="0" applyFont="1" applyFill="1" applyBorder="1"/>
    <xf numFmtId="0" fontId="0" fillId="9" borderId="49" xfId="0" applyFill="1" applyBorder="1"/>
    <xf numFmtId="0" fontId="82" fillId="9" borderId="49" xfId="0" applyFont="1" applyFill="1" applyBorder="1" applyAlignment="1" applyProtection="1">
      <alignment vertical="center"/>
    </xf>
    <xf numFmtId="0" fontId="68" fillId="9" borderId="49" xfId="0" applyFont="1" applyFill="1" applyBorder="1" applyAlignment="1" applyProtection="1">
      <alignment horizontal="center" vertical="center"/>
    </xf>
    <xf numFmtId="0" fontId="68" fillId="9" borderId="8" xfId="0" applyFont="1" applyFill="1" applyBorder="1" applyAlignment="1" applyProtection="1">
      <alignment horizontal="center" vertical="center" wrapText="1"/>
    </xf>
    <xf numFmtId="0" fontId="73" fillId="9" borderId="49" xfId="0" applyFont="1" applyFill="1" applyBorder="1" applyAlignment="1" applyProtection="1">
      <alignment vertical="center"/>
    </xf>
    <xf numFmtId="0" fontId="108" fillId="18" borderId="7" xfId="0" applyFont="1" applyFill="1" applyBorder="1" applyAlignment="1" applyProtection="1">
      <alignment horizontal="center" vertical="center" wrapText="1"/>
    </xf>
    <xf numFmtId="0" fontId="66" fillId="18" borderId="51" xfId="0" applyFont="1" applyFill="1" applyBorder="1" applyAlignment="1" applyProtection="1">
      <alignment horizontal="center" vertical="center"/>
    </xf>
    <xf numFmtId="0" fontId="71" fillId="9" borderId="49" xfId="0" applyFont="1" applyFill="1" applyBorder="1" applyAlignment="1" applyProtection="1">
      <alignment horizontal="center"/>
    </xf>
    <xf numFmtId="0" fontId="116" fillId="9" borderId="7" xfId="0" applyFont="1" applyFill="1" applyBorder="1" applyAlignment="1" applyProtection="1">
      <alignment vertical="center" wrapText="1"/>
    </xf>
    <xf numFmtId="0" fontId="66" fillId="6" borderId="33" xfId="0" applyFont="1" applyFill="1" applyBorder="1" applyAlignment="1" applyProtection="1">
      <alignment horizontal="left" vertical="center"/>
    </xf>
    <xf numFmtId="0" fontId="68" fillId="6" borderId="10" xfId="0" applyFont="1" applyFill="1" applyBorder="1" applyAlignment="1" applyProtection="1">
      <alignment horizontal="center" vertical="center"/>
    </xf>
    <xf numFmtId="0" fontId="59" fillId="6" borderId="0" xfId="0" applyFont="1" applyFill="1" applyBorder="1"/>
    <xf numFmtId="0" fontId="66" fillId="9" borderId="49" xfId="0" applyFont="1" applyFill="1" applyBorder="1" applyAlignment="1" applyProtection="1">
      <alignment horizontal="center" vertical="center"/>
    </xf>
    <xf numFmtId="0" fontId="0" fillId="6" borderId="61" xfId="0" applyFill="1" applyBorder="1"/>
    <xf numFmtId="0" fontId="0" fillId="6" borderId="60" xfId="0" applyFill="1" applyBorder="1"/>
    <xf numFmtId="0" fontId="47" fillId="6" borderId="60" xfId="0" applyFont="1" applyFill="1" applyBorder="1"/>
    <xf numFmtId="0" fontId="117" fillId="6" borderId="60" xfId="0" applyFont="1" applyFill="1" applyBorder="1"/>
    <xf numFmtId="0" fontId="97" fillId="6" borderId="60" xfId="0" applyFont="1" applyFill="1" applyBorder="1"/>
    <xf numFmtId="0" fontId="117" fillId="6" borderId="0" xfId="0" applyFont="1" applyFill="1" applyBorder="1"/>
    <xf numFmtId="0" fontId="0" fillId="6" borderId="62" xfId="0" applyFill="1" applyBorder="1"/>
    <xf numFmtId="0" fontId="0" fillId="6" borderId="63" xfId="0" applyFill="1" applyBorder="1"/>
    <xf numFmtId="0" fontId="6" fillId="2" borderId="30" xfId="4" applyFont="1" applyFill="1" applyBorder="1"/>
    <xf numFmtId="0" fontId="6" fillId="2" borderId="64" xfId="4" applyFill="1" applyBorder="1"/>
    <xf numFmtId="0" fontId="0" fillId="2" borderId="64" xfId="0" applyFill="1" applyBorder="1"/>
    <xf numFmtId="0" fontId="97" fillId="6" borderId="0" xfId="0" applyFont="1" applyFill="1" applyBorder="1" applyAlignment="1">
      <alignment wrapText="1"/>
    </xf>
    <xf numFmtId="0" fontId="46" fillId="6" borderId="65" xfId="0" applyFont="1" applyFill="1" applyBorder="1"/>
    <xf numFmtId="0" fontId="41" fillId="10" borderId="68" xfId="4" applyFont="1" applyFill="1" applyBorder="1"/>
    <xf numFmtId="0" fontId="6" fillId="19" borderId="69" xfId="4" applyFont="1" applyFill="1" applyBorder="1"/>
    <xf numFmtId="0" fontId="50" fillId="6" borderId="69" xfId="0" applyFont="1" applyFill="1" applyBorder="1"/>
    <xf numFmtId="0" fontId="0" fillId="6" borderId="70" xfId="0" applyFill="1" applyBorder="1"/>
    <xf numFmtId="0" fontId="0" fillId="10" borderId="58" xfId="0" applyFill="1" applyBorder="1"/>
    <xf numFmtId="0" fontId="0" fillId="10" borderId="59" xfId="0" applyFill="1" applyBorder="1"/>
    <xf numFmtId="0" fontId="0" fillId="10" borderId="71" xfId="0" applyFill="1" applyBorder="1"/>
    <xf numFmtId="0" fontId="0" fillId="10" borderId="61" xfId="0" applyFill="1" applyBorder="1"/>
    <xf numFmtId="0" fontId="118" fillId="10" borderId="60" xfId="0" applyFont="1" applyFill="1" applyBorder="1"/>
    <xf numFmtId="0" fontId="0" fillId="2" borderId="30" xfId="0" applyFill="1" applyBorder="1"/>
    <xf numFmtId="0" fontId="0" fillId="6" borderId="72" xfId="0" applyFill="1" applyBorder="1"/>
    <xf numFmtId="0" fontId="0" fillId="6" borderId="30" xfId="0" applyFill="1" applyBorder="1"/>
    <xf numFmtId="0" fontId="6" fillId="2" borderId="72" xfId="4" applyFill="1" applyBorder="1"/>
    <xf numFmtId="0" fontId="0" fillId="2" borderId="72" xfId="0" applyFill="1" applyBorder="1"/>
    <xf numFmtId="0" fontId="0" fillId="6" borderId="73" xfId="0" applyFill="1" applyBorder="1"/>
    <xf numFmtId="0" fontId="0" fillId="0" borderId="74" xfId="0" applyBorder="1"/>
    <xf numFmtId="0" fontId="0" fillId="0" borderId="15" xfId="0" applyBorder="1"/>
    <xf numFmtId="0" fontId="6" fillId="20" borderId="15" xfId="4" applyFill="1" applyBorder="1"/>
    <xf numFmtId="0" fontId="0" fillId="20" borderId="15" xfId="0" applyFill="1" applyBorder="1"/>
    <xf numFmtId="0" fontId="6" fillId="20" borderId="30" xfId="4" applyFill="1" applyBorder="1"/>
    <xf numFmtId="0" fontId="0" fillId="20" borderId="30" xfId="0" applyFill="1" applyBorder="1"/>
    <xf numFmtId="0" fontId="0" fillId="19" borderId="0" xfId="0" applyFill="1"/>
    <xf numFmtId="0" fontId="0" fillId="6" borderId="15" xfId="0" applyFill="1" applyBorder="1"/>
    <xf numFmtId="0" fontId="0" fillId="6" borderId="64" xfId="0" applyFill="1" applyBorder="1"/>
    <xf numFmtId="0" fontId="0" fillId="21" borderId="30" xfId="0" applyFill="1" applyBorder="1"/>
    <xf numFmtId="0" fontId="6" fillId="21" borderId="30" xfId="4" applyFill="1" applyBorder="1"/>
    <xf numFmtId="0" fontId="62" fillId="6" borderId="0" xfId="0" applyFont="1" applyFill="1" applyAlignment="1">
      <alignment horizontal="right"/>
    </xf>
    <xf numFmtId="0" fontId="0" fillId="6" borderId="78" xfId="0" applyFill="1" applyBorder="1"/>
    <xf numFmtId="0" fontId="71" fillId="6" borderId="7" xfId="0" applyFont="1" applyFill="1" applyBorder="1" applyAlignment="1">
      <alignment horizontal="center" vertical="center"/>
    </xf>
    <xf numFmtId="0" fontId="68" fillId="6" borderId="18" xfId="0" applyFont="1" applyFill="1" applyBorder="1" applyAlignment="1" applyProtection="1">
      <alignment horizontal="center" vertical="center"/>
    </xf>
    <xf numFmtId="165" fontId="68" fillId="9" borderId="49" xfId="0" applyNumberFormat="1" applyFont="1" applyFill="1" applyBorder="1" applyAlignment="1" applyProtection="1">
      <alignment horizontal="center" vertical="center"/>
    </xf>
    <xf numFmtId="10" fontId="68" fillId="9" borderId="49" xfId="0" applyNumberFormat="1" applyFont="1" applyFill="1" applyBorder="1" applyAlignment="1" applyProtection="1">
      <alignment horizontal="center" vertical="center"/>
    </xf>
    <xf numFmtId="0" fontId="66" fillId="18" borderId="57" xfId="0" applyFont="1" applyFill="1" applyBorder="1" applyAlignment="1" applyProtection="1">
      <alignment horizontal="center" vertical="center"/>
    </xf>
    <xf numFmtId="0" fontId="0" fillId="12" borderId="49" xfId="0" applyFill="1" applyBorder="1" applyAlignment="1" applyProtection="1">
      <alignment horizontal="center"/>
    </xf>
    <xf numFmtId="0" fontId="71" fillId="0" borderId="8" xfId="0" applyFont="1" applyFill="1" applyBorder="1" applyAlignment="1" applyProtection="1">
      <alignment horizontal="center" vertical="center" wrapText="1"/>
    </xf>
    <xf numFmtId="0" fontId="101" fillId="8" borderId="2" xfId="0" applyFont="1" applyFill="1" applyBorder="1" applyAlignment="1">
      <alignment horizontal="center"/>
    </xf>
    <xf numFmtId="0" fontId="0" fillId="0" borderId="2" xfId="0" applyFill="1" applyBorder="1" applyAlignment="1">
      <alignment horizontal="center"/>
    </xf>
    <xf numFmtId="0" fontId="66" fillId="0" borderId="2" xfId="0" applyFont="1" applyFill="1" applyBorder="1" applyAlignment="1" applyProtection="1">
      <alignment horizontal="center" vertical="center"/>
    </xf>
    <xf numFmtId="0" fontId="0" fillId="0" borderId="12" xfId="0" applyBorder="1" applyAlignment="1">
      <alignment vertical="center"/>
    </xf>
    <xf numFmtId="0" fontId="0" fillId="6" borderId="0" xfId="0" applyFill="1" applyAlignment="1">
      <alignment horizontal="center" vertical="center"/>
    </xf>
    <xf numFmtId="0" fontId="0" fillId="8" borderId="17" xfId="0" applyFill="1" applyBorder="1" applyAlignment="1">
      <alignment horizontal="center"/>
    </xf>
    <xf numFmtId="0" fontId="48" fillId="6" borderId="20" xfId="0" applyFont="1" applyFill="1" applyBorder="1" applyAlignment="1">
      <alignment horizontal="left"/>
    </xf>
    <xf numFmtId="0" fontId="71" fillId="6" borderId="23" xfId="0" applyFont="1" applyFill="1" applyBorder="1" applyAlignment="1">
      <alignment horizontal="right"/>
    </xf>
    <xf numFmtId="0" fontId="48" fillId="6" borderId="11" xfId="0" applyFont="1" applyFill="1" applyBorder="1" applyAlignment="1">
      <alignment horizontal="left"/>
    </xf>
    <xf numFmtId="0" fontId="62" fillId="6" borderId="27" xfId="0" applyFont="1" applyFill="1" applyBorder="1" applyAlignment="1">
      <alignment horizontal="right"/>
    </xf>
    <xf numFmtId="0" fontId="21" fillId="6" borderId="53" xfId="0" applyFont="1" applyFill="1" applyBorder="1" applyAlignment="1" applyProtection="1">
      <alignment horizontal="right" vertical="center"/>
    </xf>
    <xf numFmtId="0" fontId="68" fillId="6" borderId="0" xfId="0" applyFont="1" applyFill="1" applyBorder="1" applyAlignment="1" applyProtection="1">
      <alignment horizontal="center" vertical="center"/>
    </xf>
    <xf numFmtId="0" fontId="0" fillId="6" borderId="25" xfId="0" applyFill="1" applyBorder="1"/>
    <xf numFmtId="0" fontId="68" fillId="9" borderId="8" xfId="0" applyFont="1" applyFill="1" applyBorder="1" applyAlignment="1" applyProtection="1">
      <alignment vertical="center" wrapText="1"/>
    </xf>
    <xf numFmtId="164" fontId="0" fillId="13" borderId="0" xfId="0" applyNumberFormat="1" applyFill="1" applyBorder="1" applyAlignment="1" applyProtection="1"/>
    <xf numFmtId="164" fontId="46" fillId="9" borderId="0" xfId="0" applyNumberFormat="1" applyFont="1" applyFill="1" applyBorder="1" applyAlignment="1" applyProtection="1"/>
    <xf numFmtId="164" fontId="0" fillId="9" borderId="0" xfId="0" applyNumberFormat="1" applyFill="1" applyBorder="1" applyAlignment="1"/>
    <xf numFmtId="164" fontId="119" fillId="9" borderId="18" xfId="0" applyNumberFormat="1" applyFont="1" applyFill="1" applyBorder="1" applyAlignment="1" applyProtection="1">
      <alignment vertical="center"/>
    </xf>
    <xf numFmtId="0" fontId="0" fillId="6" borderId="0" xfId="0" applyFill="1"/>
    <xf numFmtId="0" fontId="0" fillId="9" borderId="0" xfId="0" applyFill="1" applyBorder="1" applyAlignment="1" applyProtection="1">
      <alignment horizontal="center"/>
    </xf>
    <xf numFmtId="0" fontId="68" fillId="9" borderId="0" xfId="0" applyFont="1" applyFill="1" applyBorder="1" applyAlignment="1" applyProtection="1">
      <alignment vertical="center"/>
    </xf>
    <xf numFmtId="0" fontId="0" fillId="9" borderId="0" xfId="0" applyFill="1" applyBorder="1" applyAlignment="1">
      <alignment horizontal="center"/>
    </xf>
    <xf numFmtId="0" fontId="68" fillId="9" borderId="7" xfId="0" applyFont="1" applyFill="1" applyBorder="1" applyAlignment="1" applyProtection="1">
      <alignment horizontal="center" vertical="center" wrapText="1"/>
    </xf>
    <xf numFmtId="0" fontId="68" fillId="9" borderId="0" xfId="0" applyFont="1" applyFill="1" applyBorder="1" applyAlignment="1" applyProtection="1">
      <alignment horizontal="left" vertical="center"/>
    </xf>
    <xf numFmtId="0" fontId="68" fillId="9" borderId="49" xfId="0" applyFont="1" applyFill="1" applyBorder="1" applyAlignment="1" applyProtection="1">
      <alignment vertical="center"/>
    </xf>
    <xf numFmtId="0" fontId="0" fillId="6" borderId="52" xfId="0" applyFont="1" applyFill="1" applyBorder="1" applyAlignment="1">
      <alignment horizontal="left" vertical="center" wrapText="1"/>
    </xf>
    <xf numFmtId="0" fontId="46" fillId="6" borderId="0" xfId="0" applyFont="1" applyFill="1" applyBorder="1"/>
    <xf numFmtId="0" fontId="66" fillId="6" borderId="38" xfId="0" applyFont="1" applyFill="1" applyBorder="1" applyAlignment="1" applyProtection="1">
      <alignment horizontal="left" vertical="center"/>
      <protection locked="0"/>
    </xf>
    <xf numFmtId="0" fontId="12" fillId="6" borderId="0" xfId="0" applyFont="1" applyFill="1" applyAlignment="1">
      <alignment horizontal="left" vertical="center"/>
    </xf>
    <xf numFmtId="0" fontId="5" fillId="6" borderId="0" xfId="0" applyFont="1" applyFill="1" applyAlignment="1">
      <alignment horizontal="left" vertical="center"/>
    </xf>
    <xf numFmtId="0" fontId="8" fillId="6" borderId="0" xfId="0" applyFont="1" applyFill="1" applyBorder="1" applyAlignment="1">
      <alignment vertical="top"/>
    </xf>
    <xf numFmtId="0" fontId="0" fillId="6" borderId="0" xfId="0" applyFill="1" applyBorder="1" applyAlignment="1">
      <alignment vertical="center"/>
    </xf>
    <xf numFmtId="0" fontId="0" fillId="0" borderId="0" xfId="0" applyAlignment="1"/>
    <xf numFmtId="0" fontId="9" fillId="6" borderId="0" xfId="0" applyFont="1" applyFill="1" applyBorder="1" applyAlignment="1" applyProtection="1">
      <alignment horizontal="center" vertical="center"/>
      <protection locked="0"/>
    </xf>
    <xf numFmtId="0" fontId="0" fillId="6" borderId="0" xfId="0" applyFill="1" applyBorder="1" applyAlignment="1">
      <alignment horizontal="center" vertical="center"/>
    </xf>
    <xf numFmtId="0" fontId="60" fillId="6" borderId="0" xfId="0" applyFont="1" applyFill="1" applyBorder="1" applyAlignment="1"/>
    <xf numFmtId="0" fontId="118" fillId="6" borderId="0" xfId="0" applyFont="1" applyFill="1" applyBorder="1" applyAlignment="1"/>
    <xf numFmtId="0" fontId="69" fillId="6" borderId="0" xfId="0" applyFont="1" applyFill="1" applyAlignment="1" applyProtection="1">
      <alignment horizontal="right" vertical="center" wrapText="1"/>
    </xf>
    <xf numFmtId="0" fontId="0" fillId="6" borderId="49" xfId="0" applyFill="1" applyBorder="1" applyAlignment="1">
      <alignment wrapText="1"/>
    </xf>
    <xf numFmtId="0" fontId="0" fillId="6" borderId="0" xfId="0" applyFill="1" applyAlignment="1">
      <alignment horizontal="right" vertical="center" wrapText="1"/>
    </xf>
    <xf numFmtId="0" fontId="105" fillId="6" borderId="0" xfId="0" applyFont="1" applyFill="1" applyAlignment="1">
      <alignment vertical="center"/>
    </xf>
    <xf numFmtId="0" fontId="48" fillId="6" borderId="0" xfId="0" applyFont="1" applyFill="1" applyBorder="1" applyAlignment="1">
      <alignment horizontal="right" vertical="top"/>
    </xf>
    <xf numFmtId="0" fontId="0" fillId="6" borderId="0" xfId="0" applyFill="1" applyBorder="1" applyAlignment="1">
      <alignment horizontal="right" vertical="top"/>
    </xf>
    <xf numFmtId="0" fontId="5" fillId="6" borderId="0" xfId="0" applyFont="1" applyFill="1" applyAlignment="1">
      <alignment vertical="center"/>
    </xf>
    <xf numFmtId="0" fontId="5" fillId="6" borderId="0" xfId="0" applyFont="1" applyFill="1" applyAlignment="1">
      <alignment horizontal="right" vertical="center"/>
    </xf>
    <xf numFmtId="0" fontId="64" fillId="6" borderId="0" xfId="0" applyFont="1" applyFill="1" applyAlignment="1">
      <alignment horizontal="right" vertical="center"/>
    </xf>
    <xf numFmtId="0" fontId="70" fillId="6" borderId="0" xfId="0" applyFont="1" applyFill="1" applyBorder="1" applyAlignment="1">
      <alignment horizontal="right"/>
    </xf>
    <xf numFmtId="0" fontId="70" fillId="6" borderId="1" xfId="0" applyFont="1" applyFill="1" applyBorder="1" applyAlignment="1">
      <alignment horizontal="right"/>
    </xf>
    <xf numFmtId="0" fontId="9" fillId="6" borderId="7" xfId="0" applyFont="1" applyFill="1" applyBorder="1" applyAlignment="1" applyProtection="1">
      <alignment horizontal="right" vertical="center"/>
      <protection locked="0"/>
    </xf>
    <xf numFmtId="0" fontId="0" fillId="7" borderId="2" xfId="0" applyFill="1" applyBorder="1" applyAlignment="1">
      <alignment horizontal="center"/>
    </xf>
    <xf numFmtId="0" fontId="70" fillId="6" borderId="0" xfId="0" applyFont="1" applyFill="1" applyAlignment="1">
      <alignment horizontal="right"/>
    </xf>
    <xf numFmtId="0" fontId="0" fillId="6" borderId="7" xfId="0" applyFill="1" applyBorder="1"/>
    <xf numFmtId="0" fontId="0" fillId="6" borderId="7" xfId="0" applyFill="1" applyBorder="1" applyAlignment="1"/>
    <xf numFmtId="0" fontId="48" fillId="6" borderId="0" xfId="0" applyFont="1" applyFill="1" applyBorder="1" applyAlignment="1"/>
    <xf numFmtId="0" fontId="50" fillId="6" borderId="0" xfId="0" applyFont="1" applyFill="1" applyBorder="1" applyAlignment="1"/>
    <xf numFmtId="0" fontId="9" fillId="5" borderId="7" xfId="0" applyFont="1" applyFill="1" applyBorder="1" applyAlignment="1" applyProtection="1">
      <alignment horizontal="center" vertical="center"/>
      <protection locked="0"/>
    </xf>
    <xf numFmtId="0" fontId="50" fillId="6" borderId="0" xfId="0" applyFont="1" applyFill="1" applyAlignment="1"/>
    <xf numFmtId="0" fontId="60" fillId="6" borderId="0" xfId="0" applyFont="1" applyFill="1" applyBorder="1" applyAlignment="1">
      <alignment horizontal="center"/>
    </xf>
    <xf numFmtId="0" fontId="7" fillId="6" borderId="0" xfId="0" applyFont="1" applyFill="1" applyAlignment="1"/>
    <xf numFmtId="0" fontId="6" fillId="6" borderId="0" xfId="0" applyFont="1" applyFill="1" applyAlignment="1"/>
    <xf numFmtId="0" fontId="0" fillId="6" borderId="0" xfId="0" applyFont="1" applyFill="1" applyBorder="1" applyAlignment="1"/>
    <xf numFmtId="0" fontId="63" fillId="6" borderId="0" xfId="0" applyFont="1" applyFill="1" applyAlignment="1">
      <alignment horizontal="right"/>
    </xf>
    <xf numFmtId="0" fontId="55" fillId="6" borderId="0" xfId="0" applyFont="1" applyFill="1" applyBorder="1" applyAlignment="1"/>
    <xf numFmtId="0" fontId="48" fillId="6" borderId="0" xfId="0" applyFont="1" applyFill="1" applyAlignment="1"/>
    <xf numFmtId="0" fontId="63" fillId="6" borderId="0" xfId="0" applyFont="1" applyFill="1" applyBorder="1" applyAlignment="1">
      <alignment horizontal="center"/>
    </xf>
    <xf numFmtId="0" fontId="125" fillId="6" borderId="0" xfId="0" applyFont="1" applyFill="1" applyAlignment="1"/>
    <xf numFmtId="0" fontId="122" fillId="6" borderId="0" xfId="0" applyFont="1" applyFill="1" applyAlignment="1" applyProtection="1">
      <alignment horizontal="right" vertical="center"/>
    </xf>
    <xf numFmtId="0" fontId="47" fillId="11" borderId="0" xfId="0" applyFont="1" applyFill="1" applyBorder="1" applyAlignment="1" applyProtection="1"/>
    <xf numFmtId="0" fontId="0" fillId="6" borderId="0" xfId="0" applyFill="1" applyBorder="1" applyAlignment="1" applyProtection="1"/>
    <xf numFmtId="0" fontId="65" fillId="6" borderId="0" xfId="0" applyFont="1" applyFill="1" applyBorder="1" applyAlignment="1" applyProtection="1">
      <alignment horizontal="left" vertical="center"/>
    </xf>
    <xf numFmtId="0" fontId="64" fillId="6" borderId="0" xfId="0" applyFont="1" applyFill="1" applyBorder="1" applyAlignment="1" applyProtection="1">
      <alignment vertical="center"/>
    </xf>
    <xf numFmtId="0" fontId="17" fillId="6" borderId="0" xfId="0" applyFont="1" applyFill="1" applyBorder="1" applyAlignment="1" applyProtection="1">
      <alignment horizontal="right" vertical="center"/>
    </xf>
    <xf numFmtId="0" fontId="64" fillId="16" borderId="7" xfId="0" applyFont="1" applyFill="1" applyBorder="1" applyAlignment="1" applyProtection="1">
      <alignment horizontal="center" vertical="center"/>
    </xf>
    <xf numFmtId="0" fontId="0" fillId="20" borderId="60" xfId="0" applyFill="1" applyBorder="1"/>
    <xf numFmtId="0" fontId="47" fillId="20" borderId="60" xfId="0" applyFont="1" applyFill="1" applyBorder="1"/>
    <xf numFmtId="0" fontId="0" fillId="20" borderId="0" xfId="0" applyFill="1" applyBorder="1"/>
    <xf numFmtId="0" fontId="80" fillId="6" borderId="0" xfId="0" applyFont="1" applyFill="1" applyBorder="1" applyAlignment="1" applyProtection="1">
      <alignment horizontal="left" vertical="top" wrapText="1"/>
      <protection locked="0"/>
    </xf>
    <xf numFmtId="0" fontId="47" fillId="11" borderId="0" xfId="0" applyFont="1" applyFill="1" applyBorder="1" applyAlignment="1"/>
    <xf numFmtId="0" fontId="47" fillId="11" borderId="0" xfId="0" applyFont="1" applyFill="1" applyBorder="1" applyAlignment="1">
      <alignment horizontal="center"/>
    </xf>
    <xf numFmtId="0" fontId="48" fillId="6" borderId="24" xfId="0" applyFont="1" applyFill="1" applyBorder="1"/>
    <xf numFmtId="0" fontId="0" fillId="6" borderId="40" xfId="0" applyFill="1" applyBorder="1"/>
    <xf numFmtId="0" fontId="64" fillId="6" borderId="29" xfId="0" applyFont="1" applyFill="1" applyBorder="1" applyAlignment="1" applyProtection="1">
      <alignment vertical="center" wrapText="1"/>
    </xf>
    <xf numFmtId="0" fontId="48" fillId="6" borderId="29" xfId="0" applyFont="1" applyFill="1" applyBorder="1" applyAlignment="1">
      <alignment vertical="center"/>
    </xf>
    <xf numFmtId="0" fontId="48" fillId="6" borderId="29" xfId="0" applyFont="1" applyFill="1" applyBorder="1" applyAlignment="1">
      <alignment vertical="center" wrapText="1"/>
    </xf>
    <xf numFmtId="0" fontId="0" fillId="6" borderId="29" xfId="0" applyFill="1" applyBorder="1" applyAlignment="1">
      <alignment vertical="center" wrapText="1"/>
    </xf>
    <xf numFmtId="0" fontId="127" fillId="8" borderId="5" xfId="0" applyFont="1" applyFill="1" applyBorder="1" applyAlignment="1">
      <alignment horizontal="center" vertical="center"/>
    </xf>
    <xf numFmtId="0" fontId="59" fillId="6" borderId="54" xfId="0" applyFont="1" applyFill="1" applyBorder="1"/>
    <xf numFmtId="0" fontId="59" fillId="6" borderId="7" xfId="0" applyFont="1" applyFill="1" applyBorder="1"/>
    <xf numFmtId="0" fontId="71" fillId="16" borderId="7" xfId="0" applyFont="1" applyFill="1" applyBorder="1" applyAlignment="1">
      <alignment horizontal="center"/>
    </xf>
    <xf numFmtId="0" fontId="21" fillId="6" borderId="23" xfId="0" applyFont="1" applyFill="1" applyBorder="1" applyAlignment="1" applyProtection="1">
      <alignment horizontal="right" vertical="center"/>
    </xf>
    <xf numFmtId="0" fontId="21" fillId="6" borderId="34" xfId="0" applyFont="1" applyFill="1" applyBorder="1" applyAlignment="1" applyProtection="1">
      <alignment horizontal="right" vertical="center"/>
    </xf>
    <xf numFmtId="0" fontId="0" fillId="6" borderId="0" xfId="0" applyFill="1"/>
    <xf numFmtId="0" fontId="66" fillId="8" borderId="4" xfId="0" applyFont="1" applyFill="1" applyBorder="1" applyAlignment="1" applyProtection="1">
      <alignment horizontal="center" vertical="center"/>
    </xf>
    <xf numFmtId="0" fontId="0" fillId="6" borderId="0" xfId="0" applyFill="1"/>
    <xf numFmtId="0" fontId="66" fillId="6" borderId="4" xfId="0" applyFont="1" applyFill="1" applyBorder="1" applyAlignment="1" applyProtection="1">
      <alignment horizontal="left" vertical="center"/>
      <protection locked="0"/>
    </xf>
    <xf numFmtId="0" fontId="0" fillId="6" borderId="0" xfId="0" applyFill="1"/>
    <xf numFmtId="0" fontId="0" fillId="6" borderId="0" xfId="0" applyFill="1" applyAlignment="1">
      <alignment horizontal="center"/>
    </xf>
    <xf numFmtId="0" fontId="0" fillId="6" borderId="0" xfId="0" applyFill="1" applyBorder="1" applyAlignment="1"/>
    <xf numFmtId="0" fontId="0" fillId="6" borderId="0" xfId="0" applyFill="1" applyBorder="1" applyProtection="1"/>
    <xf numFmtId="0" fontId="66" fillId="6" borderId="7" xfId="0" applyFont="1" applyFill="1" applyBorder="1" applyAlignment="1" applyProtection="1">
      <alignment horizontal="left" vertical="center"/>
      <protection locked="0"/>
    </xf>
    <xf numFmtId="0" fontId="0" fillId="6" borderId="0" xfId="0" applyFill="1"/>
    <xf numFmtId="0" fontId="0" fillId="6" borderId="0" xfId="0" applyFill="1" applyBorder="1" applyAlignment="1">
      <alignment horizontal="center"/>
    </xf>
    <xf numFmtId="0" fontId="0" fillId="4" borderId="0" xfId="0" applyFill="1" applyBorder="1"/>
    <xf numFmtId="0" fontId="59" fillId="16" borderId="5" xfId="0" applyFont="1" applyFill="1" applyBorder="1" applyAlignment="1">
      <alignment horizontal="left" vertical="center"/>
    </xf>
    <xf numFmtId="0" fontId="105" fillId="16" borderId="29" xfId="0" applyFont="1" applyFill="1" applyBorder="1" applyAlignment="1">
      <alignment horizontal="center" vertical="center"/>
    </xf>
    <xf numFmtId="0" fontId="64" fillId="6" borderId="28" xfId="0" applyFont="1" applyFill="1" applyBorder="1" applyAlignment="1" applyProtection="1">
      <alignment horizontal="right" vertical="center"/>
    </xf>
    <xf numFmtId="9" fontId="66" fillId="8" borderId="17" xfId="0" applyNumberFormat="1" applyFont="1" applyFill="1" applyBorder="1" applyAlignment="1" applyProtection="1">
      <alignment horizontal="center" vertical="center"/>
      <protection locked="0"/>
    </xf>
    <xf numFmtId="0" fontId="46" fillId="6" borderId="0" xfId="0" applyFont="1" applyFill="1"/>
    <xf numFmtId="0" fontId="0" fillId="0" borderId="0" xfId="0" applyAlignment="1">
      <alignment horizontal="right" vertical="center"/>
    </xf>
    <xf numFmtId="0" fontId="6" fillId="8" borderId="29" xfId="0" applyFont="1" applyFill="1" applyBorder="1" applyAlignment="1">
      <alignment horizontal="center" vertical="center"/>
    </xf>
    <xf numFmtId="0" fontId="6" fillId="6" borderId="29" xfId="0" applyFont="1" applyFill="1" applyBorder="1" applyAlignment="1">
      <alignment horizontal="center" vertical="center"/>
    </xf>
    <xf numFmtId="0" fontId="50" fillId="16" borderId="29" xfId="0" applyFont="1" applyFill="1" applyBorder="1" applyAlignment="1">
      <alignment horizontal="center" vertical="center"/>
    </xf>
    <xf numFmtId="0" fontId="0" fillId="6" borderId="0" xfId="0" applyFill="1" applyAlignment="1">
      <alignment vertical="center" wrapText="1"/>
    </xf>
    <xf numFmtId="0" fontId="6" fillId="6" borderId="0" xfId="0" applyFont="1" applyFill="1" applyAlignment="1" applyProtection="1">
      <alignment horizontal="left" vertical="center"/>
    </xf>
    <xf numFmtId="0" fontId="50" fillId="6" borderId="0" xfId="0" applyFont="1" applyFill="1" applyAlignment="1">
      <alignment horizontal="left" vertical="center"/>
    </xf>
    <xf numFmtId="0" fontId="133" fillId="0" borderId="0" xfId="0" applyFont="1" applyAlignment="1">
      <alignment horizontal="left" vertical="center"/>
    </xf>
    <xf numFmtId="0" fontId="6" fillId="8" borderId="29" xfId="0" applyFont="1" applyFill="1" applyBorder="1" applyAlignment="1" applyProtection="1">
      <alignment horizontal="center" vertical="center" wrapText="1"/>
    </xf>
    <xf numFmtId="0" fontId="6" fillId="6" borderId="29" xfId="0" applyFont="1" applyFill="1" applyBorder="1" applyAlignment="1" applyProtection="1">
      <alignment horizontal="center" vertical="center" wrapText="1"/>
    </xf>
    <xf numFmtId="0" fontId="85" fillId="6" borderId="0" xfId="0" applyFont="1" applyFill="1" applyAlignment="1">
      <alignment vertical="top"/>
    </xf>
    <xf numFmtId="0" fontId="48" fillId="22" borderId="93" xfId="0" applyFont="1" applyFill="1" applyBorder="1" applyAlignment="1" applyProtection="1">
      <alignment horizontal="center" vertical="center" wrapText="1"/>
    </xf>
    <xf numFmtId="0" fontId="89" fillId="16" borderId="54" xfId="0" applyFont="1" applyFill="1" applyBorder="1" applyAlignment="1">
      <alignment horizontal="center" vertical="center"/>
    </xf>
    <xf numFmtId="0" fontId="89" fillId="16" borderId="7" xfId="0" applyFont="1" applyFill="1" applyBorder="1" applyAlignment="1">
      <alignment horizontal="center" vertical="center"/>
    </xf>
    <xf numFmtId="0" fontId="46" fillId="16" borderId="29" xfId="0" applyFont="1" applyFill="1" applyBorder="1" applyAlignment="1">
      <alignment horizontal="left" vertical="center"/>
    </xf>
    <xf numFmtId="0" fontId="97" fillId="6" borderId="0" xfId="0" applyFont="1" applyFill="1" applyBorder="1" applyAlignment="1"/>
    <xf numFmtId="0" fontId="71" fillId="6" borderId="25" xfId="0" applyFont="1" applyFill="1" applyBorder="1" applyAlignment="1">
      <alignment horizontal="right"/>
    </xf>
    <xf numFmtId="0" fontId="71" fillId="6" borderId="28" xfId="0" applyFont="1" applyFill="1" applyBorder="1" applyAlignment="1">
      <alignment horizontal="right"/>
    </xf>
    <xf numFmtId="0" fontId="0" fillId="19" borderId="0" xfId="0" applyFill="1" applyAlignment="1">
      <alignment horizontal="center"/>
    </xf>
    <xf numFmtId="0" fontId="112" fillId="10" borderId="0" xfId="0" applyFont="1" applyFill="1"/>
    <xf numFmtId="0" fontId="72" fillId="6" borderId="0" xfId="0" applyFont="1" applyFill="1" applyBorder="1" applyAlignment="1" applyProtection="1">
      <alignment horizontal="center" vertical="center" wrapText="1"/>
      <protection locked="0"/>
    </xf>
    <xf numFmtId="0" fontId="71" fillId="6" borderId="0" xfId="0" applyFont="1" applyFill="1" applyBorder="1" applyAlignment="1">
      <alignment horizontal="center" vertical="center" wrapText="1"/>
    </xf>
    <xf numFmtId="0" fontId="71" fillId="6" borderId="0" xfId="0" applyFont="1" applyFill="1" applyBorder="1" applyAlignment="1">
      <alignment horizontal="center"/>
    </xf>
    <xf numFmtId="0" fontId="68" fillId="6" borderId="0" xfId="0" applyFont="1" applyFill="1" applyBorder="1" applyAlignment="1" applyProtection="1">
      <alignment horizontal="left" vertical="center" wrapText="1"/>
      <protection locked="0"/>
    </xf>
    <xf numFmtId="0" fontId="0" fillId="6" borderId="0" xfId="0" applyFill="1" applyBorder="1" applyAlignment="1">
      <alignment vertical="top" wrapText="1"/>
    </xf>
    <xf numFmtId="0" fontId="47" fillId="6" borderId="0" xfId="0" applyFont="1" applyFill="1" applyBorder="1" applyAlignment="1" applyProtection="1">
      <alignment horizontal="center" vertical="center"/>
    </xf>
    <xf numFmtId="0" fontId="48" fillId="6" borderId="0" xfId="0" applyFont="1" applyFill="1" applyBorder="1" applyAlignment="1">
      <alignment horizontal="center" vertical="center"/>
    </xf>
    <xf numFmtId="0" fontId="47" fillId="6" borderId="0" xfId="0" applyFont="1" applyFill="1" applyBorder="1" applyAlignment="1">
      <alignment horizontal="center" vertical="center"/>
    </xf>
    <xf numFmtId="0" fontId="101" fillId="6" borderId="0" xfId="0" applyFont="1" applyFill="1" applyBorder="1" applyAlignment="1">
      <alignment horizontal="center" vertical="center"/>
    </xf>
    <xf numFmtId="0" fontId="72" fillId="6" borderId="0" xfId="0" applyFont="1" applyFill="1" applyBorder="1" applyAlignment="1" applyProtection="1">
      <alignment horizontal="center" vertical="center"/>
      <protection locked="0"/>
    </xf>
    <xf numFmtId="0" fontId="59" fillId="6" borderId="0" xfId="0" applyFont="1" applyFill="1" applyBorder="1" applyAlignment="1">
      <alignment horizontal="left" vertical="center"/>
    </xf>
    <xf numFmtId="0" fontId="59" fillId="6" borderId="0" xfId="0" applyFont="1" applyFill="1" applyBorder="1" applyAlignment="1">
      <alignment horizontal="center" vertical="center"/>
    </xf>
    <xf numFmtId="0" fontId="71" fillId="16" borderId="96" xfId="0" applyFont="1" applyFill="1" applyBorder="1" applyAlignment="1">
      <alignment horizontal="center"/>
    </xf>
    <xf numFmtId="0" fontId="0" fillId="6" borderId="96" xfId="0" applyFill="1" applyBorder="1"/>
    <xf numFmtId="0" fontId="89" fillId="16" borderId="31" xfId="0" applyFont="1" applyFill="1" applyBorder="1" applyAlignment="1">
      <alignment horizontal="center" vertical="center"/>
    </xf>
    <xf numFmtId="0" fontId="59" fillId="6" borderId="31" xfId="0" applyFont="1" applyFill="1" applyBorder="1"/>
    <xf numFmtId="0" fontId="0" fillId="6" borderId="54" xfId="0" applyFill="1" applyBorder="1"/>
    <xf numFmtId="0" fontId="0" fillId="6" borderId="54" xfId="0" applyFill="1" applyBorder="1" applyAlignment="1">
      <alignment vertical="center"/>
    </xf>
    <xf numFmtId="0" fontId="0" fillId="6" borderId="7" xfId="0" applyFill="1" applyBorder="1" applyAlignment="1">
      <alignment vertical="center"/>
    </xf>
    <xf numFmtId="0" fontId="17" fillId="6" borderId="0" xfId="0" applyFont="1" applyFill="1" applyAlignment="1" applyProtection="1">
      <alignment horizontal="right" vertical="center"/>
    </xf>
    <xf numFmtId="0" fontId="0" fillId="6" borderId="46" xfId="0" applyFill="1" applyBorder="1" applyAlignment="1"/>
    <xf numFmtId="0" fontId="78" fillId="6" borderId="0" xfId="0" applyFont="1" applyFill="1" applyBorder="1"/>
    <xf numFmtId="0" fontId="118" fillId="10" borderId="0" xfId="0" applyFont="1" applyFill="1" applyBorder="1"/>
    <xf numFmtId="0" fontId="0" fillId="6" borderId="0" xfId="0" applyFill="1" applyAlignment="1">
      <alignment vertical="center" wrapText="1"/>
    </xf>
    <xf numFmtId="0" fontId="0" fillId="6" borderId="0" xfId="0" applyFill="1" applyAlignment="1">
      <alignment horizontal="right" vertical="center" wrapText="1"/>
    </xf>
    <xf numFmtId="0" fontId="135" fillId="10" borderId="0" xfId="0" applyFont="1" applyFill="1"/>
    <xf numFmtId="0" fontId="130" fillId="6" borderId="0" xfId="0" applyFont="1" applyFill="1" applyAlignment="1">
      <alignment horizontal="left" vertical="center"/>
    </xf>
    <xf numFmtId="0" fontId="71" fillId="6" borderId="0" xfId="0" applyFont="1" applyFill="1" applyAlignment="1">
      <alignment horizontal="right" vertical="center"/>
    </xf>
    <xf numFmtId="0" fontId="70" fillId="6" borderId="0" xfId="0" applyFont="1" applyFill="1" applyAlignment="1" applyProtection="1">
      <alignment horizontal="right" vertical="center"/>
    </xf>
    <xf numFmtId="0" fontId="70" fillId="6" borderId="0" xfId="0" applyFont="1" applyFill="1" applyBorder="1" applyAlignment="1" applyProtection="1">
      <alignment horizontal="right"/>
    </xf>
    <xf numFmtId="0" fontId="0" fillId="6" borderId="49" xfId="0" applyFill="1" applyBorder="1" applyProtection="1"/>
    <xf numFmtId="0" fontId="48" fillId="6" borderId="0" xfId="0" applyFont="1" applyFill="1" applyBorder="1" applyProtection="1"/>
    <xf numFmtId="0" fontId="67" fillId="6" borderId="29" xfId="0" applyFont="1" applyFill="1" applyBorder="1" applyAlignment="1" applyProtection="1">
      <alignment horizontal="center" vertical="center" wrapText="1"/>
    </xf>
    <xf numFmtId="0" fontId="71" fillId="6" borderId="29" xfId="0" applyFont="1" applyFill="1" applyBorder="1" applyAlignment="1">
      <alignment horizontal="center" vertical="center" wrapText="1"/>
    </xf>
    <xf numFmtId="0" fontId="71" fillId="0" borderId="35" xfId="0" applyFont="1" applyBorder="1" applyAlignment="1">
      <alignment horizontal="center" vertical="center" wrapText="1"/>
    </xf>
    <xf numFmtId="0" fontId="71" fillId="6" borderId="12" xfId="0" applyFont="1" applyFill="1" applyBorder="1" applyAlignment="1">
      <alignment horizontal="center" vertical="top"/>
    </xf>
    <xf numFmtId="0" fontId="66" fillId="6" borderId="41" xfId="0" applyFont="1" applyFill="1" applyBorder="1" applyAlignment="1" applyProtection="1">
      <alignment horizontal="center" vertical="center"/>
      <protection locked="0"/>
    </xf>
    <xf numFmtId="0" fontId="66" fillId="6" borderId="21" xfId="0" applyFont="1" applyFill="1" applyBorder="1" applyAlignment="1" applyProtection="1">
      <alignment horizontal="center" vertical="center"/>
      <protection locked="0"/>
    </xf>
    <xf numFmtId="0" fontId="71" fillId="6" borderId="40" xfId="0" applyFont="1" applyFill="1" applyBorder="1" applyAlignment="1">
      <alignment horizontal="center" vertical="center" wrapText="1"/>
    </xf>
    <xf numFmtId="0" fontId="66" fillId="6" borderId="3" xfId="0" applyFont="1" applyFill="1" applyBorder="1" applyAlignment="1" applyProtection="1">
      <alignment horizontal="center" vertical="center"/>
      <protection locked="0"/>
    </xf>
    <xf numFmtId="0" fontId="124" fillId="6" borderId="0" xfId="0" applyFont="1" applyFill="1" applyAlignment="1">
      <alignment horizontal="left" vertical="top"/>
    </xf>
    <xf numFmtId="0" fontId="74" fillId="6" borderId="45" xfId="0" applyFont="1" applyFill="1" applyBorder="1" applyAlignment="1">
      <alignment horizontal="left" vertical="center"/>
    </xf>
    <xf numFmtId="0" fontId="0" fillId="0" borderId="46" xfId="0" applyFill="1" applyBorder="1" applyAlignment="1">
      <alignment horizontal="left" vertical="center"/>
    </xf>
    <xf numFmtId="0" fontId="46" fillId="6" borderId="87" xfId="0" applyFont="1" applyFill="1" applyBorder="1" applyAlignment="1">
      <alignment horizontal="center" vertical="center" wrapText="1"/>
    </xf>
    <xf numFmtId="0" fontId="66" fillId="6" borderId="83" xfId="0" applyFont="1" applyFill="1" applyBorder="1" applyAlignment="1" applyProtection="1">
      <alignment horizontal="left" vertical="center"/>
      <protection locked="0"/>
    </xf>
    <xf numFmtId="0" fontId="67" fillId="6" borderId="25" xfId="0" applyFont="1" applyFill="1" applyBorder="1" applyAlignment="1" applyProtection="1">
      <alignment horizontal="center" vertical="center" wrapText="1"/>
    </xf>
    <xf numFmtId="0" fontId="67" fillId="6" borderId="65" xfId="0" applyFont="1" applyFill="1" applyBorder="1" applyAlignment="1" applyProtection="1">
      <alignment horizontal="center" vertical="center" wrapText="1"/>
    </xf>
    <xf numFmtId="0" fontId="67" fillId="6" borderId="35" xfId="0" applyFont="1" applyFill="1" applyBorder="1" applyAlignment="1" applyProtection="1">
      <alignment horizontal="center" vertical="center" wrapText="1"/>
    </xf>
    <xf numFmtId="0" fontId="71" fillId="0" borderId="25" xfId="0" applyFont="1" applyBorder="1" applyAlignment="1">
      <alignment horizontal="center" vertical="center" wrapText="1"/>
    </xf>
    <xf numFmtId="0" fontId="67" fillId="6" borderId="44" xfId="0" applyFont="1" applyFill="1" applyBorder="1" applyAlignment="1" applyProtection="1">
      <alignment horizontal="center" vertical="center" wrapText="1"/>
    </xf>
    <xf numFmtId="0" fontId="71" fillId="6" borderId="44" xfId="0" applyFont="1" applyFill="1" applyBorder="1" applyAlignment="1">
      <alignment horizontal="center" vertical="center" wrapText="1"/>
    </xf>
    <xf numFmtId="0" fontId="67" fillId="6" borderId="97" xfId="0" applyFont="1" applyFill="1" applyBorder="1" applyAlignment="1" applyProtection="1">
      <alignment horizontal="center" vertical="center" wrapText="1"/>
    </xf>
    <xf numFmtId="0" fontId="136" fillId="6" borderId="29" xfId="0" applyFont="1" applyFill="1" applyBorder="1" applyAlignment="1" applyProtection="1">
      <alignment horizontal="center" vertical="center" wrapText="1"/>
    </xf>
    <xf numFmtId="0" fontId="91" fillId="6" borderId="44" xfId="0" applyFont="1" applyFill="1" applyBorder="1" applyAlignment="1" applyProtection="1">
      <alignment horizontal="center" vertical="center" wrapText="1"/>
    </xf>
    <xf numFmtId="0" fontId="76" fillId="6" borderId="0" xfId="0" applyFont="1" applyFill="1" applyBorder="1" applyAlignment="1">
      <alignment vertical="center"/>
    </xf>
    <xf numFmtId="0" fontId="76" fillId="6" borderId="0" xfId="0" applyFont="1" applyFill="1" applyBorder="1"/>
    <xf numFmtId="0" fontId="59" fillId="16" borderId="65" xfId="0" applyFont="1" applyFill="1" applyBorder="1" applyAlignment="1">
      <alignment horizontal="left" vertical="top" wrapText="1"/>
    </xf>
    <xf numFmtId="0" fontId="59" fillId="16" borderId="35" xfId="0" applyFont="1" applyFill="1" applyBorder="1" applyAlignment="1">
      <alignment horizontal="left" vertical="top" wrapText="1"/>
    </xf>
    <xf numFmtId="0" fontId="48" fillId="6" borderId="29" xfId="0" applyFont="1" applyFill="1" applyBorder="1"/>
    <xf numFmtId="0" fontId="0" fillId="6" borderId="29" xfId="0" applyFill="1" applyBorder="1" applyAlignment="1">
      <alignment horizontal="center" vertical="center" wrapText="1"/>
    </xf>
    <xf numFmtId="0" fontId="71" fillId="6" borderId="89" xfId="0" applyFont="1" applyFill="1" applyBorder="1" applyAlignment="1">
      <alignment horizontal="left" vertical="center"/>
    </xf>
    <xf numFmtId="0" fontId="0" fillId="6" borderId="40" xfId="0" applyFill="1" applyBorder="1" applyAlignment="1">
      <alignment horizontal="left" vertical="center"/>
    </xf>
    <xf numFmtId="0" fontId="66" fillId="6" borderId="7" xfId="0" applyFont="1" applyFill="1" applyBorder="1" applyAlignment="1" applyProtection="1">
      <alignment horizontal="left" vertical="center" wrapText="1"/>
    </xf>
    <xf numFmtId="0" fontId="101" fillId="6" borderId="7" xfId="0" applyFont="1" applyFill="1" applyBorder="1" applyAlignment="1">
      <alignment horizontal="left" vertical="center" wrapText="1"/>
    </xf>
    <xf numFmtId="0" fontId="15" fillId="6" borderId="7" xfId="0" applyFont="1" applyFill="1" applyBorder="1" applyAlignment="1" applyProtection="1">
      <alignment horizontal="left" vertical="center" wrapText="1"/>
    </xf>
    <xf numFmtId="0" fontId="36" fillId="6" borderId="7" xfId="0" applyFont="1" applyFill="1" applyBorder="1" applyAlignment="1">
      <alignment horizontal="left" vertical="center" wrapText="1"/>
    </xf>
    <xf numFmtId="0" fontId="101" fillId="6" borderId="7" xfId="0" applyFont="1" applyFill="1" applyBorder="1" applyAlignment="1">
      <alignment horizontal="left" vertical="center"/>
    </xf>
    <xf numFmtId="0" fontId="0" fillId="6" borderId="7" xfId="0" applyFill="1" applyBorder="1" applyAlignment="1">
      <alignment vertical="center" wrapText="1"/>
    </xf>
    <xf numFmtId="0" fontId="0" fillId="16" borderId="7" xfId="0" applyFill="1" applyBorder="1" applyAlignment="1">
      <alignment vertical="center"/>
    </xf>
    <xf numFmtId="0" fontId="0" fillId="20" borderId="7" xfId="0" applyFill="1" applyBorder="1" applyAlignment="1">
      <alignment vertical="center"/>
    </xf>
    <xf numFmtId="0" fontId="0" fillId="8" borderId="7" xfId="0" applyFill="1" applyBorder="1" applyAlignment="1">
      <alignment vertical="center"/>
    </xf>
    <xf numFmtId="0" fontId="71" fillId="6" borderId="7" xfId="0" applyFont="1" applyFill="1" applyBorder="1" applyAlignment="1">
      <alignment vertical="center"/>
    </xf>
    <xf numFmtId="0" fontId="0" fillId="6" borderId="7" xfId="0" applyFill="1" applyBorder="1" applyAlignment="1">
      <alignment horizontal="center" vertical="center"/>
    </xf>
    <xf numFmtId="0" fontId="0" fillId="6" borderId="7" xfId="0" applyFont="1" applyFill="1" applyBorder="1" applyAlignment="1">
      <alignment horizontal="center" vertical="center"/>
    </xf>
    <xf numFmtId="0" fontId="47" fillId="6" borderId="7" xfId="0" applyFont="1" applyFill="1" applyBorder="1" applyAlignment="1">
      <alignment horizontal="center" vertical="center"/>
    </xf>
    <xf numFmtId="1" fontId="67" fillId="16" borderId="96" xfId="0" applyNumberFormat="1" applyFont="1" applyFill="1" applyBorder="1" applyAlignment="1" applyProtection="1">
      <alignment horizontal="center" vertical="center" wrapText="1"/>
    </xf>
    <xf numFmtId="1" fontId="140" fillId="6" borderId="7" xfId="0" applyNumberFormat="1" applyFont="1" applyFill="1" applyBorder="1" applyAlignment="1" applyProtection="1">
      <alignment horizontal="left" vertical="center" wrapText="1"/>
    </xf>
    <xf numFmtId="0" fontId="140" fillId="6" borderId="7" xfId="0" applyFont="1" applyFill="1" applyBorder="1" applyAlignment="1" applyProtection="1">
      <alignment horizontal="left" vertical="center" wrapText="1"/>
    </xf>
    <xf numFmtId="0" fontId="48" fillId="6" borderId="0" xfId="0" applyFont="1" applyFill="1"/>
    <xf numFmtId="0" fontId="70" fillId="6" borderId="0" xfId="0" applyFont="1" applyFill="1" applyAlignment="1">
      <alignment horizontal="left" vertical="center"/>
    </xf>
    <xf numFmtId="0" fontId="0" fillId="6" borderId="7" xfId="0" applyFill="1" applyBorder="1" applyAlignment="1">
      <alignment horizontal="left" vertical="center" wrapText="1"/>
    </xf>
    <xf numFmtId="0" fontId="0" fillId="6" borderId="7" xfId="0" applyFill="1" applyBorder="1" applyAlignment="1">
      <alignment horizontal="left" vertical="center"/>
    </xf>
    <xf numFmtId="0" fontId="103" fillId="6" borderId="0" xfId="0" applyFont="1" applyFill="1" applyAlignment="1">
      <alignment horizontal="left" vertical="center"/>
    </xf>
    <xf numFmtId="0" fontId="101" fillId="6" borderId="0" xfId="0" applyFont="1" applyFill="1"/>
    <xf numFmtId="0" fontId="101" fillId="6" borderId="0" xfId="0" applyFont="1" applyFill="1" applyAlignment="1">
      <alignment horizontal="left"/>
    </xf>
    <xf numFmtId="0" fontId="49" fillId="6" borderId="0" xfId="0" applyFont="1" applyFill="1" applyBorder="1" applyAlignment="1">
      <alignment horizontal="right"/>
    </xf>
    <xf numFmtId="0" fontId="85" fillId="6" borderId="0" xfId="0" applyFont="1" applyFill="1" applyAlignment="1">
      <alignment horizontal="left" vertical="top"/>
    </xf>
    <xf numFmtId="0" fontId="47" fillId="26" borderId="32" xfId="0" applyFont="1" applyFill="1" applyBorder="1"/>
    <xf numFmtId="0" fontId="47" fillId="26" borderId="43" xfId="0" applyFont="1" applyFill="1" applyBorder="1"/>
    <xf numFmtId="0" fontId="47" fillId="26" borderId="48" xfId="0" applyFont="1" applyFill="1" applyBorder="1"/>
    <xf numFmtId="0" fontId="47" fillId="26" borderId="50" xfId="0" applyFont="1" applyFill="1" applyBorder="1"/>
    <xf numFmtId="0" fontId="0" fillId="24" borderId="46" xfId="0" applyFill="1" applyBorder="1"/>
    <xf numFmtId="0" fontId="0" fillId="24" borderId="47" xfId="0" applyFill="1" applyBorder="1"/>
    <xf numFmtId="0" fontId="0" fillId="6" borderId="45" xfId="0" applyFill="1" applyBorder="1"/>
    <xf numFmtId="0" fontId="0" fillId="6" borderId="46" xfId="0" applyFill="1" applyBorder="1" applyAlignment="1">
      <alignment horizontal="right"/>
    </xf>
    <xf numFmtId="0" fontId="0" fillId="6" borderId="48" xfId="0" applyFill="1" applyBorder="1"/>
    <xf numFmtId="0" fontId="0" fillId="6" borderId="49" xfId="0" applyFill="1" applyBorder="1"/>
    <xf numFmtId="0" fontId="0" fillId="6" borderId="32" xfId="0" applyFill="1" applyBorder="1"/>
    <xf numFmtId="0" fontId="0" fillId="6" borderId="43" xfId="0" applyFill="1" applyBorder="1"/>
    <xf numFmtId="0" fontId="0" fillId="6" borderId="1" xfId="0" applyFill="1" applyBorder="1"/>
    <xf numFmtId="167" fontId="0" fillId="6" borderId="0" xfId="0" applyNumberFormat="1" applyFill="1" applyAlignment="1">
      <alignment horizontal="center"/>
    </xf>
    <xf numFmtId="11" fontId="0" fillId="6" borderId="0" xfId="0" applyNumberFormat="1" applyFill="1"/>
    <xf numFmtId="0" fontId="101" fillId="6" borderId="0" xfId="0" applyFont="1" applyFill="1" applyAlignment="1">
      <alignment wrapText="1"/>
    </xf>
    <xf numFmtId="0" fontId="50" fillId="6" borderId="7" xfId="0" applyFont="1" applyFill="1" applyBorder="1"/>
    <xf numFmtId="0" fontId="6" fillId="2" borderId="5" xfId="4" applyFill="1" applyBorder="1"/>
    <xf numFmtId="0" fontId="6" fillId="2" borderId="6" xfId="4" applyFill="1" applyBorder="1"/>
    <xf numFmtId="0" fontId="87" fillId="13" borderId="32" xfId="0" applyFont="1" applyFill="1" applyBorder="1" applyAlignment="1" applyProtection="1">
      <alignment vertical="center"/>
    </xf>
    <xf numFmtId="0" fontId="145" fillId="13" borderId="0" xfId="0" applyFont="1" applyFill="1" applyBorder="1" applyProtection="1"/>
    <xf numFmtId="0" fontId="145" fillId="6" borderId="0" xfId="0" applyFont="1" applyFill="1" applyBorder="1" applyAlignment="1">
      <alignment vertical="center"/>
    </xf>
    <xf numFmtId="0" fontId="142" fillId="9" borderId="10" xfId="0" applyFont="1" applyFill="1" applyBorder="1" applyAlignment="1" applyProtection="1">
      <alignment vertical="top" wrapText="1"/>
    </xf>
    <xf numFmtId="0" fontId="85" fillId="9" borderId="33" xfId="0" applyFont="1" applyFill="1" applyBorder="1" applyProtection="1"/>
    <xf numFmtId="0" fontId="109" fillId="11" borderId="14" xfId="0" applyFont="1" applyFill="1" applyBorder="1" applyAlignment="1" applyProtection="1">
      <alignment vertical="center"/>
    </xf>
    <xf numFmtId="0" fontId="87" fillId="13" borderId="18" xfId="0" applyFont="1" applyFill="1" applyBorder="1" applyProtection="1"/>
    <xf numFmtId="0" fontId="104" fillId="14" borderId="18" xfId="0" applyFont="1" applyFill="1" applyBorder="1" applyAlignment="1" applyProtection="1"/>
    <xf numFmtId="0" fontId="87" fillId="13" borderId="18" xfId="0" applyFont="1" applyFill="1" applyBorder="1" applyAlignment="1" applyProtection="1">
      <alignment horizontal="center"/>
    </xf>
    <xf numFmtId="0" fontId="0" fillId="6" borderId="19" xfId="0" applyFill="1" applyBorder="1" applyAlignment="1">
      <alignment vertical="top"/>
    </xf>
    <xf numFmtId="0" fontId="85" fillId="11" borderId="36" xfId="0" applyFont="1" applyFill="1" applyBorder="1" applyAlignment="1" applyProtection="1">
      <alignment horizontal="left"/>
    </xf>
    <xf numFmtId="0" fontId="87" fillId="13" borderId="0" xfId="0" applyFont="1" applyFill="1" applyBorder="1" applyAlignment="1" applyProtection="1">
      <alignment horizontal="center"/>
    </xf>
    <xf numFmtId="0" fontId="87" fillId="13" borderId="0" xfId="0" applyFont="1" applyFill="1" applyBorder="1" applyAlignment="1" applyProtection="1">
      <alignment horizontal="center" wrapText="1"/>
    </xf>
    <xf numFmtId="0" fontId="106" fillId="9" borderId="8" xfId="0" applyFont="1" applyFill="1" applyBorder="1" applyAlignment="1" applyProtection="1">
      <alignment vertical="center"/>
    </xf>
    <xf numFmtId="0" fontId="71" fillId="9" borderId="7" xfId="0" applyFont="1" applyFill="1" applyBorder="1" applyAlignment="1" applyProtection="1">
      <alignment horizontal="center" vertical="center"/>
    </xf>
    <xf numFmtId="0" fontId="68" fillId="9" borderId="7" xfId="0" applyFont="1" applyFill="1" applyBorder="1" applyAlignment="1" applyProtection="1">
      <alignment horizontal="center" vertical="center"/>
    </xf>
    <xf numFmtId="0" fontId="107" fillId="9" borderId="7" xfId="0" applyFont="1" applyFill="1" applyBorder="1" applyAlignment="1" applyProtection="1">
      <alignment horizontal="center" vertical="center"/>
    </xf>
    <xf numFmtId="0" fontId="68" fillId="9" borderId="2" xfId="0" applyFont="1" applyFill="1" applyBorder="1" applyAlignment="1" applyProtection="1">
      <alignment vertical="center" wrapText="1"/>
    </xf>
    <xf numFmtId="0" fontId="108" fillId="9" borderId="3" xfId="0" applyFont="1" applyFill="1" applyBorder="1" applyAlignment="1" applyProtection="1">
      <alignment vertical="center" wrapText="1"/>
    </xf>
    <xf numFmtId="0" fontId="106" fillId="9" borderId="88" xfId="0" applyFont="1" applyFill="1" applyBorder="1" applyAlignment="1" applyProtection="1">
      <alignment horizontal="center" vertical="center" wrapText="1"/>
    </xf>
    <xf numFmtId="0" fontId="107" fillId="9" borderId="31" xfId="0" applyFont="1" applyFill="1" applyBorder="1" applyAlignment="1" applyProtection="1">
      <alignment horizontal="center" vertical="center" wrapText="1"/>
    </xf>
    <xf numFmtId="0" fontId="68" fillId="9" borderId="31" xfId="0" applyFont="1" applyFill="1" applyBorder="1" applyAlignment="1" applyProtection="1">
      <alignment horizontal="center" vertical="center" wrapText="1"/>
    </xf>
    <xf numFmtId="0" fontId="73" fillId="9" borderId="31" xfId="0" applyFont="1" applyFill="1" applyBorder="1" applyAlignment="1" applyProtection="1">
      <alignment horizontal="center" vertical="center" wrapText="1"/>
    </xf>
    <xf numFmtId="0" fontId="68" fillId="9" borderId="3" xfId="0" applyFont="1" applyFill="1" applyBorder="1" applyAlignment="1" applyProtection="1">
      <alignment vertical="center"/>
    </xf>
    <xf numFmtId="0" fontId="68" fillId="9" borderId="8" xfId="0" applyFont="1" applyFill="1" applyBorder="1" applyAlignment="1" applyProtection="1">
      <alignment vertical="center"/>
    </xf>
    <xf numFmtId="0" fontId="46" fillId="9" borderId="3" xfId="0" applyFont="1" applyFill="1" applyBorder="1"/>
    <xf numFmtId="0" fontId="68" fillId="9" borderId="8" xfId="0" applyFont="1" applyFill="1" applyBorder="1" applyAlignment="1" applyProtection="1">
      <alignment horizontal="center" vertical="center"/>
    </xf>
    <xf numFmtId="0" fontId="68" fillId="9" borderId="3" xfId="0" applyFont="1" applyFill="1" applyBorder="1" applyAlignment="1" applyProtection="1">
      <alignment horizontal="center" vertical="center"/>
    </xf>
    <xf numFmtId="0" fontId="68" fillId="9" borderId="7" xfId="0" applyFont="1" applyFill="1" applyBorder="1" applyAlignment="1" applyProtection="1">
      <alignment horizontal="left" vertical="center"/>
    </xf>
    <xf numFmtId="0" fontId="0" fillId="27" borderId="21" xfId="0" applyFill="1" applyBorder="1" applyAlignment="1">
      <alignment horizontal="center"/>
    </xf>
    <xf numFmtId="49" fontId="0" fillId="27" borderId="22" xfId="0" applyNumberFormat="1" applyFill="1" applyBorder="1" applyAlignment="1">
      <alignment horizontal="center"/>
    </xf>
    <xf numFmtId="0" fontId="83" fillId="7" borderId="14" xfId="0" applyFont="1" applyFill="1" applyBorder="1" applyAlignment="1">
      <alignment vertical="center"/>
    </xf>
    <xf numFmtId="0" fontId="0" fillId="7" borderId="18" xfId="0" applyFill="1" applyBorder="1" applyAlignment="1">
      <alignment vertical="center"/>
    </xf>
    <xf numFmtId="0" fontId="0" fillId="7" borderId="19" xfId="0" applyFill="1" applyBorder="1" applyAlignment="1">
      <alignment vertical="center"/>
    </xf>
    <xf numFmtId="0" fontId="84" fillId="7" borderId="26" xfId="0" applyFont="1" applyFill="1" applyBorder="1" applyAlignment="1">
      <alignment vertical="center"/>
    </xf>
    <xf numFmtId="0" fontId="46" fillId="7" borderId="27" xfId="0" applyFont="1" applyFill="1" applyBorder="1" applyAlignment="1">
      <alignment vertical="center"/>
    </xf>
    <xf numFmtId="0" fontId="62" fillId="27" borderId="22" xfId="0" applyNumberFormat="1" applyFont="1" applyFill="1" applyBorder="1" applyAlignment="1">
      <alignment horizontal="center" vertical="center"/>
    </xf>
    <xf numFmtId="49" fontId="0" fillId="27" borderId="22" xfId="0" applyNumberFormat="1" applyFill="1" applyBorder="1" applyAlignment="1">
      <alignment horizontal="center" vertical="center"/>
    </xf>
    <xf numFmtId="0" fontId="0" fillId="27" borderId="12" xfId="0" applyFill="1" applyBorder="1" applyAlignment="1">
      <alignment horizontal="center" vertical="center"/>
    </xf>
    <xf numFmtId="0" fontId="104" fillId="14" borderId="32" xfId="0" applyFont="1" applyFill="1" applyBorder="1" applyAlignment="1" applyProtection="1"/>
    <xf numFmtId="0" fontId="145" fillId="13" borderId="0" xfId="0" applyFont="1" applyFill="1" applyBorder="1" applyAlignment="1" applyProtection="1">
      <alignment vertical="center"/>
    </xf>
    <xf numFmtId="0" fontId="87" fillId="13" borderId="0" xfId="0" applyFont="1" applyFill="1" applyBorder="1" applyAlignment="1" applyProtection="1">
      <alignment vertical="center"/>
    </xf>
    <xf numFmtId="0" fontId="87" fillId="13" borderId="0" xfId="0" applyFont="1" applyFill="1" applyBorder="1" applyProtection="1"/>
    <xf numFmtId="0" fontId="87" fillId="13" borderId="0" xfId="0" applyFont="1" applyFill="1" applyBorder="1" applyAlignment="1" applyProtection="1"/>
    <xf numFmtId="10" fontId="87" fillId="13" borderId="0" xfId="0" applyNumberFormat="1" applyFont="1" applyFill="1" applyBorder="1" applyProtection="1"/>
    <xf numFmtId="10" fontId="87" fillId="13" borderId="0" xfId="0" applyNumberFormat="1" applyFont="1" applyFill="1" applyBorder="1" applyAlignment="1" applyProtection="1">
      <alignment horizontal="center"/>
    </xf>
    <xf numFmtId="0" fontId="78" fillId="9" borderId="18" xfId="0" applyFont="1" applyFill="1" applyBorder="1" applyAlignment="1" applyProtection="1">
      <alignment vertical="center"/>
    </xf>
    <xf numFmtId="0" fontId="78" fillId="9" borderId="33" xfId="0" applyFont="1" applyFill="1" applyBorder="1" applyAlignment="1" applyProtection="1">
      <alignment horizontal="left" vertical="center"/>
    </xf>
    <xf numFmtId="0" fontId="147" fillId="9" borderId="18" xfId="0" applyFont="1" applyFill="1" applyBorder="1" applyAlignment="1" applyProtection="1">
      <alignment vertical="center" wrapText="1"/>
    </xf>
    <xf numFmtId="0" fontId="74" fillId="9" borderId="14" xfId="0" applyFont="1" applyFill="1" applyBorder="1" applyAlignment="1" applyProtection="1">
      <alignment horizontal="left" wrapText="1"/>
    </xf>
    <xf numFmtId="0" fontId="106" fillId="9" borderId="7" xfId="0" applyFont="1" applyFill="1" applyBorder="1" applyAlignment="1">
      <alignment horizontal="center" vertical="center"/>
    </xf>
    <xf numFmtId="0" fontId="107" fillId="9" borderId="7" xfId="0" applyFont="1" applyFill="1" applyBorder="1" applyAlignment="1">
      <alignment horizontal="center" vertical="center"/>
    </xf>
    <xf numFmtId="165" fontId="107" fillId="9" borderId="7" xfId="0" applyNumberFormat="1" applyFont="1" applyFill="1" applyBorder="1" applyAlignment="1" applyProtection="1">
      <alignment vertical="center"/>
    </xf>
    <xf numFmtId="10" fontId="107" fillId="9" borderId="8" xfId="0" applyNumberFormat="1" applyFont="1" applyFill="1" applyBorder="1" applyAlignment="1" applyProtection="1">
      <alignment horizontal="center" vertical="center"/>
    </xf>
    <xf numFmtId="10" fontId="106" fillId="9" borderId="8" xfId="0" applyNumberFormat="1" applyFont="1" applyFill="1" applyBorder="1" applyAlignment="1" applyProtection="1">
      <alignment horizontal="center" vertical="center"/>
    </xf>
    <xf numFmtId="10" fontId="68" fillId="9" borderId="8" xfId="0" applyNumberFormat="1" applyFont="1" applyFill="1" applyBorder="1" applyAlignment="1" applyProtection="1">
      <alignment horizontal="center" vertical="center"/>
    </xf>
    <xf numFmtId="0" fontId="68" fillId="9" borderId="38" xfId="0" applyFont="1" applyFill="1" applyBorder="1" applyAlignment="1" applyProtection="1">
      <alignment horizontal="center" vertical="center"/>
    </xf>
    <xf numFmtId="0" fontId="106" fillId="9" borderId="3" xfId="0" applyFont="1" applyFill="1" applyBorder="1" applyAlignment="1" applyProtection="1">
      <alignment horizontal="center" vertical="center" wrapText="1"/>
    </xf>
    <xf numFmtId="10" fontId="68" fillId="9" borderId="7" xfId="0" applyNumberFormat="1" applyFont="1" applyFill="1" applyBorder="1" applyAlignment="1" applyProtection="1">
      <alignment vertical="center"/>
    </xf>
    <xf numFmtId="10" fontId="68" fillId="9" borderId="7" xfId="0" applyNumberFormat="1" applyFont="1" applyFill="1" applyBorder="1" applyAlignment="1" applyProtection="1">
      <alignment horizontal="center" vertical="center"/>
    </xf>
    <xf numFmtId="0" fontId="73" fillId="9" borderId="7" xfId="0" applyFont="1" applyFill="1" applyBorder="1" applyAlignment="1" applyProtection="1">
      <alignment vertical="center"/>
    </xf>
    <xf numFmtId="0" fontId="0" fillId="9" borderId="14" xfId="0" applyFill="1" applyBorder="1" applyProtection="1"/>
    <xf numFmtId="0" fontId="70" fillId="9" borderId="18" xfId="0" applyFont="1" applyFill="1" applyBorder="1" applyProtection="1"/>
    <xf numFmtId="0" fontId="70" fillId="9" borderId="14" xfId="0" applyFont="1" applyFill="1" applyBorder="1" applyProtection="1"/>
    <xf numFmtId="0" fontId="70" fillId="9" borderId="33" xfId="0" applyFont="1" applyFill="1" applyBorder="1" applyProtection="1"/>
    <xf numFmtId="0" fontId="70" fillId="9" borderId="10" xfId="0" applyFont="1" applyFill="1" applyBorder="1" applyProtection="1"/>
    <xf numFmtId="0" fontId="71" fillId="12" borderId="18" xfId="0" applyFont="1" applyFill="1" applyBorder="1" applyAlignment="1">
      <alignment vertical="center"/>
    </xf>
    <xf numFmtId="10" fontId="68" fillId="9" borderId="0" xfId="0" applyNumberFormat="1" applyFont="1" applyFill="1" applyBorder="1" applyAlignment="1" applyProtection="1">
      <alignment vertical="center"/>
    </xf>
    <xf numFmtId="10" fontId="68" fillId="9" borderId="49" xfId="0" applyNumberFormat="1" applyFont="1" applyFill="1" applyBorder="1" applyAlignment="1" applyProtection="1">
      <alignment vertical="center"/>
    </xf>
    <xf numFmtId="0" fontId="70" fillId="12" borderId="33" xfId="0" applyFont="1" applyFill="1" applyBorder="1" applyAlignment="1">
      <alignment vertical="center"/>
    </xf>
    <xf numFmtId="10" fontId="106" fillId="9" borderId="7" xfId="0" applyNumberFormat="1" applyFont="1" applyFill="1" applyBorder="1" applyAlignment="1" applyProtection="1">
      <alignment horizontal="center" vertical="center"/>
    </xf>
    <xf numFmtId="10" fontId="107" fillId="9" borderId="7" xfId="0" applyNumberFormat="1" applyFont="1" applyFill="1" applyBorder="1" applyAlignment="1" applyProtection="1">
      <alignment horizontal="center" vertical="center"/>
    </xf>
    <xf numFmtId="10" fontId="106" fillId="9" borderId="2" xfId="0" applyNumberFormat="1" applyFont="1" applyFill="1" applyBorder="1" applyAlignment="1" applyProtection="1">
      <alignment horizontal="center" vertical="center"/>
    </xf>
    <xf numFmtId="0" fontId="146" fillId="11" borderId="49" xfId="0" applyFont="1" applyFill="1" applyBorder="1" applyAlignment="1" applyProtection="1">
      <alignment horizontal="center" vertical="center"/>
    </xf>
    <xf numFmtId="0" fontId="87" fillId="11" borderId="49" xfId="0" applyFont="1" applyFill="1" applyBorder="1" applyProtection="1"/>
    <xf numFmtId="0" fontId="87" fillId="11" borderId="49" xfId="0" applyFont="1" applyFill="1" applyBorder="1" applyAlignment="1" applyProtection="1">
      <alignment horizontal="center"/>
    </xf>
    <xf numFmtId="0" fontId="0" fillId="11" borderId="49" xfId="0" applyFill="1" applyBorder="1" applyAlignment="1">
      <alignment horizontal="center"/>
    </xf>
    <xf numFmtId="0" fontId="87" fillId="11" borderId="49" xfId="0" applyFont="1" applyFill="1" applyBorder="1" applyAlignment="1" applyProtection="1">
      <alignment horizontal="center" vertical="center"/>
    </xf>
    <xf numFmtId="0" fontId="74" fillId="9" borderId="19" xfId="0" applyFont="1" applyFill="1" applyBorder="1" applyAlignment="1" applyProtection="1">
      <alignment horizontal="left" wrapText="1"/>
    </xf>
    <xf numFmtId="0" fontId="68" fillId="9" borderId="3" xfId="0" applyFont="1" applyFill="1" applyBorder="1" applyAlignment="1" applyProtection="1">
      <alignment horizontal="center" vertical="center" wrapText="1"/>
    </xf>
    <xf numFmtId="0" fontId="0" fillId="24" borderId="0" xfId="0" applyFill="1" applyBorder="1"/>
    <xf numFmtId="0" fontId="21" fillId="6" borderId="9" xfId="0" applyFont="1" applyFill="1" applyBorder="1" applyAlignment="1" applyProtection="1">
      <alignment horizontal="left" vertical="center"/>
    </xf>
    <xf numFmtId="0" fontId="17" fillId="6" borderId="36" xfId="0" applyFont="1" applyFill="1" applyBorder="1" applyAlignment="1" applyProtection="1">
      <alignment vertical="center"/>
    </xf>
    <xf numFmtId="0" fontId="0" fillId="20" borderId="62" xfId="0" applyFill="1" applyBorder="1"/>
    <xf numFmtId="0" fontId="149" fillId="13" borderId="0" xfId="0" applyFont="1" applyFill="1" applyBorder="1" applyAlignment="1" applyProtection="1">
      <alignment vertical="center"/>
    </xf>
    <xf numFmtId="0" fontId="70" fillId="9" borderId="14" xfId="0" applyFont="1" applyFill="1" applyBorder="1" applyAlignment="1" applyProtection="1"/>
    <xf numFmtId="0" fontId="108" fillId="9" borderId="8" xfId="0" applyFont="1" applyFill="1" applyBorder="1" applyAlignment="1" applyProtection="1">
      <alignment vertical="center" wrapText="1"/>
    </xf>
    <xf numFmtId="0" fontId="149" fillId="6" borderId="0" xfId="0" applyFont="1" applyFill="1" applyBorder="1" applyAlignment="1">
      <alignment vertical="center"/>
    </xf>
    <xf numFmtId="0" fontId="90" fillId="11" borderId="0" xfId="0" applyFont="1" applyFill="1" applyBorder="1" applyProtection="1"/>
    <xf numFmtId="0" fontId="112" fillId="9" borderId="3" xfId="0" applyFont="1" applyFill="1" applyBorder="1" applyAlignment="1" applyProtection="1">
      <alignment vertical="center" wrapText="1"/>
    </xf>
    <xf numFmtId="0" fontId="66" fillId="18" borderId="7" xfId="0" applyFont="1" applyFill="1" applyBorder="1" applyAlignment="1" applyProtection="1">
      <alignment horizontal="center" vertical="center"/>
    </xf>
    <xf numFmtId="0" fontId="82" fillId="9" borderId="7" xfId="0" applyFont="1" applyFill="1" applyBorder="1" applyAlignment="1" applyProtection="1">
      <alignment vertical="center"/>
    </xf>
    <xf numFmtId="0" fontId="0" fillId="9" borderId="7" xfId="0" applyFill="1" applyBorder="1"/>
    <xf numFmtId="0" fontId="73" fillId="9" borderId="7" xfId="0" applyFont="1" applyFill="1" applyBorder="1" applyAlignment="1" applyProtection="1">
      <alignment horizontal="center" vertical="center"/>
    </xf>
    <xf numFmtId="0" fontId="48" fillId="9" borderId="14" xfId="0" applyFont="1" applyFill="1" applyBorder="1" applyAlignment="1" applyProtection="1">
      <alignment wrapText="1"/>
    </xf>
    <xf numFmtId="0" fontId="107" fillId="9" borderId="3" xfId="0" applyFont="1" applyFill="1" applyBorder="1" applyAlignment="1" applyProtection="1">
      <alignment vertical="center" wrapText="1"/>
    </xf>
    <xf numFmtId="0" fontId="66" fillId="9" borderId="3" xfId="0" applyFont="1" applyFill="1" applyBorder="1" applyAlignment="1" applyProtection="1">
      <alignment horizontal="center" vertical="center"/>
    </xf>
    <xf numFmtId="0" fontId="150" fillId="13" borderId="0" xfId="0" applyFont="1" applyFill="1" applyBorder="1" applyAlignment="1" applyProtection="1">
      <alignment vertical="center"/>
    </xf>
    <xf numFmtId="0" fontId="150" fillId="6" borderId="0" xfId="0" applyFont="1" applyFill="1" applyBorder="1" applyAlignment="1">
      <alignment vertical="center"/>
    </xf>
    <xf numFmtId="0" fontId="68" fillId="9" borderId="3" xfId="0" applyFont="1" applyFill="1" applyBorder="1" applyAlignment="1" applyProtection="1">
      <alignment vertical="center" wrapText="1"/>
    </xf>
    <xf numFmtId="0" fontId="48" fillId="9" borderId="18" xfId="0" applyFont="1" applyFill="1" applyBorder="1" applyAlignment="1" applyProtection="1">
      <alignment wrapText="1"/>
    </xf>
    <xf numFmtId="0" fontId="0" fillId="9" borderId="14" xfId="0" applyFill="1" applyBorder="1" applyAlignment="1" applyProtection="1">
      <alignment wrapText="1"/>
    </xf>
    <xf numFmtId="0" fontId="48" fillId="9" borderId="18" xfId="0" applyFont="1" applyFill="1" applyBorder="1" applyAlignment="1" applyProtection="1">
      <alignment horizontal="center" wrapText="1"/>
    </xf>
    <xf numFmtId="0" fontId="48" fillId="7" borderId="24" xfId="0" applyFont="1" applyFill="1" applyBorder="1"/>
    <xf numFmtId="0" fontId="0" fillId="7" borderId="25" xfId="0" applyFill="1" applyBorder="1"/>
    <xf numFmtId="0" fontId="0" fillId="7" borderId="40" xfId="0" applyFill="1" applyBorder="1"/>
    <xf numFmtId="0" fontId="0" fillId="9" borderId="0" xfId="0" applyFill="1" applyBorder="1" applyAlignment="1" applyProtection="1">
      <alignment wrapText="1"/>
    </xf>
    <xf numFmtId="0" fontId="107" fillId="9" borderId="0" xfId="0" applyFont="1" applyFill="1" applyBorder="1" applyAlignment="1" applyProtection="1">
      <alignment horizontal="center" vertical="center" wrapText="1"/>
    </xf>
    <xf numFmtId="0" fontId="0" fillId="9" borderId="36" xfId="0" applyFill="1" applyBorder="1" applyAlignment="1" applyProtection="1">
      <alignment wrapText="1"/>
    </xf>
    <xf numFmtId="0" fontId="0" fillId="9" borderId="20" xfId="0" applyFill="1" applyBorder="1" applyAlignment="1" applyProtection="1">
      <alignment horizontal="center" wrapText="1"/>
    </xf>
    <xf numFmtId="0" fontId="62" fillId="27" borderId="22" xfId="0" applyNumberFormat="1" applyFont="1" applyFill="1" applyBorder="1" applyAlignment="1">
      <alignment horizontal="center"/>
    </xf>
    <xf numFmtId="0" fontId="78" fillId="13" borderId="32" xfId="0" applyFont="1" applyFill="1" applyBorder="1" applyAlignment="1" applyProtection="1">
      <alignment horizontal="left" vertical="center"/>
    </xf>
    <xf numFmtId="0" fontId="78" fillId="13" borderId="0" xfId="0" applyFont="1" applyFill="1" applyBorder="1" applyAlignment="1" applyProtection="1">
      <alignment horizontal="left" vertical="center"/>
    </xf>
    <xf numFmtId="0" fontId="68" fillId="9" borderId="0" xfId="0" applyFont="1" applyFill="1" applyBorder="1" applyAlignment="1" applyProtection="1">
      <alignment horizontal="right" vertical="center"/>
    </xf>
    <xf numFmtId="0" fontId="0" fillId="9" borderId="0" xfId="0" applyFill="1" applyBorder="1" applyAlignment="1">
      <alignment horizontal="right"/>
    </xf>
    <xf numFmtId="0" fontId="106" fillId="9" borderId="8" xfId="0" applyFont="1" applyFill="1" applyBorder="1" applyAlignment="1" applyProtection="1">
      <alignment vertical="center" wrapText="1"/>
    </xf>
    <xf numFmtId="164" fontId="107" fillId="9" borderId="8" xfId="0" applyNumberFormat="1" applyFont="1" applyFill="1" applyBorder="1" applyAlignment="1" applyProtection="1">
      <alignment horizontal="center" vertical="center" wrapText="1"/>
    </xf>
    <xf numFmtId="2" fontId="151" fillId="11" borderId="0" xfId="0" applyNumberFormat="1" applyFont="1" applyFill="1" applyBorder="1" applyAlignment="1" applyProtection="1">
      <alignment horizontal="left" vertical="center"/>
    </xf>
    <xf numFmtId="0" fontId="148" fillId="11" borderId="0" xfId="0" applyFont="1" applyFill="1" applyBorder="1" applyAlignment="1">
      <alignment horizontal="center"/>
    </xf>
    <xf numFmtId="0" fontId="0" fillId="28" borderId="29" xfId="0" applyFill="1" applyBorder="1" applyAlignment="1" applyProtection="1">
      <alignment horizontal="center"/>
    </xf>
    <xf numFmtId="0" fontId="46" fillId="9" borderId="0" xfId="0" applyFont="1" applyFill="1" applyBorder="1" applyAlignment="1" applyProtection="1">
      <alignment horizontal="center" wrapText="1"/>
    </xf>
    <xf numFmtId="0" fontId="107" fillId="9" borderId="23" xfId="0" applyFont="1" applyFill="1" applyBorder="1" applyAlignment="1" applyProtection="1">
      <alignment horizontal="center" vertical="center" wrapText="1"/>
    </xf>
    <xf numFmtId="0" fontId="0" fillId="9" borderId="38" xfId="0" applyFont="1" applyFill="1" applyBorder="1" applyAlignment="1" applyProtection="1">
      <alignment horizontal="center"/>
    </xf>
    <xf numFmtId="0" fontId="0" fillId="9" borderId="3" xfId="0" applyFont="1" applyFill="1" applyBorder="1" applyAlignment="1" applyProtection="1">
      <alignment horizontal="center"/>
    </xf>
    <xf numFmtId="0" fontId="0" fillId="9" borderId="7" xfId="0" applyFont="1" applyFill="1" applyBorder="1" applyAlignment="1" applyProtection="1">
      <alignment horizontal="center"/>
    </xf>
    <xf numFmtId="0" fontId="0" fillId="9" borderId="2" xfId="0" applyFont="1" applyFill="1" applyBorder="1" applyAlignment="1" applyProtection="1">
      <alignment horizontal="center"/>
    </xf>
    <xf numFmtId="0" fontId="68" fillId="9" borderId="38" xfId="0" applyFont="1" applyFill="1" applyBorder="1" applyAlignment="1" applyProtection="1">
      <alignment vertical="center"/>
    </xf>
    <xf numFmtId="0" fontId="38" fillId="9" borderId="83" xfId="0" applyFont="1" applyFill="1" applyBorder="1" applyAlignment="1" applyProtection="1">
      <alignment vertical="center" wrapText="1"/>
    </xf>
    <xf numFmtId="0" fontId="46" fillId="9" borderId="7" xfId="0" applyFont="1" applyFill="1" applyBorder="1" applyAlignment="1" applyProtection="1">
      <alignment horizontal="center"/>
    </xf>
    <xf numFmtId="2" fontId="107" fillId="9" borderId="11" xfId="0" applyNumberFormat="1" applyFont="1" applyFill="1" applyBorder="1" applyAlignment="1" applyProtection="1">
      <alignment horizontal="center" vertical="center" wrapText="1"/>
    </xf>
    <xf numFmtId="2" fontId="46" fillId="9" borderId="3" xfId="0" applyNumberFormat="1" applyFont="1" applyFill="1" applyBorder="1" applyAlignment="1" applyProtection="1">
      <alignment horizontal="center"/>
    </xf>
    <xf numFmtId="2" fontId="48" fillId="9" borderId="14" xfId="0" applyNumberFormat="1" applyFont="1" applyFill="1" applyBorder="1" applyAlignment="1" applyProtection="1">
      <alignment horizontal="center"/>
    </xf>
    <xf numFmtId="0" fontId="48" fillId="9" borderId="0" xfId="0" applyFont="1" applyFill="1" applyBorder="1" applyAlignment="1" applyProtection="1">
      <alignment horizontal="left"/>
    </xf>
    <xf numFmtId="0" fontId="48" fillId="9" borderId="18" xfId="0" applyFont="1" applyFill="1" applyBorder="1" applyAlignment="1" applyProtection="1">
      <alignment horizontal="left"/>
    </xf>
    <xf numFmtId="0" fontId="48" fillId="9" borderId="14" xfId="0" applyFont="1" applyFill="1" applyBorder="1" applyAlignment="1" applyProtection="1">
      <alignment horizontal="center"/>
    </xf>
    <xf numFmtId="0" fontId="48" fillId="9" borderId="14" xfId="0" applyFont="1" applyFill="1" applyBorder="1" applyAlignment="1" applyProtection="1">
      <alignment horizontal="left"/>
    </xf>
    <xf numFmtId="0" fontId="107" fillId="9" borderId="3" xfId="0" applyFont="1" applyFill="1" applyBorder="1" applyAlignment="1" applyProtection="1">
      <alignment horizontal="center" vertical="center" wrapText="1"/>
    </xf>
    <xf numFmtId="0" fontId="0" fillId="9" borderId="8" xfId="0" applyFont="1" applyFill="1" applyBorder="1" applyAlignment="1" applyProtection="1">
      <alignment horizontal="center"/>
    </xf>
    <xf numFmtId="0" fontId="47" fillId="9" borderId="7" xfId="0" applyFont="1" applyFill="1" applyBorder="1" applyAlignment="1" applyProtection="1">
      <alignment horizontal="center"/>
    </xf>
    <xf numFmtId="0" fontId="46" fillId="9" borderId="54" xfId="0" applyFont="1" applyFill="1" applyBorder="1" applyAlignment="1" applyProtection="1">
      <alignment horizontal="center"/>
    </xf>
    <xf numFmtId="0" fontId="153" fillId="9" borderId="8" xfId="0" applyFont="1" applyFill="1" applyBorder="1" applyAlignment="1" applyProtection="1">
      <alignment horizontal="left" vertical="center" wrapText="1"/>
    </xf>
    <xf numFmtId="0" fontId="68" fillId="9" borderId="8" xfId="0" applyFont="1" applyFill="1" applyBorder="1" applyAlignment="1" applyProtection="1">
      <alignment horizontal="left" vertical="center" wrapText="1"/>
    </xf>
    <xf numFmtId="0" fontId="0" fillId="9" borderId="32" xfId="0" applyFill="1" applyBorder="1" applyAlignment="1" applyProtection="1">
      <alignment horizontal="center"/>
    </xf>
    <xf numFmtId="0" fontId="106" fillId="9" borderId="32" xfId="0" applyFont="1" applyFill="1" applyBorder="1" applyAlignment="1" applyProtection="1">
      <alignment horizontal="center" vertical="center" wrapText="1"/>
    </xf>
    <xf numFmtId="0" fontId="106" fillId="9" borderId="0" xfId="0" applyFont="1" applyFill="1" applyBorder="1" applyAlignment="1" applyProtection="1">
      <alignment horizontal="center" vertical="center" wrapText="1"/>
    </xf>
    <xf numFmtId="0" fontId="68" fillId="9" borderId="32" xfId="0" applyFont="1" applyFill="1" applyBorder="1" applyAlignment="1" applyProtection="1">
      <alignment horizontal="center" vertical="center"/>
    </xf>
    <xf numFmtId="0" fontId="70" fillId="9" borderId="39" xfId="0" applyFont="1" applyFill="1" applyBorder="1" applyAlignment="1" applyProtection="1"/>
    <xf numFmtId="0" fontId="108" fillId="9" borderId="38" xfId="0" applyFont="1" applyFill="1" applyBorder="1" applyAlignment="1" applyProtection="1">
      <alignment vertical="center" wrapText="1"/>
    </xf>
    <xf numFmtId="0" fontId="86" fillId="10" borderId="0" xfId="0" applyFont="1" applyFill="1" applyAlignment="1"/>
    <xf numFmtId="0" fontId="118" fillId="10" borderId="58" xfId="0" applyFont="1" applyFill="1" applyBorder="1"/>
    <xf numFmtId="0" fontId="0" fillId="20" borderId="99" xfId="0" applyFill="1" applyBorder="1"/>
    <xf numFmtId="0" fontId="0" fillId="6" borderId="31" xfId="0" applyFill="1" applyBorder="1" applyAlignment="1">
      <alignment horizontal="center" vertical="center"/>
    </xf>
    <xf numFmtId="0" fontId="0" fillId="0" borderId="4" xfId="0" applyBorder="1" applyAlignment="1"/>
    <xf numFmtId="1" fontId="140" fillId="6" borderId="31" xfId="0" applyNumberFormat="1" applyFont="1" applyFill="1" applyBorder="1" applyAlignment="1" applyProtection="1">
      <alignment horizontal="left" vertical="center" wrapText="1"/>
    </xf>
    <xf numFmtId="0" fontId="0" fillId="6" borderId="7" xfId="0" applyFont="1" applyFill="1" applyBorder="1" applyAlignment="1">
      <alignment horizontal="center" vertical="center"/>
    </xf>
    <xf numFmtId="0" fontId="47" fillId="6" borderId="31" xfId="0" applyFont="1" applyFill="1" applyBorder="1" applyAlignment="1">
      <alignment horizontal="center" vertical="center"/>
    </xf>
    <xf numFmtId="0" fontId="0" fillId="6" borderId="7" xfId="0" applyFill="1" applyBorder="1" applyAlignment="1">
      <alignment vertical="center" wrapText="1"/>
    </xf>
    <xf numFmtId="0" fontId="0" fillId="6" borderId="7" xfId="0" applyFill="1" applyBorder="1" applyAlignment="1">
      <alignment vertical="center"/>
    </xf>
    <xf numFmtId="0" fontId="0" fillId="6" borderId="7" xfId="0" applyFill="1" applyBorder="1" applyAlignment="1">
      <alignment horizontal="center" vertical="center"/>
    </xf>
    <xf numFmtId="0" fontId="0" fillId="0" borderId="7" xfId="0" applyBorder="1" applyAlignment="1">
      <alignment horizontal="center" vertical="center"/>
    </xf>
    <xf numFmtId="0" fontId="66" fillId="6" borderId="7" xfId="0" applyFont="1" applyFill="1" applyBorder="1" applyAlignment="1" applyProtection="1">
      <alignment horizontal="left" vertical="center" wrapText="1"/>
    </xf>
    <xf numFmtId="0" fontId="0" fillId="6" borderId="7" xfId="0" applyFill="1" applyBorder="1" applyAlignment="1">
      <alignment wrapText="1"/>
    </xf>
    <xf numFmtId="0" fontId="140" fillId="6" borderId="44" xfId="0" applyFont="1" applyFill="1" applyBorder="1" applyAlignment="1" applyProtection="1">
      <alignment horizontal="center" vertical="center" wrapText="1"/>
    </xf>
    <xf numFmtId="0" fontId="46" fillId="6" borderId="29" xfId="0" applyFont="1" applyFill="1" applyBorder="1" applyAlignment="1">
      <alignment horizontal="center" vertical="center" wrapText="1"/>
    </xf>
    <xf numFmtId="0" fontId="68" fillId="6" borderId="29" xfId="0" applyFont="1" applyFill="1" applyBorder="1" applyAlignment="1" applyProtection="1">
      <alignment vertical="center" wrapText="1"/>
    </xf>
    <xf numFmtId="0" fontId="101" fillId="6" borderId="29" xfId="0" applyFont="1" applyFill="1" applyBorder="1" applyAlignment="1">
      <alignment horizontal="center" vertical="center" wrapText="1"/>
    </xf>
    <xf numFmtId="0" fontId="18" fillId="6" borderId="29" xfId="0" applyFont="1" applyFill="1" applyBorder="1" applyAlignment="1" applyProtection="1">
      <alignment vertical="center" wrapText="1"/>
    </xf>
    <xf numFmtId="0" fontId="66" fillId="6" borderId="29" xfId="0" applyFont="1" applyFill="1" applyBorder="1" applyAlignment="1" applyProtection="1">
      <alignment horizontal="center" vertical="center" wrapText="1"/>
      <protection locked="0"/>
    </xf>
    <xf numFmtId="0" fontId="15" fillId="6" borderId="29" xfId="0" applyFont="1" applyFill="1" applyBorder="1" applyAlignment="1" applyProtection="1">
      <alignment horizontal="center" vertical="center" wrapText="1"/>
    </xf>
    <xf numFmtId="0" fontId="36" fillId="6" borderId="29" xfId="0" applyFont="1" applyFill="1" applyBorder="1" applyAlignment="1">
      <alignment horizontal="center" vertical="center" wrapText="1"/>
    </xf>
    <xf numFmtId="0" fontId="59" fillId="6" borderId="5" xfId="0" applyFont="1" applyFill="1" applyBorder="1" applyAlignment="1">
      <alignment horizontal="left" vertical="center"/>
    </xf>
    <xf numFmtId="0" fontId="59" fillId="6" borderId="42" xfId="0" applyFont="1" applyFill="1" applyBorder="1" applyAlignment="1">
      <alignment horizontal="left" vertical="center"/>
    </xf>
    <xf numFmtId="0" fontId="101" fillId="6" borderId="29" xfId="0" applyFont="1" applyFill="1" applyBorder="1" applyAlignment="1">
      <alignment vertical="center" wrapText="1"/>
    </xf>
    <xf numFmtId="0" fontId="156" fillId="6" borderId="0" xfId="0" applyFont="1" applyFill="1" applyBorder="1" applyAlignment="1">
      <alignment vertical="center"/>
    </xf>
    <xf numFmtId="0" fontId="46" fillId="0" borderId="39" xfId="0" applyFont="1" applyBorder="1" applyAlignment="1">
      <alignment horizontal="center" vertical="center" wrapText="1"/>
    </xf>
    <xf numFmtId="0" fontId="47" fillId="6" borderId="7" xfId="0" applyFont="1" applyFill="1" applyBorder="1" applyAlignment="1">
      <alignment vertical="center" wrapText="1"/>
    </xf>
    <xf numFmtId="0" fontId="47" fillId="6" borderId="31" xfId="0" applyFont="1" applyFill="1" applyBorder="1" applyAlignment="1">
      <alignment horizontal="center" vertical="center" wrapText="1"/>
    </xf>
    <xf numFmtId="0" fontId="72" fillId="6" borderId="9" xfId="0" applyFont="1" applyFill="1" applyBorder="1" applyAlignment="1" applyProtection="1">
      <alignment horizontal="right" vertical="center"/>
    </xf>
    <xf numFmtId="0" fontId="21" fillId="6" borderId="28" xfId="0" applyFont="1" applyFill="1" applyBorder="1" applyAlignment="1" applyProtection="1">
      <alignment horizontal="right" vertical="center"/>
    </xf>
    <xf numFmtId="0" fontId="71" fillId="6" borderId="31" xfId="0" applyFont="1" applyFill="1" applyBorder="1" applyAlignment="1">
      <alignment horizontal="center" vertical="center" wrapText="1"/>
    </xf>
    <xf numFmtId="0" fontId="0" fillId="6" borderId="0" xfId="0" applyFill="1" applyAlignment="1">
      <alignment vertical="center" wrapText="1"/>
    </xf>
    <xf numFmtId="166" fontId="0" fillId="6" borderId="20" xfId="1" applyNumberFormat="1" applyFont="1" applyFill="1" applyBorder="1" applyAlignment="1">
      <alignment vertical="center"/>
    </xf>
    <xf numFmtId="168" fontId="0" fillId="6" borderId="20" xfId="0" applyNumberFormat="1" applyFill="1" applyBorder="1" applyAlignment="1">
      <alignment vertical="center"/>
    </xf>
    <xf numFmtId="0" fontId="0" fillId="6" borderId="100" xfId="0" applyFill="1" applyBorder="1"/>
    <xf numFmtId="0" fontId="0" fillId="6" borderId="101" xfId="0" applyFill="1" applyBorder="1"/>
    <xf numFmtId="0" fontId="0" fillId="6" borderId="102" xfId="0" applyFill="1" applyBorder="1"/>
    <xf numFmtId="0" fontId="0" fillId="6" borderId="103" xfId="0" applyFill="1" applyBorder="1"/>
    <xf numFmtId="0" fontId="0" fillId="24" borderId="43" xfId="0" applyFill="1" applyBorder="1" applyAlignment="1">
      <alignment horizontal="center"/>
    </xf>
    <xf numFmtId="168" fontId="0" fillId="6" borderId="1" xfId="1" applyNumberFormat="1" applyFont="1" applyFill="1" applyBorder="1" applyAlignment="1">
      <alignment horizontal="center"/>
    </xf>
    <xf numFmtId="0" fontId="0" fillId="6" borderId="6" xfId="0" applyFill="1" applyBorder="1" applyAlignment="1">
      <alignment horizontal="center" vertical="center"/>
    </xf>
    <xf numFmtId="0" fontId="0" fillId="6" borderId="76" xfId="0" applyFont="1" applyFill="1" applyBorder="1" applyAlignment="1">
      <alignment vertical="center"/>
    </xf>
    <xf numFmtId="0" fontId="101" fillId="6" borderId="0" xfId="0" applyFont="1" applyFill="1" applyAlignment="1">
      <alignment wrapText="1"/>
    </xf>
    <xf numFmtId="0" fontId="0" fillId="6" borderId="7" xfId="0" applyFill="1" applyBorder="1" applyAlignment="1">
      <alignment vertical="center" wrapText="1"/>
    </xf>
    <xf numFmtId="0" fontId="0" fillId="8" borderId="31" xfId="0" applyFill="1" applyBorder="1" applyAlignment="1">
      <alignment vertical="center"/>
    </xf>
    <xf numFmtId="0" fontId="48" fillId="6" borderId="0" xfId="0" applyFont="1" applyFill="1" applyAlignment="1">
      <alignment vertical="top" wrapText="1"/>
    </xf>
    <xf numFmtId="0" fontId="0" fillId="6" borderId="0" xfId="0" applyFill="1" applyAlignment="1">
      <alignment vertical="top" wrapText="1"/>
    </xf>
    <xf numFmtId="0" fontId="70" fillId="6" borderId="20" xfId="0" applyFont="1" applyFill="1" applyBorder="1" applyAlignment="1">
      <alignment horizontal="left" vertical="center"/>
    </xf>
    <xf numFmtId="0" fontId="0" fillId="6" borderId="20" xfId="0" applyFill="1" applyBorder="1"/>
    <xf numFmtId="0" fontId="0" fillId="6" borderId="20" xfId="0" applyFill="1" applyBorder="1" applyAlignment="1"/>
    <xf numFmtId="0" fontId="0" fillId="6" borderId="55" xfId="0" applyFill="1" applyBorder="1" applyAlignment="1">
      <alignment vertical="center"/>
    </xf>
    <xf numFmtId="0" fontId="0" fillId="0" borderId="7" xfId="0" applyBorder="1" applyAlignment="1">
      <alignment horizontal="left" vertical="center"/>
    </xf>
    <xf numFmtId="0" fontId="0" fillId="0" borderId="7" xfId="0" applyBorder="1" applyAlignment="1">
      <alignment vertical="center"/>
    </xf>
    <xf numFmtId="0" fontId="0" fillId="0" borderId="5" xfId="0" applyBorder="1" applyAlignment="1">
      <alignment horizontal="left" vertical="center"/>
    </xf>
    <xf numFmtId="0" fontId="48" fillId="6" borderId="23" xfId="0" applyFont="1" applyFill="1" applyBorder="1" applyAlignment="1">
      <alignment horizontal="left"/>
    </xf>
    <xf numFmtId="0" fontId="0" fillId="6" borderId="7" xfId="0" applyFill="1" applyBorder="1" applyAlignment="1">
      <alignment horizontal="center" vertical="center" wrapText="1"/>
    </xf>
    <xf numFmtId="0" fontId="101" fillId="0" borderId="0" xfId="0" applyFont="1" applyAlignment="1">
      <alignment horizontal="left"/>
    </xf>
    <xf numFmtId="0" fontId="66" fillId="8" borderId="5" xfId="0" applyFont="1" applyFill="1" applyBorder="1" applyAlignment="1">
      <alignment horizontal="center" vertical="center"/>
    </xf>
    <xf numFmtId="0" fontId="127" fillId="8" borderId="96" xfId="0" applyFont="1" applyFill="1" applyBorder="1" applyAlignment="1">
      <alignment horizontal="center" vertical="center"/>
    </xf>
    <xf numFmtId="0" fontId="0" fillId="8" borderId="12" xfId="0" applyFill="1" applyBorder="1"/>
    <xf numFmtId="0" fontId="70" fillId="6" borderId="14" xfId="0" applyFont="1" applyFill="1" applyBorder="1" applyAlignment="1">
      <alignment vertical="center"/>
    </xf>
    <xf numFmtId="0" fontId="76" fillId="6" borderId="2" xfId="0" applyFont="1" applyFill="1" applyBorder="1"/>
    <xf numFmtId="0" fontId="71" fillId="6" borderId="31" xfId="0" applyFont="1" applyFill="1" applyBorder="1" applyAlignment="1">
      <alignment horizontal="left" vertical="center"/>
    </xf>
    <xf numFmtId="0" fontId="71" fillId="6" borderId="96" xfId="0" applyFont="1" applyFill="1" applyBorder="1" applyAlignment="1">
      <alignment vertical="center"/>
    </xf>
    <xf numFmtId="0" fontId="71" fillId="6" borderId="54" xfId="0" applyFont="1" applyFill="1" applyBorder="1"/>
    <xf numFmtId="0" fontId="71" fillId="6" borderId="7" xfId="0" applyFont="1" applyFill="1" applyBorder="1"/>
    <xf numFmtId="0" fontId="159" fillId="6" borderId="7" xfId="0" applyFont="1" applyFill="1" applyBorder="1"/>
    <xf numFmtId="0" fontId="71" fillId="6" borderId="0" xfId="0" applyFont="1" applyFill="1" applyBorder="1"/>
    <xf numFmtId="0" fontId="71" fillId="6" borderId="31" xfId="0" applyFont="1" applyFill="1" applyBorder="1" applyAlignment="1">
      <alignment vertical="center"/>
    </xf>
    <xf numFmtId="0" fontId="0" fillId="6" borderId="54" xfId="0" applyFill="1" applyBorder="1" applyAlignment="1">
      <alignment horizontal="center" vertical="center"/>
    </xf>
    <xf numFmtId="0" fontId="48" fillId="6" borderId="27" xfId="0" applyFont="1" applyFill="1" applyBorder="1" applyAlignment="1">
      <alignment horizontal="right"/>
    </xf>
    <xf numFmtId="0" fontId="0" fillId="6" borderId="26" xfId="0" applyFill="1" applyBorder="1"/>
    <xf numFmtId="0" fontId="66" fillId="8" borderId="41" xfId="0" applyFont="1" applyFill="1" applyBorder="1" applyAlignment="1" applyProtection="1">
      <alignment horizontal="center" vertical="center"/>
      <protection locked="0"/>
    </xf>
    <xf numFmtId="0" fontId="66" fillId="8" borderId="21" xfId="0" applyFont="1" applyFill="1" applyBorder="1" applyAlignment="1" applyProtection="1">
      <alignment horizontal="center" vertical="center"/>
      <protection locked="0"/>
    </xf>
    <xf numFmtId="0" fontId="48" fillId="6" borderId="11" xfId="0" applyFont="1" applyFill="1" applyBorder="1" applyAlignment="1">
      <alignment vertical="center"/>
    </xf>
    <xf numFmtId="0" fontId="114" fillId="6" borderId="5" xfId="0" applyFont="1" applyFill="1" applyBorder="1" applyAlignment="1">
      <alignment horizontal="center" vertical="center"/>
    </xf>
    <xf numFmtId="0" fontId="114" fillId="6" borderId="96" xfId="0" applyFont="1" applyFill="1" applyBorder="1" applyAlignment="1">
      <alignment horizontal="center" vertical="center"/>
    </xf>
    <xf numFmtId="0" fontId="155" fillId="6" borderId="5" xfId="0" applyFont="1" applyFill="1" applyBorder="1" applyAlignment="1">
      <alignment horizontal="left" vertical="center"/>
    </xf>
    <xf numFmtId="0" fontId="155" fillId="6" borderId="96" xfId="0" applyFont="1" applyFill="1" applyBorder="1" applyAlignment="1">
      <alignment horizontal="left" vertical="center"/>
    </xf>
    <xf numFmtId="0" fontId="59" fillId="6" borderId="5" xfId="0" applyFont="1" applyFill="1" applyBorder="1" applyAlignment="1">
      <alignment horizontal="center" vertical="center" wrapText="1"/>
    </xf>
    <xf numFmtId="0" fontId="59" fillId="6" borderId="42" xfId="0" applyFont="1" applyFill="1" applyBorder="1" applyAlignment="1">
      <alignment horizontal="center" vertical="center" wrapText="1"/>
    </xf>
    <xf numFmtId="0" fontId="47" fillId="6" borderId="33" xfId="0" applyFont="1" applyFill="1" applyBorder="1" applyAlignment="1">
      <alignment horizontal="center" vertical="center" wrapText="1"/>
    </xf>
    <xf numFmtId="0" fontId="47" fillId="6" borderId="5" xfId="0" applyFont="1" applyFill="1" applyBorder="1" applyAlignment="1">
      <alignment horizontal="center" vertical="center" wrapText="1"/>
    </xf>
    <xf numFmtId="0" fontId="47" fillId="6" borderId="56" xfId="0" applyFont="1" applyFill="1" applyBorder="1" applyAlignment="1">
      <alignment horizontal="center" vertical="center" wrapText="1"/>
    </xf>
    <xf numFmtId="0" fontId="46" fillId="6" borderId="7" xfId="0" applyFont="1" applyFill="1" applyBorder="1" applyAlignment="1">
      <alignment vertical="center" wrapText="1"/>
    </xf>
    <xf numFmtId="0" fontId="0" fillId="6" borderId="7" xfId="0" applyFill="1" applyBorder="1" applyAlignment="1">
      <alignment vertical="center"/>
    </xf>
    <xf numFmtId="0" fontId="48" fillId="9" borderId="33" xfId="0" applyFont="1" applyFill="1" applyBorder="1" applyAlignment="1" applyProtection="1"/>
    <xf numFmtId="0" fontId="48" fillId="9" borderId="33" xfId="0" applyFont="1" applyFill="1" applyBorder="1" applyAlignment="1" applyProtection="1">
      <alignment horizontal="center" wrapText="1"/>
    </xf>
    <xf numFmtId="0" fontId="68" fillId="9" borderId="9" xfId="0" applyFont="1" applyFill="1" applyBorder="1" applyAlignment="1" applyProtection="1">
      <alignment vertical="center" wrapText="1"/>
    </xf>
    <xf numFmtId="0" fontId="160" fillId="6" borderId="4" xfId="0" applyFont="1" applyFill="1" applyBorder="1" applyAlignment="1" applyProtection="1">
      <alignment horizontal="center" vertical="center"/>
      <protection locked="0"/>
    </xf>
    <xf numFmtId="0" fontId="46" fillId="9" borderId="33" xfId="0" applyFont="1" applyFill="1" applyBorder="1" applyAlignment="1" applyProtection="1">
      <alignment horizontal="left"/>
    </xf>
    <xf numFmtId="0" fontId="0" fillId="6" borderId="0" xfId="0" applyFill="1" applyBorder="1" applyAlignment="1">
      <alignment wrapText="1"/>
    </xf>
    <xf numFmtId="0" fontId="0" fillId="6" borderId="31" xfId="0" applyFill="1" applyBorder="1" applyAlignment="1">
      <alignment vertical="center" wrapText="1"/>
    </xf>
    <xf numFmtId="0" fontId="0" fillId="8" borderId="7" xfId="0" applyFill="1" applyBorder="1" applyAlignment="1">
      <alignment vertical="center"/>
    </xf>
    <xf numFmtId="0" fontId="0" fillId="6" borderId="7" xfId="0" applyFill="1" applyBorder="1" applyAlignment="1">
      <alignment horizontal="center" vertical="center"/>
    </xf>
    <xf numFmtId="0" fontId="0" fillId="6" borderId="7" xfId="0" applyFill="1" applyBorder="1" applyAlignment="1">
      <alignment vertical="center" wrapText="1"/>
    </xf>
    <xf numFmtId="0" fontId="0" fillId="8" borderId="31" xfId="0" applyFill="1" applyBorder="1" applyAlignment="1">
      <alignment vertical="center"/>
    </xf>
    <xf numFmtId="0" fontId="0" fillId="6" borderId="31" xfId="0" applyFill="1" applyBorder="1" applyAlignment="1">
      <alignment horizontal="left" vertical="center" wrapText="1"/>
    </xf>
    <xf numFmtId="0" fontId="0" fillId="0" borderId="4" xfId="0" applyBorder="1" applyAlignment="1">
      <alignment horizontal="center" vertical="center" wrapText="1"/>
    </xf>
    <xf numFmtId="0" fontId="101" fillId="6" borderId="31" xfId="0" applyFont="1" applyFill="1" applyBorder="1" applyAlignment="1">
      <alignment horizontal="left" vertical="center" wrapText="1"/>
    </xf>
    <xf numFmtId="0" fontId="47" fillId="6" borderId="31" xfId="0" applyFont="1" applyFill="1" applyBorder="1" applyAlignment="1">
      <alignment horizontal="center" vertical="center" wrapText="1"/>
    </xf>
    <xf numFmtId="0" fontId="0" fillId="0" borderId="31" xfId="0" applyBorder="1" applyAlignment="1">
      <alignment horizontal="center" vertical="center" wrapText="1"/>
    </xf>
    <xf numFmtId="0" fontId="0" fillId="8" borderId="7" xfId="0" applyFill="1" applyBorder="1" applyAlignment="1">
      <alignment horizontal="center" vertical="center" wrapText="1"/>
    </xf>
    <xf numFmtId="0" fontId="0" fillId="8" borderId="7" xfId="0" applyFill="1" applyBorder="1" applyAlignment="1">
      <alignment horizontal="center" vertical="center"/>
    </xf>
    <xf numFmtId="0" fontId="46" fillId="6" borderId="7" xfId="0" applyFont="1" applyFill="1" applyBorder="1" applyAlignment="1">
      <alignment horizontal="left" vertical="center" wrapText="1"/>
    </xf>
    <xf numFmtId="0" fontId="0" fillId="6" borderId="8" xfId="0" applyFont="1" applyFill="1" applyBorder="1" applyAlignment="1">
      <alignment horizontal="center" vertical="center"/>
    </xf>
    <xf numFmtId="0" fontId="0" fillId="0" borderId="7" xfId="0" applyBorder="1" applyAlignment="1">
      <alignment horizontal="center" vertical="center" wrapText="1"/>
    </xf>
    <xf numFmtId="0" fontId="0" fillId="6" borderId="8" xfId="0" applyFill="1" applyBorder="1" applyAlignment="1">
      <alignment horizontal="center" vertical="center"/>
    </xf>
    <xf numFmtId="0" fontId="0" fillId="6" borderId="4" xfId="0" applyFill="1" applyBorder="1"/>
    <xf numFmtId="0" fontId="0" fillId="6" borderId="28" xfId="0" applyFill="1" applyBorder="1" applyAlignment="1">
      <alignment wrapText="1"/>
    </xf>
    <xf numFmtId="0" fontId="0" fillId="6" borderId="0" xfId="0" applyFont="1" applyFill="1" applyBorder="1" applyAlignment="1">
      <alignment horizontal="center" vertical="center"/>
    </xf>
    <xf numFmtId="0" fontId="47" fillId="6" borderId="0" xfId="0" applyFont="1" applyFill="1" applyBorder="1" applyAlignment="1">
      <alignment horizontal="center" vertical="center" wrapText="1"/>
    </xf>
    <xf numFmtId="0" fontId="0" fillId="6" borderId="0" xfId="0" applyFill="1" applyAlignment="1">
      <alignment vertical="center" wrapText="1"/>
    </xf>
    <xf numFmtId="0" fontId="0" fillId="6" borderId="7" xfId="0" applyFill="1" applyBorder="1" applyAlignment="1">
      <alignment vertical="center" wrapText="1"/>
    </xf>
    <xf numFmtId="0" fontId="49" fillId="6" borderId="0" xfId="0" quotePrefix="1" applyFont="1" applyFill="1" applyBorder="1" applyAlignment="1">
      <alignment horizontal="right"/>
    </xf>
    <xf numFmtId="0" fontId="49" fillId="6" borderId="0" xfId="0" applyFont="1" applyFill="1" applyBorder="1" applyAlignment="1">
      <alignment horizontal="right" vertical="top"/>
    </xf>
    <xf numFmtId="0" fontId="11" fillId="6" borderId="0" xfId="0" applyFont="1" applyFill="1" applyAlignment="1" applyProtection="1">
      <alignment horizontal="left" vertical="center"/>
    </xf>
    <xf numFmtId="0" fontId="49" fillId="6" borderId="0" xfId="0" applyFont="1" applyFill="1" applyAlignment="1">
      <alignment horizontal="left" vertical="center"/>
    </xf>
    <xf numFmtId="0" fontId="67" fillId="6" borderId="23" xfId="0" applyFont="1" applyFill="1" applyBorder="1" applyAlignment="1" applyProtection="1">
      <alignment horizontal="center" vertical="center" wrapText="1"/>
    </xf>
    <xf numFmtId="0" fontId="0" fillId="6" borderId="0" xfId="0" applyFill="1" applyAlignment="1">
      <alignment vertical="center" wrapText="1"/>
    </xf>
    <xf numFmtId="0" fontId="0" fillId="6" borderId="0" xfId="0" applyFill="1" applyBorder="1" applyAlignment="1"/>
    <xf numFmtId="0" fontId="63" fillId="6" borderId="0" xfId="0" applyFont="1" applyFill="1" applyBorder="1" applyAlignment="1"/>
    <xf numFmtId="0" fontId="48" fillId="9" borderId="14" xfId="0" applyFont="1" applyFill="1" applyBorder="1" applyAlignment="1">
      <alignment wrapText="1"/>
    </xf>
    <xf numFmtId="0" fontId="48" fillId="9" borderId="33" xfId="0" applyFont="1" applyFill="1" applyBorder="1"/>
    <xf numFmtId="0" fontId="106" fillId="9" borderId="13" xfId="0" applyFont="1" applyFill="1" applyBorder="1" applyAlignment="1" applyProtection="1">
      <alignment vertical="center"/>
    </xf>
    <xf numFmtId="0" fontId="106" fillId="9" borderId="31" xfId="0" applyFont="1" applyFill="1" applyBorder="1" applyAlignment="1" applyProtection="1">
      <alignment vertical="center"/>
    </xf>
    <xf numFmtId="0" fontId="68" fillId="9" borderId="11" xfId="0" applyFont="1" applyFill="1" applyBorder="1" applyAlignment="1" applyProtection="1">
      <alignment vertical="center"/>
    </xf>
    <xf numFmtId="0" fontId="0" fillId="6" borderId="3" xfId="0" applyFill="1" applyBorder="1" applyAlignment="1">
      <alignment vertical="top"/>
    </xf>
    <xf numFmtId="0" fontId="0" fillId="6" borderId="7" xfId="0" applyFill="1" applyBorder="1" applyAlignment="1">
      <alignment vertical="top"/>
    </xf>
    <xf numFmtId="0" fontId="73" fillId="6" borderId="3" xfId="0" applyFont="1" applyFill="1" applyBorder="1" applyAlignment="1" applyProtection="1">
      <alignment horizontal="left" vertical="center"/>
      <protection locked="0"/>
    </xf>
    <xf numFmtId="0" fontId="47" fillId="6" borderId="32" xfId="0" applyFont="1" applyFill="1" applyBorder="1" applyAlignment="1" applyProtection="1">
      <alignment vertical="center"/>
    </xf>
    <xf numFmtId="49" fontId="66" fillId="6" borderId="2" xfId="0" applyNumberFormat="1" applyFont="1" applyFill="1" applyBorder="1" applyAlignment="1" applyProtection="1">
      <alignment horizontal="center" vertical="center"/>
      <protection locked="0"/>
    </xf>
    <xf numFmtId="0" fontId="104" fillId="14" borderId="0" xfId="0" applyFont="1" applyFill="1" applyBorder="1" applyAlignment="1" applyProtection="1">
      <alignment vertical="center"/>
    </xf>
    <xf numFmtId="0" fontId="78" fillId="13" borderId="89" xfId="0" applyFont="1" applyFill="1" applyBorder="1" applyAlignment="1" applyProtection="1">
      <alignment vertical="center"/>
    </xf>
    <xf numFmtId="0" fontId="108" fillId="9" borderId="41" xfId="0" applyFont="1" applyFill="1" applyBorder="1" applyAlignment="1" applyProtection="1">
      <alignment horizontal="center" vertical="center" wrapText="1"/>
    </xf>
    <xf numFmtId="0" fontId="46" fillId="9" borderId="3" xfId="0" applyFont="1" applyFill="1" applyBorder="1" applyAlignment="1">
      <alignment horizontal="center" vertical="center"/>
    </xf>
    <xf numFmtId="0" fontId="105" fillId="9" borderId="65" xfId="0" applyFont="1" applyFill="1" applyBorder="1" applyAlignment="1">
      <alignment horizontal="center" vertical="center"/>
    </xf>
    <xf numFmtId="0" fontId="68" fillId="9" borderId="41" xfId="0" applyFont="1" applyFill="1" applyBorder="1" applyAlignment="1" applyProtection="1">
      <alignment horizontal="center" vertical="center"/>
    </xf>
    <xf numFmtId="0" fontId="68" fillId="9" borderId="48" xfId="0" applyFont="1" applyFill="1" applyBorder="1" applyAlignment="1" applyProtection="1">
      <alignment horizontal="center" vertical="center"/>
    </xf>
    <xf numFmtId="0" fontId="68" fillId="9" borderId="17" xfId="0" applyFont="1" applyFill="1" applyBorder="1" applyAlignment="1" applyProtection="1">
      <alignment horizontal="center" vertical="center" wrapText="1"/>
    </xf>
    <xf numFmtId="0" fontId="68" fillId="9" borderId="43" xfId="0" applyFont="1" applyFill="1" applyBorder="1" applyAlignment="1" applyProtection="1">
      <alignment horizontal="center" vertical="center"/>
    </xf>
    <xf numFmtId="0" fontId="0" fillId="9" borderId="43" xfId="0" applyFill="1" applyBorder="1" applyAlignment="1">
      <alignment horizontal="center"/>
    </xf>
    <xf numFmtId="0" fontId="168" fillId="9" borderId="44" xfId="0" applyFont="1" applyFill="1" applyBorder="1" applyAlignment="1" applyProtection="1">
      <alignment vertical="center"/>
    </xf>
    <xf numFmtId="0" fontId="168" fillId="9" borderId="35" xfId="0" applyFont="1" applyFill="1" applyBorder="1" applyAlignment="1" applyProtection="1">
      <alignment vertical="center"/>
    </xf>
    <xf numFmtId="0" fontId="68" fillId="9" borderId="21" xfId="0" applyFont="1" applyFill="1" applyBorder="1" applyAlignment="1" applyProtection="1">
      <alignment horizontal="center" vertical="center"/>
    </xf>
    <xf numFmtId="49" fontId="71" fillId="16" borderId="7" xfId="0" applyNumberFormat="1" applyFont="1" applyFill="1" applyBorder="1" applyAlignment="1">
      <alignment horizontal="center"/>
    </xf>
    <xf numFmtId="49" fontId="115" fillId="8" borderId="5" xfId="0" applyNumberFormat="1" applyFont="1" applyFill="1" applyBorder="1" applyAlignment="1" applyProtection="1">
      <alignment horizontal="left" vertical="top" wrapText="1"/>
      <protection locked="0"/>
    </xf>
    <xf numFmtId="49" fontId="115" fillId="8" borderId="8" xfId="0" applyNumberFormat="1" applyFont="1" applyFill="1" applyBorder="1" applyAlignment="1" applyProtection="1">
      <alignment horizontal="left" vertical="top" wrapText="1"/>
      <protection locked="0"/>
    </xf>
    <xf numFmtId="49" fontId="115" fillId="8" borderId="55" xfId="0" applyNumberFormat="1" applyFont="1" applyFill="1" applyBorder="1" applyAlignment="1" applyProtection="1">
      <alignment horizontal="left" vertical="top" wrapText="1"/>
      <protection locked="0"/>
    </xf>
    <xf numFmtId="49" fontId="66" fillId="8" borderId="33" xfId="0" applyNumberFormat="1" applyFont="1" applyFill="1" applyBorder="1" applyAlignment="1" applyProtection="1">
      <alignment horizontal="left" vertical="top" wrapText="1"/>
      <protection locked="0"/>
    </xf>
    <xf numFmtId="49" fontId="66" fillId="8" borderId="8" xfId="0" applyNumberFormat="1" applyFont="1" applyFill="1" applyBorder="1" applyAlignment="1" applyProtection="1">
      <alignment horizontal="left" vertical="top" wrapText="1"/>
      <protection locked="0"/>
    </xf>
    <xf numFmtId="49" fontId="66" fillId="8" borderId="80" xfId="0" applyNumberFormat="1" applyFont="1" applyFill="1" applyBorder="1" applyAlignment="1" applyProtection="1">
      <alignment horizontal="left" vertical="top" wrapText="1"/>
      <protection locked="0"/>
    </xf>
    <xf numFmtId="0" fontId="168" fillId="9" borderId="44" xfId="0" applyFont="1" applyFill="1" applyBorder="1" applyAlignment="1" applyProtection="1">
      <alignment horizontal="center" vertical="center"/>
    </xf>
    <xf numFmtId="1" fontId="81" fillId="6" borderId="96" xfId="0" applyNumberFormat="1" applyFont="1" applyFill="1" applyBorder="1" applyAlignment="1" applyProtection="1">
      <alignment horizontal="center" vertical="center" wrapText="1"/>
    </xf>
    <xf numFmtId="0" fontId="169" fillId="14" borderId="0" xfId="0" applyFont="1" applyFill="1" applyBorder="1" applyAlignment="1" applyProtection="1">
      <alignment vertical="center"/>
    </xf>
    <xf numFmtId="0" fontId="0" fillId="13" borderId="0" xfId="0" applyFill="1" applyBorder="1" applyAlignment="1">
      <alignment horizontal="center"/>
    </xf>
    <xf numFmtId="0" fontId="106" fillId="9" borderId="5" xfId="0" applyFont="1" applyFill="1" applyBorder="1" applyAlignment="1" applyProtection="1">
      <alignment horizontal="center" vertical="center" wrapText="1"/>
    </xf>
    <xf numFmtId="1" fontId="67" fillId="16" borderId="24" xfId="0" applyNumberFormat="1" applyFont="1" applyFill="1" applyBorder="1" applyAlignment="1" applyProtection="1">
      <alignment horizontal="center" vertical="center" wrapText="1"/>
    </xf>
    <xf numFmtId="1" fontId="81" fillId="16" borderId="25" xfId="0" applyNumberFormat="1" applyFont="1" applyFill="1" applyBorder="1" applyAlignment="1" applyProtection="1">
      <alignment horizontal="center" vertical="center" wrapText="1"/>
    </xf>
    <xf numFmtId="0" fontId="71" fillId="16" borderId="25" xfId="0" applyFont="1" applyFill="1" applyBorder="1" applyAlignment="1">
      <alignment horizontal="center" vertical="center" wrapText="1"/>
    </xf>
    <xf numFmtId="0" fontId="67" fillId="16" borderId="25" xfId="0" applyFont="1" applyFill="1" applyBorder="1" applyAlignment="1" applyProtection="1">
      <alignment horizontal="center" vertical="center" wrapText="1"/>
    </xf>
    <xf numFmtId="0" fontId="140" fillId="16" borderId="25" xfId="0" applyFont="1" applyFill="1" applyBorder="1" applyAlignment="1" applyProtection="1">
      <alignment horizontal="center" vertical="center" wrapText="1"/>
    </xf>
    <xf numFmtId="0" fontId="46" fillId="16" borderId="25" xfId="0" applyFont="1" applyFill="1" applyBorder="1" applyAlignment="1">
      <alignment horizontal="center" vertical="center" wrapText="1"/>
    </xf>
    <xf numFmtId="0" fontId="136" fillId="16" borderId="25" xfId="0" applyFont="1" applyFill="1" applyBorder="1" applyAlignment="1" applyProtection="1">
      <alignment horizontal="center" vertical="center" wrapText="1"/>
    </xf>
    <xf numFmtId="0" fontId="48" fillId="16" borderId="25" xfId="0" applyFont="1" applyFill="1" applyBorder="1" applyAlignment="1">
      <alignment vertical="center" wrapText="1"/>
    </xf>
    <xf numFmtId="0" fontId="64" fillId="16" borderId="25" xfId="0" applyFont="1" applyFill="1" applyBorder="1" applyAlignment="1" applyProtection="1">
      <alignment vertical="center" wrapText="1"/>
    </xf>
    <xf numFmtId="0" fontId="91" fillId="16" borderId="40" xfId="0" applyFont="1" applyFill="1" applyBorder="1" applyAlignment="1" applyProtection="1">
      <alignment horizontal="center" vertical="center" wrapText="1"/>
    </xf>
    <xf numFmtId="0" fontId="105" fillId="9" borderId="44" xfId="0" applyFont="1" applyFill="1" applyBorder="1" applyAlignment="1">
      <alignment horizontal="center" vertical="center"/>
    </xf>
    <xf numFmtId="0" fontId="0" fillId="9" borderId="79" xfId="0" applyFont="1" applyFill="1" applyBorder="1" applyAlignment="1" applyProtection="1">
      <alignment horizontal="center"/>
    </xf>
    <xf numFmtId="0" fontId="71" fillId="9" borderId="22" xfId="0" applyFont="1" applyFill="1" applyBorder="1" applyAlignment="1" applyProtection="1">
      <alignment horizontal="center" vertical="center" wrapText="1"/>
    </xf>
    <xf numFmtId="0" fontId="107" fillId="9" borderId="14" xfId="0" applyFont="1" applyFill="1" applyBorder="1" applyAlignment="1" applyProtection="1">
      <alignment horizontal="center" vertical="center" wrapText="1"/>
    </xf>
    <xf numFmtId="0" fontId="0" fillId="9" borderId="11" xfId="0" applyFont="1" applyFill="1" applyBorder="1" applyAlignment="1" applyProtection="1">
      <alignment horizontal="center"/>
    </xf>
    <xf numFmtId="0" fontId="0" fillId="9" borderId="12" xfId="0" applyFill="1" applyBorder="1" applyAlignment="1" applyProtection="1">
      <alignment horizontal="center"/>
    </xf>
    <xf numFmtId="0" fontId="107" fillId="9" borderId="21" xfId="0" applyFont="1" applyFill="1" applyBorder="1" applyAlignment="1" applyProtection="1">
      <alignment horizontal="center" vertical="center" wrapText="1"/>
    </xf>
    <xf numFmtId="0" fontId="107" fillId="9" borderId="9" xfId="0" applyFont="1" applyFill="1" applyBorder="1" applyAlignment="1" applyProtection="1">
      <alignment horizontal="center" vertical="center" wrapText="1"/>
    </xf>
    <xf numFmtId="0" fontId="68" fillId="9" borderId="82" xfId="0" applyFont="1" applyFill="1" applyBorder="1" applyAlignment="1" applyProtection="1">
      <alignment vertical="center"/>
    </xf>
    <xf numFmtId="0" fontId="68" fillId="9" borderId="43" xfId="0" applyFont="1" applyFill="1" applyBorder="1" applyAlignment="1" applyProtection="1">
      <alignment vertical="center"/>
    </xf>
    <xf numFmtId="0" fontId="0" fillId="9" borderId="28" xfId="0" applyFill="1" applyBorder="1" applyAlignment="1" applyProtection="1">
      <alignment horizontal="center"/>
    </xf>
    <xf numFmtId="0" fontId="0" fillId="9" borderId="28" xfId="0" applyFont="1" applyFill="1" applyBorder="1" applyAlignment="1" applyProtection="1">
      <alignment horizontal="center"/>
    </xf>
    <xf numFmtId="0" fontId="70" fillId="9" borderId="33" xfId="0" applyFont="1" applyFill="1" applyBorder="1" applyAlignment="1" applyProtection="1"/>
    <xf numFmtId="0" fontId="0" fillId="9" borderId="54" xfId="0" applyFill="1" applyBorder="1" applyAlignment="1">
      <alignment horizontal="center"/>
    </xf>
    <xf numFmtId="0" fontId="110" fillId="28" borderId="35" xfId="0" applyFont="1" applyFill="1" applyBorder="1" applyAlignment="1" applyProtection="1">
      <alignment horizontal="left" vertical="center"/>
    </xf>
    <xf numFmtId="0" fontId="116" fillId="28" borderId="24" xfId="0" applyFont="1" applyFill="1" applyBorder="1" applyAlignment="1" applyProtection="1">
      <alignment horizontal="left" vertical="center"/>
    </xf>
    <xf numFmtId="10" fontId="68" fillId="9" borderId="28" xfId="0" applyNumberFormat="1" applyFont="1" applyFill="1" applyBorder="1" applyAlignment="1" applyProtection="1">
      <alignment vertical="center"/>
    </xf>
    <xf numFmtId="0" fontId="68" fillId="9" borderId="28" xfId="0" applyFont="1" applyFill="1" applyBorder="1" applyAlignment="1" applyProtection="1">
      <alignment horizontal="center" vertical="center"/>
    </xf>
    <xf numFmtId="0" fontId="59" fillId="16" borderId="12" xfId="0" applyFont="1" applyFill="1" applyBorder="1" applyAlignment="1">
      <alignment horizontal="left" vertical="top" wrapText="1"/>
    </xf>
    <xf numFmtId="0" fontId="59" fillId="20" borderId="5" xfId="0" applyFont="1" applyFill="1" applyBorder="1" applyAlignment="1" applyProtection="1">
      <alignment horizontal="left" vertical="center"/>
      <protection locked="0"/>
    </xf>
    <xf numFmtId="0" fontId="59" fillId="8" borderId="5" xfId="0" applyFont="1" applyFill="1" applyBorder="1" applyAlignment="1">
      <alignment horizontal="left" vertical="center"/>
    </xf>
    <xf numFmtId="0" fontId="127" fillId="8" borderId="5" xfId="0" applyFont="1" applyFill="1" applyBorder="1" applyAlignment="1">
      <alignment horizontal="left" vertical="center"/>
    </xf>
    <xf numFmtId="0" fontId="110" fillId="20" borderId="5" xfId="0" applyFont="1" applyFill="1" applyBorder="1" applyAlignment="1" applyProtection="1">
      <alignment horizontal="left" vertical="center"/>
      <protection locked="0"/>
    </xf>
    <xf numFmtId="0" fontId="110" fillId="20" borderId="42" xfId="0" applyFont="1" applyFill="1" applyBorder="1" applyAlignment="1" applyProtection="1">
      <alignment horizontal="left" vertical="center"/>
      <protection locked="0"/>
    </xf>
    <xf numFmtId="0" fontId="59" fillId="8" borderId="96" xfId="0" applyFont="1" applyFill="1" applyBorder="1" applyAlignment="1">
      <alignment horizontal="left" vertical="center"/>
    </xf>
    <xf numFmtId="0" fontId="127" fillId="8" borderId="42" xfId="0" applyFont="1" applyFill="1" applyBorder="1" applyAlignment="1">
      <alignment horizontal="left" vertical="center"/>
    </xf>
    <xf numFmtId="0" fontId="47" fillId="20" borderId="33" xfId="0" applyFont="1" applyFill="1" applyBorder="1" applyAlignment="1" applyProtection="1">
      <alignment horizontal="left" vertical="center"/>
      <protection locked="0"/>
    </xf>
    <xf numFmtId="0" fontId="48" fillId="8" borderId="33" xfId="0" applyFont="1" applyFill="1" applyBorder="1" applyAlignment="1">
      <alignment horizontal="left" vertical="center"/>
    </xf>
    <xf numFmtId="0" fontId="47" fillId="20" borderId="5" xfId="0" applyFont="1" applyFill="1" applyBorder="1" applyAlignment="1" applyProtection="1">
      <alignment horizontal="left" vertical="center"/>
      <protection locked="0"/>
    </xf>
    <xf numFmtId="0" fontId="48" fillId="8" borderId="5" xfId="0" applyFont="1" applyFill="1" applyBorder="1" applyAlignment="1">
      <alignment horizontal="left" vertical="center"/>
    </xf>
    <xf numFmtId="0" fontId="48" fillId="8" borderId="56" xfId="0" applyFont="1" applyFill="1" applyBorder="1" applyAlignment="1">
      <alignment horizontal="left" vertical="center"/>
    </xf>
    <xf numFmtId="0" fontId="59" fillId="8" borderId="42" xfId="0" applyFont="1" applyFill="1" applyBorder="1" applyAlignment="1">
      <alignment horizontal="left" vertical="center"/>
    </xf>
    <xf numFmtId="0" fontId="47" fillId="8" borderId="33" xfId="0" applyFont="1" applyFill="1" applyBorder="1" applyAlignment="1">
      <alignment horizontal="left" vertical="center"/>
    </xf>
    <xf numFmtId="0" fontId="47" fillId="8" borderId="5" xfId="0" applyFont="1" applyFill="1" applyBorder="1" applyAlignment="1">
      <alignment horizontal="left" vertical="center"/>
    </xf>
    <xf numFmtId="0" fontId="47" fillId="8" borderId="56" xfId="0" applyFont="1" applyFill="1" applyBorder="1" applyAlignment="1">
      <alignment horizontal="left" vertical="center"/>
    </xf>
    <xf numFmtId="0" fontId="115" fillId="6" borderId="5" xfId="0" applyFont="1" applyFill="1" applyBorder="1" applyAlignment="1">
      <alignment horizontal="left" vertical="center"/>
    </xf>
    <xf numFmtId="0" fontId="59" fillId="6" borderId="4" xfId="0" applyFont="1" applyFill="1" applyBorder="1" applyAlignment="1" applyProtection="1">
      <alignment horizontal="left" vertical="center"/>
    </xf>
    <xf numFmtId="0" fontId="59" fillId="6" borderId="5" xfId="0" applyFont="1" applyFill="1" applyBorder="1" applyAlignment="1" applyProtection="1">
      <alignment horizontal="left" vertical="center"/>
    </xf>
    <xf numFmtId="0" fontId="115" fillId="6" borderId="42" xfId="0" applyFont="1" applyFill="1" applyBorder="1" applyAlignment="1">
      <alignment horizontal="left" vertical="center"/>
    </xf>
    <xf numFmtId="0" fontId="59" fillId="6" borderId="51" xfId="0" applyFont="1" applyFill="1" applyBorder="1" applyAlignment="1" applyProtection="1">
      <alignment horizontal="left" vertical="center"/>
    </xf>
    <xf numFmtId="0" fontId="59" fillId="6" borderId="96" xfId="0" applyFont="1" applyFill="1" applyBorder="1" applyAlignment="1" applyProtection="1">
      <alignment horizontal="left" vertical="center"/>
    </xf>
    <xf numFmtId="0" fontId="101" fillId="6" borderId="33" xfId="0" applyFont="1" applyFill="1" applyBorder="1" applyAlignment="1">
      <alignment horizontal="left" vertical="center"/>
    </xf>
    <xf numFmtId="0" fontId="47" fillId="6" borderId="54" xfId="0" applyFont="1" applyFill="1" applyBorder="1" applyAlignment="1" applyProtection="1">
      <alignment horizontal="left" vertical="center"/>
    </xf>
    <xf numFmtId="0" fontId="101" fillId="6" borderId="5" xfId="0" applyFont="1" applyFill="1" applyBorder="1" applyAlignment="1">
      <alignment horizontal="left" vertical="center"/>
    </xf>
    <xf numFmtId="0" fontId="47" fillId="6" borderId="4" xfId="0" applyFont="1" applyFill="1" applyBorder="1" applyAlignment="1" applyProtection="1">
      <alignment horizontal="left" vertical="center"/>
    </xf>
    <xf numFmtId="0" fontId="101" fillId="6" borderId="56" xfId="0" applyFont="1" applyFill="1" applyBorder="1" applyAlignment="1">
      <alignment horizontal="left" vertical="center"/>
    </xf>
    <xf numFmtId="0" fontId="47" fillId="6" borderId="57" xfId="0" applyFont="1" applyFill="1" applyBorder="1" applyAlignment="1" applyProtection="1">
      <alignment horizontal="left" vertical="center"/>
    </xf>
    <xf numFmtId="0" fontId="114" fillId="6" borderId="5" xfId="0" applyFont="1" applyFill="1" applyBorder="1" applyAlignment="1">
      <alignment horizontal="left" vertical="center"/>
    </xf>
    <xf numFmtId="0" fontId="114" fillId="6" borderId="96" xfId="0" applyFont="1" applyFill="1" applyBorder="1" applyAlignment="1">
      <alignment horizontal="left" vertical="center"/>
    </xf>
    <xf numFmtId="0" fontId="59" fillId="6" borderId="4" xfId="0" applyFont="1" applyFill="1" applyBorder="1" applyAlignment="1" applyProtection="1">
      <alignment horizontal="left" vertical="center"/>
      <protection locked="0"/>
    </xf>
    <xf numFmtId="0" fontId="127" fillId="6" borderId="4" xfId="0" applyFont="1" applyFill="1" applyBorder="1" applyAlignment="1" applyProtection="1">
      <alignment horizontal="left" vertical="center"/>
      <protection locked="0"/>
    </xf>
    <xf numFmtId="0" fontId="127" fillId="6" borderId="51" xfId="0" applyFont="1" applyFill="1" applyBorder="1" applyAlignment="1" applyProtection="1">
      <alignment horizontal="left" vertical="center"/>
      <protection locked="0"/>
    </xf>
    <xf numFmtId="0" fontId="47" fillId="6" borderId="33" xfId="0" applyFont="1" applyFill="1" applyBorder="1" applyAlignment="1">
      <alignment horizontal="left" vertical="center"/>
    </xf>
    <xf numFmtId="0" fontId="72" fillId="6" borderId="54" xfId="0" applyFont="1" applyFill="1" applyBorder="1" applyAlignment="1" applyProtection="1">
      <alignment horizontal="left" vertical="center"/>
      <protection locked="0"/>
    </xf>
    <xf numFmtId="0" fontId="47" fillId="6" borderId="5" xfId="0" applyFont="1" applyFill="1" applyBorder="1" applyAlignment="1">
      <alignment horizontal="left" vertical="center"/>
    </xf>
    <xf numFmtId="0" fontId="72" fillId="6" borderId="4" xfId="0" applyFont="1" applyFill="1" applyBorder="1" applyAlignment="1" applyProtection="1">
      <alignment horizontal="left" vertical="center"/>
      <protection locked="0"/>
    </xf>
    <xf numFmtId="0" fontId="47" fillId="6" borderId="56" xfId="0" applyFont="1" applyFill="1" applyBorder="1" applyAlignment="1">
      <alignment horizontal="left" vertical="center"/>
    </xf>
    <xf numFmtId="0" fontId="72" fillId="6" borderId="57" xfId="0" applyFont="1" applyFill="1" applyBorder="1" applyAlignment="1" applyProtection="1">
      <alignment horizontal="left" vertical="center"/>
      <protection locked="0"/>
    </xf>
    <xf numFmtId="0" fontId="59" fillId="6" borderId="54" xfId="0" applyFont="1" applyFill="1" applyBorder="1" applyAlignment="1">
      <alignment horizontal="left" vertical="center"/>
    </xf>
    <xf numFmtId="0" fontId="59" fillId="6" borderId="54" xfId="0" applyFont="1" applyFill="1" applyBorder="1" applyAlignment="1">
      <alignment horizontal="left"/>
    </xf>
    <xf numFmtId="0" fontId="115" fillId="0" borderId="33" xfId="0" applyFont="1" applyBorder="1" applyAlignment="1">
      <alignment horizontal="left" vertical="center"/>
    </xf>
    <xf numFmtId="0" fontId="59" fillId="6" borderId="7" xfId="0" applyFont="1" applyFill="1" applyBorder="1" applyAlignment="1">
      <alignment horizontal="left" vertical="center"/>
    </xf>
    <xf numFmtId="0" fontId="59" fillId="6" borderId="7" xfId="0" applyFont="1" applyFill="1" applyBorder="1" applyAlignment="1">
      <alignment horizontal="left"/>
    </xf>
    <xf numFmtId="0" fontId="115" fillId="0" borderId="8" xfId="0" applyFont="1" applyBorder="1" applyAlignment="1">
      <alignment horizontal="left" vertical="center"/>
    </xf>
    <xf numFmtId="0" fontId="59" fillId="6" borderId="31" xfId="0" applyFont="1" applyFill="1" applyBorder="1" applyAlignment="1">
      <alignment horizontal="left" vertical="center"/>
    </xf>
    <xf numFmtId="0" fontId="59" fillId="6" borderId="31" xfId="0" applyFont="1" applyFill="1" applyBorder="1" applyAlignment="1">
      <alignment horizontal="left"/>
    </xf>
    <xf numFmtId="0" fontId="115" fillId="0" borderId="55" xfId="0" applyFont="1" applyBorder="1" applyAlignment="1">
      <alignment horizontal="left" vertical="center"/>
    </xf>
    <xf numFmtId="0" fontId="0" fillId="6" borderId="54" xfId="0" applyFill="1" applyBorder="1" applyAlignment="1">
      <alignment horizontal="left" vertical="center"/>
    </xf>
    <xf numFmtId="0" fontId="101" fillId="0" borderId="33" xfId="0" applyFont="1" applyBorder="1" applyAlignment="1">
      <alignment horizontal="left" vertical="center"/>
    </xf>
    <xf numFmtId="0" fontId="0" fillId="6" borderId="7" xfId="0" applyFill="1" applyBorder="1" applyAlignment="1">
      <alignment horizontal="left"/>
    </xf>
    <xf numFmtId="0" fontId="101" fillId="0" borderId="8" xfId="0" applyFont="1" applyBorder="1" applyAlignment="1">
      <alignment horizontal="left" vertical="center"/>
    </xf>
    <xf numFmtId="0" fontId="0" fillId="6" borderId="96" xfId="0" applyFill="1" applyBorder="1" applyAlignment="1">
      <alignment horizontal="left" vertical="center"/>
    </xf>
    <xf numFmtId="0" fontId="0" fillId="6" borderId="96" xfId="0" applyFill="1" applyBorder="1" applyAlignment="1">
      <alignment horizontal="left"/>
    </xf>
    <xf numFmtId="0" fontId="101" fillId="0" borderId="80" xfId="0" applyFont="1" applyBorder="1" applyAlignment="1">
      <alignment horizontal="left" vertical="center"/>
    </xf>
    <xf numFmtId="164" fontId="66" fillId="8" borderId="21" xfId="0" applyNumberFormat="1" applyFont="1" applyFill="1" applyBorder="1" applyAlignment="1" applyProtection="1">
      <alignment horizontal="center" vertical="center"/>
    </xf>
    <xf numFmtId="0" fontId="66" fillId="8" borderId="20" xfId="0" applyFont="1" applyFill="1" applyBorder="1" applyAlignment="1" applyProtection="1">
      <alignment horizontal="center" vertical="center"/>
      <protection locked="0"/>
    </xf>
    <xf numFmtId="0" fontId="66" fillId="8" borderId="3" xfId="0" applyFont="1" applyFill="1" applyBorder="1" applyAlignment="1" applyProtection="1">
      <alignment horizontal="center" vertical="center"/>
      <protection locked="0"/>
    </xf>
    <xf numFmtId="0" fontId="66" fillId="8" borderId="4" xfId="0" applyFont="1" applyFill="1" applyBorder="1" applyAlignment="1" applyProtection="1">
      <alignment horizontal="left" vertical="center"/>
    </xf>
    <xf numFmtId="0" fontId="66" fillId="8" borderId="4" xfId="0" applyFont="1" applyFill="1" applyBorder="1" applyAlignment="1" applyProtection="1">
      <alignment horizontal="left" vertical="center"/>
      <protection locked="0"/>
    </xf>
    <xf numFmtId="0" fontId="66" fillId="8" borderId="7" xfId="0" applyFont="1" applyFill="1" applyBorder="1" applyAlignment="1" applyProtection="1">
      <alignment horizontal="left" vertical="center"/>
      <protection locked="0"/>
    </xf>
    <xf numFmtId="0" fontId="62" fillId="8" borderId="5" xfId="0" applyFont="1" applyFill="1" applyBorder="1" applyAlignment="1">
      <alignment horizontal="left" vertical="center"/>
    </xf>
    <xf numFmtId="0" fontId="0" fillId="8" borderId="4" xfId="0" applyFill="1" applyBorder="1" applyAlignment="1">
      <alignment horizontal="center"/>
    </xf>
    <xf numFmtId="0" fontId="0" fillId="8" borderId="7" xfId="0" applyFill="1" applyBorder="1" applyAlignment="1">
      <alignment horizontal="center"/>
    </xf>
    <xf numFmtId="0" fontId="66" fillId="8" borderId="5" xfId="0" applyFont="1" applyFill="1" applyBorder="1" applyAlignment="1" applyProtection="1">
      <alignment horizontal="left" vertical="center"/>
      <protection locked="0"/>
    </xf>
    <xf numFmtId="0" fontId="66" fillId="8" borderId="8" xfId="0" applyFont="1" applyFill="1" applyBorder="1" applyAlignment="1" applyProtection="1">
      <alignment horizontal="left" vertical="center"/>
      <protection locked="0"/>
    </xf>
    <xf numFmtId="0" fontId="66" fillId="6" borderId="5" xfId="0" applyFont="1" applyFill="1" applyBorder="1" applyAlignment="1" applyProtection="1">
      <alignment horizontal="left" vertical="center"/>
      <protection locked="0"/>
    </xf>
    <xf numFmtId="0" fontId="160" fillId="6" borderId="4" xfId="0" applyFont="1" applyFill="1" applyBorder="1" applyAlignment="1" applyProtection="1">
      <alignment horizontal="left" vertical="center"/>
      <protection locked="0"/>
    </xf>
    <xf numFmtId="0" fontId="66" fillId="6" borderId="8" xfId="0" applyFont="1" applyFill="1" applyBorder="1" applyAlignment="1" applyProtection="1">
      <alignment horizontal="left" vertical="center"/>
      <protection locked="0"/>
    </xf>
    <xf numFmtId="0" fontId="82" fillId="6" borderId="8" xfId="0" applyFont="1" applyFill="1" applyBorder="1" applyAlignment="1" applyProtection="1">
      <alignment horizontal="left" vertical="center"/>
      <protection locked="0"/>
    </xf>
    <xf numFmtId="0" fontId="82" fillId="6" borderId="6" xfId="0" applyFont="1" applyFill="1" applyBorder="1" applyAlignment="1" applyProtection="1">
      <alignment horizontal="left" vertical="center"/>
      <protection locked="0"/>
    </xf>
    <xf numFmtId="0" fontId="66" fillId="6" borderId="6" xfId="0" applyFont="1" applyFill="1" applyBorder="1" applyAlignment="1" applyProtection="1">
      <alignment horizontal="left" vertical="center"/>
      <protection locked="0"/>
    </xf>
    <xf numFmtId="0" fontId="72" fillId="6" borderId="6" xfId="0" applyFont="1" applyFill="1" applyBorder="1" applyAlignment="1" applyProtection="1">
      <alignment horizontal="left" vertical="center"/>
      <protection locked="0"/>
    </xf>
    <xf numFmtId="0" fontId="66" fillId="6" borderId="9" xfId="0" applyFont="1" applyFill="1" applyBorder="1" applyAlignment="1" applyProtection="1">
      <alignment horizontal="left" vertical="center"/>
      <protection locked="0"/>
    </xf>
    <xf numFmtId="0" fontId="0" fillId="8" borderId="4" xfId="0" applyFill="1" applyBorder="1" applyAlignment="1">
      <alignment horizontal="center" vertical="center"/>
    </xf>
    <xf numFmtId="0" fontId="160" fillId="6" borderId="4" xfId="0" applyFont="1" applyFill="1" applyBorder="1" applyAlignment="1" applyProtection="1">
      <alignment horizontal="center"/>
      <protection locked="0"/>
    </xf>
    <xf numFmtId="0" fontId="48" fillId="6" borderId="0" xfId="0" applyFont="1" applyFill="1" applyAlignment="1">
      <alignment horizontal="right" vertical="center"/>
    </xf>
    <xf numFmtId="0" fontId="0" fillId="6" borderId="85" xfId="0" applyFont="1" applyFill="1" applyBorder="1" applyAlignment="1">
      <alignment vertical="center" wrapText="1"/>
    </xf>
    <xf numFmtId="0" fontId="78" fillId="25" borderId="7" xfId="0" applyFont="1" applyFill="1" applyBorder="1" applyAlignment="1">
      <alignment vertical="center" wrapText="1"/>
    </xf>
    <xf numFmtId="169" fontId="46" fillId="9" borderId="8" xfId="0" applyNumberFormat="1" applyFont="1" applyFill="1" applyBorder="1" applyAlignment="1" applyProtection="1">
      <alignment horizontal="center"/>
    </xf>
    <xf numFmtId="164" fontId="151" fillId="11" borderId="0" xfId="0" applyNumberFormat="1" applyFont="1" applyFill="1" applyBorder="1" applyAlignment="1" applyProtection="1">
      <alignment vertical="center"/>
    </xf>
    <xf numFmtId="49" fontId="0" fillId="8" borderId="7" xfId="0" applyNumberFormat="1" applyFill="1" applyBorder="1" applyAlignment="1"/>
    <xf numFmtId="49" fontId="9" fillId="5" borderId="7" xfId="0" applyNumberFormat="1" applyFont="1" applyFill="1" applyBorder="1" applyAlignment="1" applyProtection="1">
      <alignment horizontal="center" vertical="center"/>
      <protection locked="0"/>
    </xf>
    <xf numFmtId="49" fontId="9" fillId="6" borderId="7" xfId="0" applyNumberFormat="1" applyFont="1" applyFill="1" applyBorder="1" applyAlignment="1" applyProtection="1">
      <alignment horizontal="right" vertical="center"/>
      <protection locked="0"/>
    </xf>
    <xf numFmtId="49" fontId="0" fillId="6" borderId="7" xfId="0" applyNumberFormat="1" applyFill="1" applyBorder="1" applyAlignment="1">
      <alignment horizontal="right"/>
    </xf>
    <xf numFmtId="49" fontId="68" fillId="9" borderId="7" xfId="0" applyNumberFormat="1" applyFont="1" applyFill="1" applyBorder="1" applyAlignment="1" applyProtection="1">
      <alignment vertical="center"/>
    </xf>
    <xf numFmtId="169" fontId="68" fillId="9" borderId="7" xfId="0" applyNumberFormat="1" applyFont="1" applyFill="1" applyBorder="1" applyAlignment="1" applyProtection="1">
      <alignment horizontal="center" vertical="center"/>
    </xf>
    <xf numFmtId="0" fontId="170" fillId="9" borderId="18" xfId="0" applyFont="1" applyFill="1" applyBorder="1" applyAlignment="1" applyProtection="1">
      <alignment horizontal="center" vertical="center" wrapText="1"/>
    </xf>
    <xf numFmtId="0" fontId="0" fillId="6" borderId="0" xfId="0" applyFill="1" applyBorder="1" applyAlignment="1">
      <alignment wrapText="1"/>
    </xf>
    <xf numFmtId="0" fontId="18" fillId="6" borderId="3" xfId="0" applyFont="1" applyFill="1" applyBorder="1" applyAlignment="1" applyProtection="1">
      <alignment vertical="center"/>
    </xf>
    <xf numFmtId="0" fontId="68" fillId="6" borderId="7" xfId="0" applyFont="1" applyFill="1" applyBorder="1" applyAlignment="1" applyProtection="1">
      <alignment vertical="center"/>
    </xf>
    <xf numFmtId="0" fontId="18" fillId="6" borderId="11" xfId="0" applyFont="1" applyFill="1" applyBorder="1" applyAlignment="1" applyProtection="1">
      <alignment vertical="top"/>
    </xf>
    <xf numFmtId="0" fontId="68" fillId="6" borderId="9" xfId="0" applyFont="1" applyFill="1" applyBorder="1" applyAlignment="1" applyProtection="1">
      <alignment vertical="top"/>
    </xf>
    <xf numFmtId="0" fontId="75" fillId="6" borderId="14" xfId="0" applyFont="1" applyFill="1" applyBorder="1" applyAlignment="1" applyProtection="1">
      <alignment vertical="center"/>
    </xf>
    <xf numFmtId="0" fontId="0" fillId="6" borderId="0" xfId="0" applyFill="1" applyAlignment="1">
      <alignment vertical="center" wrapText="1"/>
    </xf>
    <xf numFmtId="0" fontId="0" fillId="6" borderId="7" xfId="0" applyFill="1" applyBorder="1" applyAlignment="1">
      <alignment vertical="center" wrapText="1"/>
    </xf>
    <xf numFmtId="0" fontId="0" fillId="0" borderId="7" xfId="0" applyBorder="1" applyAlignment="1">
      <alignment vertical="center" wrapText="1"/>
    </xf>
    <xf numFmtId="0" fontId="0" fillId="6" borderId="7" xfId="0" applyFill="1" applyBorder="1" applyAlignment="1">
      <alignment horizontal="center" vertical="center"/>
    </xf>
    <xf numFmtId="0" fontId="0" fillId="0" borderId="7" xfId="0" applyBorder="1" applyAlignment="1">
      <alignment horizontal="center" vertical="center"/>
    </xf>
    <xf numFmtId="0" fontId="0" fillId="6" borderId="31" xfId="0" applyFill="1" applyBorder="1" applyAlignment="1">
      <alignment vertical="center" wrapText="1"/>
    </xf>
    <xf numFmtId="0" fontId="0" fillId="6" borderId="31" xfId="0" applyFill="1" applyBorder="1" applyAlignment="1">
      <alignment horizontal="center" vertical="center"/>
    </xf>
    <xf numFmtId="0" fontId="0" fillId="8" borderId="76" xfId="0" applyFill="1" applyBorder="1" applyAlignment="1">
      <alignment vertical="center"/>
    </xf>
    <xf numFmtId="0" fontId="0" fillId="6" borderId="31" xfId="0" applyFill="1" applyBorder="1" applyAlignment="1">
      <alignment horizontal="left" vertical="center" wrapText="1"/>
    </xf>
    <xf numFmtId="0" fontId="0" fillId="6" borderId="31" xfId="0" applyFill="1" applyBorder="1" applyAlignment="1">
      <alignment horizontal="center" vertical="center" wrapText="1"/>
    </xf>
    <xf numFmtId="0" fontId="0" fillId="6" borderId="31" xfId="0" applyFill="1" applyBorder="1" applyAlignment="1">
      <alignment vertical="center"/>
    </xf>
    <xf numFmtId="0" fontId="0" fillId="8" borderId="31" xfId="0" applyFill="1" applyBorder="1" applyAlignment="1">
      <alignment horizontal="center" vertical="center" wrapText="1"/>
    </xf>
    <xf numFmtId="0" fontId="0" fillId="6" borderId="31" xfId="0" applyFill="1" applyBorder="1" applyAlignment="1">
      <alignment horizontal="left" vertical="center"/>
    </xf>
    <xf numFmtId="0" fontId="46" fillId="6" borderId="31" xfId="0" applyFont="1" applyFill="1" applyBorder="1" applyAlignment="1">
      <alignment vertical="center" wrapText="1"/>
    </xf>
    <xf numFmtId="0" fontId="0" fillId="0" borderId="7" xfId="0" applyBorder="1" applyAlignment="1">
      <alignment vertical="center"/>
    </xf>
    <xf numFmtId="0" fontId="0" fillId="6" borderId="0" xfId="0" applyFill="1" applyBorder="1" applyAlignment="1"/>
    <xf numFmtId="0" fontId="0" fillId="6" borderId="66" xfId="0" applyFill="1" applyBorder="1" applyAlignment="1">
      <alignment vertical="center"/>
    </xf>
    <xf numFmtId="0" fontId="0" fillId="6" borderId="75" xfId="0" applyFont="1" applyFill="1" applyBorder="1" applyAlignment="1">
      <alignment vertical="center"/>
    </xf>
    <xf numFmtId="0" fontId="0" fillId="6" borderId="77" xfId="0" applyFont="1" applyFill="1" applyBorder="1" applyAlignment="1">
      <alignment vertical="center"/>
    </xf>
    <xf numFmtId="0" fontId="0" fillId="6" borderId="52" xfId="0" applyFont="1" applyFill="1" applyBorder="1" applyAlignment="1">
      <alignment vertical="center"/>
    </xf>
    <xf numFmtId="0" fontId="0" fillId="6" borderId="52" xfId="0" applyFill="1" applyBorder="1" applyAlignment="1">
      <alignment vertical="center"/>
    </xf>
    <xf numFmtId="0" fontId="6" fillId="31" borderId="29" xfId="0" applyFont="1" applyFill="1" applyBorder="1" applyAlignment="1">
      <alignment horizontal="center" vertical="center"/>
    </xf>
    <xf numFmtId="0" fontId="9" fillId="31" borderId="7" xfId="0" applyFont="1" applyFill="1" applyBorder="1" applyAlignment="1" applyProtection="1">
      <alignment horizontal="center" vertical="center"/>
      <protection locked="0"/>
    </xf>
    <xf numFmtId="49" fontId="9" fillId="31" borderId="7" xfId="0" applyNumberFormat="1" applyFont="1" applyFill="1" applyBorder="1" applyAlignment="1" applyProtection="1">
      <alignment horizontal="center" vertical="center"/>
      <protection locked="0"/>
    </xf>
    <xf numFmtId="0" fontId="45" fillId="31" borderId="7" xfId="2" applyFill="1" applyBorder="1" applyAlignment="1" applyProtection="1">
      <alignment horizontal="center" vertical="center"/>
      <protection locked="0"/>
    </xf>
    <xf numFmtId="0" fontId="11" fillId="31" borderId="7" xfId="0" applyFont="1" applyFill="1" applyBorder="1" applyAlignment="1" applyProtection="1">
      <alignment horizontal="center" vertical="center"/>
      <protection locked="0"/>
    </xf>
    <xf numFmtId="0" fontId="64" fillId="6" borderId="14" xfId="0" applyFont="1" applyFill="1" applyBorder="1" applyAlignment="1" applyProtection="1">
      <alignment vertical="center"/>
    </xf>
    <xf numFmtId="0" fontId="80" fillId="6" borderId="10" xfId="0" applyFont="1" applyFill="1" applyBorder="1" applyAlignment="1" applyProtection="1">
      <alignment horizontal="right" vertical="center"/>
    </xf>
    <xf numFmtId="0" fontId="64" fillId="31" borderId="12" xfId="0" applyFont="1" applyFill="1" applyBorder="1" applyAlignment="1" applyProtection="1">
      <alignment horizontal="center" vertical="center"/>
    </xf>
    <xf numFmtId="49" fontId="72" fillId="31" borderId="2" xfId="0" applyNumberFormat="1" applyFont="1" applyFill="1" applyBorder="1" applyAlignment="1" applyProtection="1">
      <alignment horizontal="center" vertical="center"/>
      <protection locked="0"/>
    </xf>
    <xf numFmtId="49" fontId="66" fillId="8" borderId="2" xfId="0" applyNumberFormat="1" applyFont="1" applyFill="1" applyBorder="1" applyAlignment="1" applyProtection="1">
      <alignment horizontal="center" vertical="center"/>
    </xf>
    <xf numFmtId="0" fontId="0" fillId="8" borderId="22" xfId="0" applyFill="1" applyBorder="1" applyAlignment="1">
      <alignment horizontal="center"/>
    </xf>
    <xf numFmtId="49" fontId="0" fillId="31" borderId="12" xfId="0" applyNumberFormat="1" applyFill="1" applyBorder="1" applyAlignment="1">
      <alignment horizontal="center"/>
    </xf>
    <xf numFmtId="0" fontId="6" fillId="31" borderId="29" xfId="0" applyFont="1" applyFill="1" applyBorder="1" applyAlignment="1" applyProtection="1">
      <alignment horizontal="center" vertical="center" wrapText="1"/>
    </xf>
    <xf numFmtId="0" fontId="6" fillId="32" borderId="29" xfId="0" applyFont="1" applyFill="1" applyBorder="1" applyAlignment="1" applyProtection="1">
      <alignment horizontal="center" vertical="center" wrapText="1"/>
    </xf>
    <xf numFmtId="0" fontId="103" fillId="6" borderId="0" xfId="0" applyFont="1" applyFill="1"/>
    <xf numFmtId="0" fontId="66" fillId="31" borderId="12" xfId="0" applyFont="1" applyFill="1" applyBorder="1" applyAlignment="1" applyProtection="1">
      <alignment horizontal="center" vertical="center"/>
      <protection locked="0"/>
    </xf>
    <xf numFmtId="0" fontId="80" fillId="6" borderId="53" xfId="0" applyFont="1" applyFill="1" applyBorder="1" applyAlignment="1" applyProtection="1">
      <alignment horizontal="right" vertical="center"/>
    </xf>
    <xf numFmtId="0" fontId="66" fillId="31" borderId="17" xfId="0" applyFont="1" applyFill="1" applyBorder="1" applyAlignment="1" applyProtection="1">
      <alignment horizontal="center" vertical="center"/>
      <protection locked="0"/>
    </xf>
    <xf numFmtId="0" fontId="21" fillId="6" borderId="10" xfId="0" applyFont="1" applyFill="1" applyBorder="1" applyAlignment="1" applyProtection="1">
      <alignment horizontal="right" vertical="center"/>
    </xf>
    <xf numFmtId="0" fontId="0" fillId="32" borderId="2" xfId="0" applyFill="1" applyBorder="1" applyAlignment="1">
      <alignment horizontal="center"/>
    </xf>
    <xf numFmtId="0" fontId="47" fillId="31" borderId="22" xfId="0" applyFont="1" applyFill="1" applyBorder="1"/>
    <xf numFmtId="0" fontId="46" fillId="6" borderId="0" xfId="0" applyFont="1" applyFill="1" applyAlignment="1">
      <alignment vertical="center"/>
    </xf>
    <xf numFmtId="0" fontId="48" fillId="6" borderId="13" xfId="0" applyFont="1" applyFill="1" applyBorder="1" applyAlignment="1">
      <alignment vertical="center"/>
    </xf>
    <xf numFmtId="0" fontId="48" fillId="6" borderId="26" xfId="0" applyFont="1" applyFill="1" applyBorder="1" applyAlignment="1">
      <alignment vertical="center"/>
    </xf>
    <xf numFmtId="0" fontId="114" fillId="6" borderId="10" xfId="0" applyFont="1" applyFill="1" applyBorder="1" applyAlignment="1" applyProtection="1">
      <alignment horizontal="right" vertical="center"/>
    </xf>
    <xf numFmtId="0" fontId="66" fillId="31" borderId="22" xfId="0" applyFont="1" applyFill="1" applyBorder="1" applyAlignment="1" applyProtection="1">
      <alignment horizontal="center" vertical="center"/>
    </xf>
    <xf numFmtId="0" fontId="80" fillId="6" borderId="9" xfId="0" applyFont="1" applyFill="1" applyBorder="1" applyAlignment="1" applyProtection="1">
      <alignment horizontal="left" vertical="center"/>
    </xf>
    <xf numFmtId="0" fontId="0" fillId="8" borderId="2" xfId="0" applyFont="1" applyFill="1" applyBorder="1" applyAlignment="1">
      <alignment vertical="center"/>
    </xf>
    <xf numFmtId="0" fontId="48" fillId="6" borderId="13" xfId="0" applyFont="1" applyFill="1" applyBorder="1" applyAlignment="1"/>
    <xf numFmtId="0" fontId="0" fillId="0" borderId="28" xfId="0" applyBorder="1" applyAlignment="1"/>
    <xf numFmtId="0" fontId="0" fillId="0" borderId="82" xfId="0" applyBorder="1" applyAlignment="1"/>
    <xf numFmtId="0" fontId="47" fillId="6" borderId="32" xfId="0" applyFont="1" applyFill="1" applyBorder="1" applyAlignment="1" applyProtection="1">
      <alignment vertical="center"/>
      <protection locked="0"/>
    </xf>
    <xf numFmtId="0" fontId="0" fillId="6" borderId="36" xfId="0" applyFont="1" applyFill="1" applyBorder="1" applyAlignment="1"/>
    <xf numFmtId="2" fontId="0" fillId="6" borderId="2" xfId="0" applyNumberFormat="1" applyFill="1" applyBorder="1" applyAlignment="1">
      <alignment horizontal="center"/>
    </xf>
    <xf numFmtId="0" fontId="46" fillId="6" borderId="3" xfId="0" applyFont="1" applyFill="1" applyBorder="1" applyAlignment="1"/>
    <xf numFmtId="2" fontId="0" fillId="6" borderId="17" xfId="0" applyNumberFormat="1" applyFill="1" applyBorder="1" applyAlignment="1">
      <alignment horizontal="center"/>
    </xf>
    <xf numFmtId="0" fontId="114" fillId="6" borderId="27" xfId="0" applyFont="1" applyFill="1" applyBorder="1" applyAlignment="1" applyProtection="1">
      <alignment horizontal="right" vertical="center"/>
    </xf>
    <xf numFmtId="0" fontId="71" fillId="0" borderId="22" xfId="0" applyFont="1" applyFill="1" applyBorder="1" applyAlignment="1">
      <alignment horizontal="center"/>
    </xf>
    <xf numFmtId="0" fontId="0" fillId="6" borderId="13" xfId="0" applyFont="1" applyFill="1" applyBorder="1" applyAlignment="1"/>
    <xf numFmtId="0" fontId="68" fillId="6" borderId="6" xfId="0" applyFont="1" applyFill="1" applyBorder="1" applyAlignment="1" applyProtection="1">
      <alignment horizontal="right" vertical="center"/>
    </xf>
    <xf numFmtId="0" fontId="66" fillId="6" borderId="21" xfId="0" applyFont="1" applyFill="1" applyBorder="1" applyAlignment="1" applyProtection="1">
      <alignment horizontal="center" vertical="center"/>
    </xf>
    <xf numFmtId="0" fontId="47" fillId="6" borderId="0" xfId="0" applyFont="1" applyFill="1" applyAlignment="1" applyProtection="1">
      <alignment vertical="center"/>
    </xf>
    <xf numFmtId="0" fontId="66" fillId="6" borderId="0" xfId="0" applyFont="1" applyFill="1" applyBorder="1" applyAlignment="1" applyProtection="1">
      <alignment vertical="center"/>
      <protection locked="0"/>
    </xf>
    <xf numFmtId="0" fontId="47" fillId="6" borderId="0" xfId="0" applyFont="1" applyFill="1" applyBorder="1" applyAlignment="1" applyProtection="1">
      <alignment vertical="center"/>
      <protection locked="0"/>
    </xf>
    <xf numFmtId="0" fontId="123" fillId="6" borderId="0" xfId="0" applyFont="1" applyFill="1" applyAlignment="1"/>
    <xf numFmtId="0" fontId="68" fillId="9" borderId="2" xfId="0" applyFont="1" applyFill="1" applyBorder="1" applyAlignment="1" applyProtection="1">
      <alignment horizontal="center" vertical="center"/>
    </xf>
    <xf numFmtId="0" fontId="89" fillId="31" borderId="33" xfId="0" applyFont="1" applyFill="1" applyBorder="1" applyAlignment="1" applyProtection="1">
      <alignment horizontal="left" vertical="center" wrapText="1"/>
      <protection locked="0"/>
    </xf>
    <xf numFmtId="49" fontId="127" fillId="32" borderId="83" xfId="0" applyNumberFormat="1" applyFont="1" applyFill="1" applyBorder="1" applyAlignment="1" applyProtection="1">
      <alignment horizontal="left" vertical="center" wrapText="1"/>
      <protection locked="0"/>
    </xf>
    <xf numFmtId="49" fontId="127" fillId="32" borderId="38" xfId="0" applyNumberFormat="1" applyFont="1" applyFill="1" applyBorder="1" applyAlignment="1" applyProtection="1">
      <alignment horizontal="left" vertical="center" wrapText="1"/>
      <protection locked="0"/>
    </xf>
    <xf numFmtId="49" fontId="127" fillId="32" borderId="95" xfId="0" applyNumberFormat="1" applyFont="1" applyFill="1" applyBorder="1" applyAlignment="1" applyProtection="1">
      <alignment horizontal="left" vertical="center" wrapText="1"/>
      <protection locked="0"/>
    </xf>
    <xf numFmtId="49" fontId="72" fillId="32" borderId="39" xfId="0" applyNumberFormat="1" applyFont="1" applyFill="1" applyBorder="1" applyAlignment="1" applyProtection="1">
      <alignment horizontal="left" vertical="center" wrapText="1"/>
      <protection locked="0"/>
    </xf>
    <xf numFmtId="49" fontId="72" fillId="32" borderId="38" xfId="0" applyNumberFormat="1" applyFont="1" applyFill="1" applyBorder="1" applyAlignment="1" applyProtection="1">
      <alignment horizontal="left" vertical="center" wrapText="1"/>
      <protection locked="0"/>
    </xf>
    <xf numFmtId="49" fontId="72" fillId="32" borderId="98" xfId="0" applyNumberFormat="1" applyFont="1" applyFill="1" applyBorder="1" applyAlignment="1" applyProtection="1">
      <alignment horizontal="left" vertical="center" wrapText="1"/>
      <protection locked="0"/>
    </xf>
    <xf numFmtId="0" fontId="47" fillId="32" borderId="5" xfId="0" applyFont="1" applyFill="1" applyBorder="1" applyAlignment="1" applyProtection="1">
      <alignment horizontal="left" vertical="center"/>
      <protection locked="0"/>
    </xf>
    <xf numFmtId="0" fontId="47" fillId="32" borderId="56" xfId="0" applyFont="1" applyFill="1" applyBorder="1" applyAlignment="1" applyProtection="1">
      <alignment horizontal="left" vertical="center"/>
      <protection locked="0"/>
    </xf>
    <xf numFmtId="49" fontId="66" fillId="31" borderId="4" xfId="0" applyNumberFormat="1" applyFont="1" applyFill="1" applyBorder="1" applyAlignment="1" applyProtection="1">
      <alignment horizontal="left" vertical="center"/>
    </xf>
    <xf numFmtId="0" fontId="66" fillId="31" borderId="20" xfId="0" applyFont="1" applyFill="1" applyBorder="1" applyAlignment="1" applyProtection="1">
      <alignment horizontal="center" vertical="center"/>
      <protection locked="0"/>
    </xf>
    <xf numFmtId="0" fontId="66" fillId="31" borderId="23" xfId="0" applyFont="1" applyFill="1" applyBorder="1" applyAlignment="1" applyProtection="1">
      <alignment horizontal="center" vertical="center"/>
      <protection locked="0"/>
    </xf>
    <xf numFmtId="0" fontId="46" fillId="6" borderId="65" xfId="0" applyFont="1" applyFill="1" applyBorder="1" applyAlignment="1"/>
    <xf numFmtId="0" fontId="46" fillId="6" borderId="44" xfId="0" applyFont="1" applyFill="1" applyBorder="1" applyAlignment="1"/>
    <xf numFmtId="0" fontId="46" fillId="6" borderId="35" xfId="0" applyFont="1" applyFill="1" applyBorder="1" applyAlignment="1"/>
    <xf numFmtId="49" fontId="71" fillId="16" borderId="54" xfId="0" applyNumberFormat="1" applyFont="1" applyFill="1" applyBorder="1" applyAlignment="1">
      <alignment horizontal="center" vertical="center"/>
    </xf>
    <xf numFmtId="0" fontId="0" fillId="31" borderId="7" xfId="0" applyFill="1" applyBorder="1" applyAlignment="1">
      <alignment vertical="center"/>
    </xf>
    <xf numFmtId="0" fontId="0" fillId="31" borderId="7" xfId="0" applyFill="1" applyBorder="1" applyAlignment="1">
      <alignment horizontal="center" vertical="center"/>
    </xf>
    <xf numFmtId="0" fontId="0" fillId="8" borderId="9" xfId="0" applyFill="1" applyBorder="1" applyAlignment="1">
      <alignment horizontal="center" vertical="center"/>
    </xf>
    <xf numFmtId="0" fontId="0" fillId="8" borderId="54" xfId="0" applyFill="1" applyBorder="1" applyAlignment="1">
      <alignment vertical="center"/>
    </xf>
    <xf numFmtId="0" fontId="0" fillId="6" borderId="55" xfId="0" applyFill="1" applyBorder="1" applyAlignment="1">
      <alignment horizontal="center" vertical="center"/>
    </xf>
    <xf numFmtId="0" fontId="0" fillId="6" borderId="53" xfId="0" applyFill="1" applyBorder="1" applyAlignment="1">
      <alignment vertical="center" wrapText="1"/>
    </xf>
    <xf numFmtId="0" fontId="0" fillId="32" borderId="7" xfId="0" applyFill="1" applyBorder="1" applyAlignment="1">
      <alignment horizontal="center" vertical="center" wrapText="1"/>
    </xf>
    <xf numFmtId="0" fontId="0" fillId="6" borderId="54" xfId="0" applyFill="1" applyBorder="1" applyAlignment="1">
      <alignment vertical="center" wrapText="1"/>
    </xf>
    <xf numFmtId="0" fontId="0" fillId="8" borderId="54" xfId="0" applyFill="1" applyBorder="1" applyAlignment="1">
      <alignment horizontal="center" vertical="center" wrapText="1"/>
    </xf>
    <xf numFmtId="0" fontId="0" fillId="6" borderId="54" xfId="0" applyFill="1" applyBorder="1" applyAlignment="1">
      <alignment horizontal="center" vertical="center" wrapText="1"/>
    </xf>
    <xf numFmtId="0" fontId="0" fillId="32" borderId="7" xfId="0" applyFill="1" applyBorder="1" applyAlignment="1">
      <alignment vertical="center" wrapText="1"/>
    </xf>
    <xf numFmtId="0" fontId="0" fillId="32" borderId="31" xfId="0" applyFill="1" applyBorder="1" applyAlignment="1">
      <alignment vertical="center" wrapText="1"/>
    </xf>
    <xf numFmtId="0" fontId="0" fillId="6" borderId="32" xfId="0" applyFont="1" applyFill="1" applyBorder="1" applyAlignment="1" applyProtection="1">
      <alignment horizontal="left" vertical="center"/>
    </xf>
    <xf numFmtId="0" fontId="0" fillId="6" borderId="0" xfId="0" applyFont="1" applyFill="1" applyBorder="1" applyAlignment="1" applyProtection="1">
      <alignment horizontal="left" vertical="center"/>
    </xf>
    <xf numFmtId="0" fontId="67" fillId="16" borderId="40" xfId="0" applyFont="1" applyFill="1" applyBorder="1" applyAlignment="1" applyProtection="1">
      <alignment horizontal="center" vertical="center" wrapText="1"/>
    </xf>
    <xf numFmtId="0" fontId="66" fillId="23" borderId="83" xfId="0" applyFont="1" applyFill="1" applyBorder="1" applyAlignment="1" applyProtection="1">
      <alignment horizontal="left" vertical="center"/>
      <protection locked="0"/>
    </xf>
    <xf numFmtId="0" fontId="66" fillId="23" borderId="38" xfId="0" applyFont="1" applyFill="1" applyBorder="1" applyAlignment="1" applyProtection="1">
      <alignment horizontal="left" vertical="center"/>
      <protection locked="0"/>
    </xf>
    <xf numFmtId="0" fontId="46" fillId="16" borderId="24" xfId="0" applyFont="1" applyFill="1" applyBorder="1" applyAlignment="1">
      <alignment horizontal="center" vertical="center" wrapText="1"/>
    </xf>
    <xf numFmtId="0" fontId="66" fillId="8" borderId="41" xfId="0" applyFont="1" applyFill="1" applyBorder="1" applyAlignment="1" applyProtection="1">
      <alignment horizontal="center" vertical="center"/>
    </xf>
    <xf numFmtId="0" fontId="66" fillId="8" borderId="3" xfId="0" applyFont="1" applyFill="1" applyBorder="1" applyAlignment="1" applyProtection="1">
      <alignment horizontal="center" vertical="center"/>
    </xf>
    <xf numFmtId="0" fontId="74" fillId="6" borderId="0" xfId="0" applyFont="1" applyFill="1" applyBorder="1" applyAlignment="1">
      <alignment vertical="center"/>
    </xf>
    <xf numFmtId="0" fontId="78" fillId="6" borderId="0" xfId="0" applyFont="1" applyFill="1" applyAlignment="1">
      <alignment vertical="center"/>
    </xf>
    <xf numFmtId="0" fontId="101" fillId="0" borderId="0" xfId="0" applyFont="1" applyBorder="1" applyAlignment="1"/>
    <xf numFmtId="0" fontId="66" fillId="8" borderId="41" xfId="0" applyFont="1" applyFill="1" applyBorder="1" applyAlignment="1" applyProtection="1">
      <alignment horizontal="left" vertical="center"/>
    </xf>
    <xf numFmtId="0" fontId="66" fillId="8" borderId="3" xfId="0" applyFont="1" applyFill="1" applyBorder="1" applyAlignment="1" applyProtection="1">
      <alignment horizontal="left" vertical="center"/>
    </xf>
    <xf numFmtId="0" fontId="0" fillId="6" borderId="0"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0" xfId="0" applyFont="1" applyFill="1" applyBorder="1" applyAlignment="1" applyProtection="1">
      <alignment horizontal="left" vertical="center" wrapText="1"/>
    </xf>
    <xf numFmtId="0" fontId="0" fillId="6" borderId="32" xfId="0" applyFont="1" applyFill="1" applyBorder="1" applyAlignment="1" applyProtection="1">
      <alignment horizontal="left" vertical="center" wrapText="1"/>
    </xf>
    <xf numFmtId="0" fontId="101" fillId="6" borderId="0" xfId="0" applyFont="1" applyFill="1" applyBorder="1" applyAlignment="1"/>
    <xf numFmtId="0" fontId="101" fillId="6" borderId="0" xfId="0" applyFont="1" applyFill="1" applyBorder="1" applyAlignment="1">
      <alignment wrapText="1"/>
    </xf>
    <xf numFmtId="0" fontId="0" fillId="6" borderId="32" xfId="0" applyFill="1" applyBorder="1" applyAlignment="1">
      <alignment horizontal="left" vertical="center" wrapText="1"/>
    </xf>
    <xf numFmtId="0" fontId="0" fillId="6" borderId="0" xfId="0" applyFill="1" applyBorder="1" applyAlignment="1">
      <alignment horizontal="left" vertical="center" wrapText="1"/>
    </xf>
    <xf numFmtId="0" fontId="67" fillId="6" borderId="24" xfId="0" applyFont="1" applyFill="1" applyBorder="1" applyAlignment="1" applyProtection="1">
      <alignment horizontal="center" vertical="center" wrapText="1"/>
    </xf>
    <xf numFmtId="0" fontId="66" fillId="23" borderId="36" xfId="0" applyFont="1" applyFill="1" applyBorder="1" applyAlignment="1" applyProtection="1">
      <alignment horizontal="left" vertical="center"/>
      <protection locked="0"/>
    </xf>
    <xf numFmtId="0" fontId="66" fillId="23" borderId="11" xfId="0" applyFont="1" applyFill="1" applyBorder="1" applyAlignment="1" applyProtection="1">
      <alignment horizontal="left" vertical="center"/>
      <protection locked="0"/>
    </xf>
    <xf numFmtId="0" fontId="67" fillId="16" borderId="35" xfId="0" applyFont="1" applyFill="1" applyBorder="1" applyAlignment="1" applyProtection="1">
      <alignment horizontal="center" vertical="center" wrapText="1"/>
    </xf>
    <xf numFmtId="0" fontId="67" fillId="16" borderId="29" xfId="0" applyFont="1" applyFill="1" applyBorder="1" applyAlignment="1" applyProtection="1">
      <alignment horizontal="center" vertical="center" wrapText="1"/>
    </xf>
    <xf numFmtId="0" fontId="66" fillId="8" borderId="83" xfId="0" applyFont="1" applyFill="1" applyBorder="1" applyAlignment="1" applyProtection="1">
      <alignment horizontal="center" vertical="center"/>
      <protection locked="0"/>
    </xf>
    <xf numFmtId="0" fontId="66" fillId="8" borderId="38" xfId="0" applyFont="1" applyFill="1" applyBorder="1" applyAlignment="1" applyProtection="1">
      <alignment horizontal="center" vertical="center"/>
      <protection locked="0"/>
    </xf>
    <xf numFmtId="0" fontId="66" fillId="8" borderId="83" xfId="0" applyFont="1" applyFill="1" applyBorder="1" applyAlignment="1" applyProtection="1">
      <alignment horizontal="left" vertical="center"/>
      <protection locked="0"/>
    </xf>
    <xf numFmtId="0" fontId="66" fillId="8" borderId="38" xfId="0" applyFont="1" applyFill="1" applyBorder="1" applyAlignment="1" applyProtection="1">
      <alignment horizontal="left" vertical="center"/>
      <protection locked="0"/>
    </xf>
    <xf numFmtId="0" fontId="0" fillId="0" borderId="32" xfId="0" applyBorder="1" applyAlignment="1">
      <alignment vertical="center"/>
    </xf>
    <xf numFmtId="0" fontId="0" fillId="6" borderId="32" xfId="0" applyFill="1" applyBorder="1" applyAlignment="1">
      <alignment vertical="center"/>
    </xf>
    <xf numFmtId="0" fontId="70" fillId="6" borderId="0" xfId="0" applyFont="1" applyFill="1" applyAlignment="1">
      <alignment horizontal="right" vertical="center"/>
    </xf>
    <xf numFmtId="0" fontId="82" fillId="31" borderId="65" xfId="0" applyFont="1" applyFill="1" applyBorder="1" applyAlignment="1" applyProtection="1">
      <alignment horizontal="center" vertical="center" wrapText="1"/>
    </xf>
    <xf numFmtId="0" fontId="66" fillId="8" borderId="44" xfId="0" applyFont="1" applyFill="1" applyBorder="1" applyAlignment="1" applyProtection="1">
      <alignment horizontal="center" vertical="center" wrapText="1"/>
    </xf>
    <xf numFmtId="0" fontId="66" fillId="6" borderId="76" xfId="0" applyFont="1" applyFill="1" applyBorder="1" applyAlignment="1" applyProtection="1">
      <alignment horizontal="center" vertical="center" wrapText="1"/>
    </xf>
    <xf numFmtId="0" fontId="101" fillId="16" borderId="77" xfId="0" applyFont="1" applyFill="1" applyBorder="1" applyAlignment="1">
      <alignment horizontal="center" vertical="center"/>
    </xf>
    <xf numFmtId="0" fontId="0" fillId="6" borderId="31" xfId="0" applyFill="1" applyBorder="1" applyAlignment="1">
      <alignment vertical="center" wrapText="1"/>
    </xf>
    <xf numFmtId="0" fontId="140" fillId="6" borderId="31" xfId="0" applyFont="1" applyFill="1" applyBorder="1" applyAlignment="1" applyProtection="1">
      <alignment horizontal="left" vertical="center" wrapText="1"/>
    </xf>
    <xf numFmtId="0" fontId="0" fillId="6" borderId="31" xfId="0" applyFont="1" applyFill="1" applyBorder="1" applyAlignment="1">
      <alignment horizontal="center" vertical="center" wrapText="1"/>
    </xf>
    <xf numFmtId="0" fontId="97" fillId="8" borderId="31" xfId="0" applyFont="1" applyFill="1" applyBorder="1" applyAlignment="1">
      <alignment vertical="center" wrapText="1"/>
    </xf>
    <xf numFmtId="0" fontId="50" fillId="32" borderId="29" xfId="0" applyFont="1" applyFill="1" applyBorder="1" applyAlignment="1">
      <alignment horizontal="center" vertical="center"/>
    </xf>
    <xf numFmtId="0" fontId="49" fillId="6" borderId="0" xfId="0" applyFont="1" applyFill="1" applyBorder="1" applyAlignment="1">
      <alignment horizontal="left" vertical="center"/>
    </xf>
    <xf numFmtId="0" fontId="0" fillId="6" borderId="0" xfId="0" applyFont="1" applyFill="1"/>
    <xf numFmtId="0" fontId="0" fillId="32" borderId="29" xfId="0" applyFill="1" applyBorder="1" applyAlignment="1">
      <alignment horizontal="center" vertical="center"/>
    </xf>
    <xf numFmtId="0" fontId="84" fillId="7" borderId="36" xfId="0" applyFont="1" applyFill="1" applyBorder="1" applyAlignment="1">
      <alignment vertical="center"/>
    </xf>
    <xf numFmtId="0" fontId="0" fillId="6" borderId="69" xfId="0" applyFill="1" applyBorder="1"/>
    <xf numFmtId="0" fontId="68" fillId="31" borderId="54" xfId="0" applyFont="1" applyFill="1" applyBorder="1" applyAlignment="1" applyProtection="1">
      <alignment horizontal="left" vertical="center" wrapText="1"/>
      <protection locked="0"/>
    </xf>
    <xf numFmtId="0" fontId="68" fillId="31" borderId="7" xfId="0" applyFont="1" applyFill="1" applyBorder="1" applyAlignment="1" applyProtection="1">
      <alignment horizontal="left" vertical="center" wrapText="1"/>
      <protection locked="0"/>
    </xf>
    <xf numFmtId="0" fontId="68" fillId="31" borderId="96" xfId="0" applyFont="1" applyFill="1" applyBorder="1" applyAlignment="1" applyProtection="1">
      <alignment horizontal="left" vertical="center" wrapText="1"/>
      <protection locked="0"/>
    </xf>
    <xf numFmtId="0" fontId="0" fillId="6" borderId="47" xfId="0" applyFill="1" applyBorder="1" applyAlignment="1">
      <alignment horizontal="left" vertical="center"/>
    </xf>
    <xf numFmtId="0" fontId="46" fillId="0" borderId="104" xfId="0" applyFont="1" applyBorder="1" applyAlignment="1">
      <alignment horizontal="center" vertical="center" wrapText="1"/>
    </xf>
    <xf numFmtId="0" fontId="46" fillId="0" borderId="96" xfId="0" applyFont="1" applyBorder="1" applyAlignment="1">
      <alignment horizontal="center" vertical="center" wrapText="1"/>
    </xf>
    <xf numFmtId="0" fontId="67" fillId="6" borderId="22" xfId="0" applyFont="1" applyFill="1" applyBorder="1" applyAlignment="1" applyProtection="1">
      <alignment horizontal="center" vertical="center" wrapText="1"/>
    </xf>
    <xf numFmtId="0" fontId="78" fillId="6" borderId="0" xfId="0" applyFont="1" applyFill="1" applyBorder="1" applyAlignment="1">
      <alignment horizontal="left"/>
    </xf>
    <xf numFmtId="0" fontId="0" fillId="11" borderId="0" xfId="0" applyFill="1" applyBorder="1"/>
    <xf numFmtId="0" fontId="0" fillId="11" borderId="63" xfId="0" applyFill="1" applyBorder="1"/>
    <xf numFmtId="0" fontId="0" fillId="11" borderId="61" xfId="0" applyFill="1" applyBorder="1"/>
    <xf numFmtId="0" fontId="0" fillId="11" borderId="78" xfId="0" applyFill="1" applyBorder="1"/>
    <xf numFmtId="0" fontId="114" fillId="6" borderId="54" xfId="0" applyFont="1" applyFill="1" applyBorder="1" applyAlignment="1">
      <alignment horizontal="center" vertical="center"/>
    </xf>
    <xf numFmtId="0" fontId="114" fillId="6" borderId="7" xfId="0" applyFont="1" applyFill="1" applyBorder="1" applyAlignment="1">
      <alignment horizontal="center" vertical="center"/>
    </xf>
    <xf numFmtId="2" fontId="66" fillId="9" borderId="3" xfId="0" applyNumberFormat="1" applyFont="1" applyFill="1" applyBorder="1" applyAlignment="1" applyProtection="1">
      <alignment horizontal="center" vertical="center"/>
    </xf>
    <xf numFmtId="0" fontId="68" fillId="9" borderId="21" xfId="0" applyFont="1" applyFill="1" applyBorder="1" applyAlignment="1" applyProtection="1">
      <alignment horizontal="left" vertical="center"/>
    </xf>
    <xf numFmtId="0" fontId="0" fillId="9" borderId="7" xfId="0" applyFill="1" applyBorder="1" applyAlignment="1">
      <alignment vertical="center"/>
    </xf>
    <xf numFmtId="0" fontId="152" fillId="29" borderId="29" xfId="0" applyFont="1" applyFill="1" applyBorder="1" applyAlignment="1" applyProtection="1">
      <alignment vertical="center" wrapText="1"/>
    </xf>
    <xf numFmtId="0" fontId="0" fillId="9" borderId="54" xfId="0" applyFont="1" applyFill="1" applyBorder="1" applyAlignment="1" applyProtection="1">
      <alignment horizontal="left"/>
    </xf>
    <xf numFmtId="0" fontId="0" fillId="9" borderId="12" xfId="0" applyFont="1" applyFill="1" applyBorder="1" applyAlignment="1" applyProtection="1">
      <alignment horizontal="left"/>
    </xf>
    <xf numFmtId="0" fontId="106" fillId="9" borderId="36" xfId="0" applyFont="1" applyFill="1" applyBorder="1" applyAlignment="1" applyProtection="1">
      <alignment horizontal="center" vertical="center" wrapText="1"/>
    </xf>
    <xf numFmtId="0" fontId="71" fillId="9" borderId="5" xfId="0" applyFont="1" applyFill="1" applyBorder="1" applyAlignment="1" applyProtection="1">
      <alignment horizontal="center" vertical="center" wrapText="1"/>
    </xf>
    <xf numFmtId="0" fontId="48" fillId="9" borderId="65" xfId="0" applyFont="1" applyFill="1" applyBorder="1" applyAlignment="1">
      <alignment horizontal="center"/>
    </xf>
    <xf numFmtId="0" fontId="48" fillId="9" borderId="44" xfId="0" applyFont="1" applyFill="1" applyBorder="1" applyAlignment="1">
      <alignment horizontal="center"/>
    </xf>
    <xf numFmtId="0" fontId="48" fillId="9" borderId="35" xfId="0" applyFont="1" applyFill="1" applyBorder="1" applyAlignment="1">
      <alignment horizontal="center"/>
    </xf>
    <xf numFmtId="0" fontId="71" fillId="9" borderId="0" xfId="0" applyFont="1" applyFill="1" applyBorder="1" applyAlignment="1" applyProtection="1">
      <alignment horizontal="center" vertical="center" wrapText="1"/>
    </xf>
    <xf numFmtId="0" fontId="0" fillId="9" borderId="33" xfId="0" applyFill="1" applyBorder="1" applyAlignment="1" applyProtection="1">
      <alignment horizontal="center"/>
    </xf>
    <xf numFmtId="0" fontId="0" fillId="11" borderId="0" xfId="0" applyFill="1" applyBorder="1" applyAlignment="1" applyProtection="1">
      <alignment horizontal="center"/>
    </xf>
    <xf numFmtId="0" fontId="0" fillId="33" borderId="0" xfId="0" applyFill="1" applyBorder="1" applyAlignment="1">
      <alignment horizontal="center"/>
    </xf>
    <xf numFmtId="0" fontId="0" fillId="34" borderId="2" xfId="0" applyFill="1" applyBorder="1" applyAlignment="1">
      <alignment horizontal="center"/>
    </xf>
    <xf numFmtId="0" fontId="0" fillId="35" borderId="22" xfId="0" applyFill="1" applyBorder="1" applyAlignment="1">
      <alignment horizontal="center" vertical="center"/>
    </xf>
    <xf numFmtId="0" fontId="0" fillId="17" borderId="47" xfId="0" applyFill="1" applyBorder="1" applyAlignment="1" applyProtection="1">
      <alignment horizontal="center"/>
    </xf>
    <xf numFmtId="0" fontId="68" fillId="9" borderId="22" xfId="0" applyFont="1" applyFill="1" applyBorder="1" applyAlignment="1" applyProtection="1">
      <alignment horizontal="center" vertical="center" wrapText="1"/>
    </xf>
    <xf numFmtId="0" fontId="62" fillId="6" borderId="0" xfId="0" applyFont="1" applyFill="1" applyAlignment="1">
      <alignment vertical="center"/>
    </xf>
    <xf numFmtId="0" fontId="62" fillId="6" borderId="0" xfId="0" applyFont="1" applyFill="1"/>
    <xf numFmtId="0" fontId="59" fillId="6" borderId="80" xfId="0" applyFont="1" applyFill="1" applyBorder="1" applyAlignment="1">
      <alignment horizontal="left" vertical="center"/>
    </xf>
    <xf numFmtId="0" fontId="59" fillId="16" borderId="96" xfId="0" applyFont="1" applyFill="1" applyBorder="1" applyAlignment="1">
      <alignment horizontal="left" vertical="center"/>
    </xf>
    <xf numFmtId="0" fontId="62" fillId="6" borderId="43" xfId="0" applyFont="1" applyFill="1" applyBorder="1" applyAlignment="1">
      <alignment vertical="top" wrapText="1"/>
    </xf>
    <xf numFmtId="0" fontId="62" fillId="0" borderId="43" xfId="0" applyFont="1" applyBorder="1" applyAlignment="1">
      <alignment vertical="top" wrapText="1"/>
    </xf>
    <xf numFmtId="0" fontId="178" fillId="6" borderId="29" xfId="0" applyFont="1" applyFill="1" applyBorder="1" applyAlignment="1" applyProtection="1">
      <alignment horizontal="center" vertical="center" wrapText="1"/>
    </xf>
    <xf numFmtId="0" fontId="158" fillId="6" borderId="29" xfId="0" applyFont="1" applyFill="1" applyBorder="1" applyAlignment="1">
      <alignment vertical="center"/>
    </xf>
    <xf numFmtId="0" fontId="71" fillId="6" borderId="65" xfId="0" applyFont="1" applyFill="1" applyBorder="1" applyAlignment="1">
      <alignment vertical="center"/>
    </xf>
    <xf numFmtId="0" fontId="71" fillId="6" borderId="44" xfId="0" applyFont="1" applyFill="1" applyBorder="1" applyAlignment="1">
      <alignment vertical="center"/>
    </xf>
    <xf numFmtId="0" fontId="71" fillId="6" borderId="35" xfId="0" applyFont="1" applyFill="1" applyBorder="1" applyAlignment="1">
      <alignment vertical="center"/>
    </xf>
    <xf numFmtId="0" fontId="68" fillId="9" borderId="8" xfId="0" applyFont="1" applyFill="1" applyBorder="1" applyAlignment="1" applyProtection="1">
      <alignment horizontal="left" vertical="center"/>
    </xf>
    <xf numFmtId="0" fontId="0" fillId="6" borderId="107" xfId="0" applyFont="1" applyFill="1" applyBorder="1" applyAlignment="1">
      <alignment horizontal="left" vertical="center"/>
    </xf>
    <xf numFmtId="164" fontId="66" fillId="31" borderId="21" xfId="0" applyNumberFormat="1" applyFont="1" applyFill="1" applyBorder="1" applyAlignment="1" applyProtection="1">
      <alignment horizontal="center" vertical="center"/>
    </xf>
    <xf numFmtId="0" fontId="159" fillId="6" borderId="0" xfId="0" applyFont="1" applyFill="1" applyBorder="1" applyAlignment="1">
      <alignment horizontal="left"/>
    </xf>
    <xf numFmtId="0" fontId="180" fillId="6" borderId="0" xfId="0" applyFont="1" applyFill="1" applyAlignment="1" applyProtection="1">
      <alignment horizontal="left" vertical="center"/>
    </xf>
    <xf numFmtId="0" fontId="76" fillId="28" borderId="35" xfId="0" applyFont="1" applyFill="1" applyBorder="1" applyAlignment="1" applyProtection="1">
      <alignment horizontal="left" wrapText="1"/>
    </xf>
    <xf numFmtId="0" fontId="76" fillId="28" borderId="35" xfId="0" applyFont="1" applyFill="1" applyBorder="1" applyAlignment="1" applyProtection="1">
      <alignment horizontal="center" wrapText="1"/>
    </xf>
    <xf numFmtId="0" fontId="76" fillId="28" borderId="29" xfId="0" applyFont="1" applyFill="1" applyBorder="1" applyAlignment="1" applyProtection="1">
      <alignment horizontal="left" wrapText="1"/>
    </xf>
    <xf numFmtId="0" fontId="0" fillId="28" borderId="29" xfId="0" applyFill="1" applyBorder="1" applyAlignment="1" applyProtection="1">
      <alignment horizontal="center" vertical="center"/>
    </xf>
    <xf numFmtId="0" fontId="76" fillId="28" borderId="35" xfId="0" applyFont="1" applyFill="1" applyBorder="1" applyAlignment="1" applyProtection="1">
      <alignment horizontal="left" vertical="center" wrapText="1"/>
    </xf>
    <xf numFmtId="0" fontId="76" fillId="28" borderId="29" xfId="0" applyFont="1" applyFill="1" applyBorder="1" applyAlignment="1" applyProtection="1">
      <alignment horizontal="left" vertical="center" wrapText="1"/>
    </xf>
    <xf numFmtId="0" fontId="76" fillId="28" borderId="35" xfId="0" applyFont="1" applyFill="1" applyBorder="1" applyAlignment="1" applyProtection="1">
      <alignment horizontal="center" vertical="center" wrapText="1"/>
    </xf>
    <xf numFmtId="0" fontId="0" fillId="11" borderId="3" xfId="0" applyFill="1" applyBorder="1" applyAlignment="1">
      <alignment horizontal="center"/>
    </xf>
    <xf numFmtId="0" fontId="46" fillId="9" borderId="32" xfId="0" applyFont="1" applyFill="1" applyBorder="1" applyAlignment="1" applyProtection="1">
      <alignment horizontal="center" vertical="center"/>
    </xf>
    <xf numFmtId="0" fontId="136" fillId="32" borderId="28" xfId="0" applyFont="1" applyFill="1" applyBorder="1" applyAlignment="1" applyProtection="1">
      <alignment horizontal="left" vertical="center" wrapText="1"/>
    </xf>
    <xf numFmtId="0" fontId="48" fillId="6" borderId="29" xfId="0" applyFont="1" applyFill="1" applyBorder="1" applyAlignment="1">
      <alignment horizontal="right" vertical="center"/>
    </xf>
    <xf numFmtId="0" fontId="66" fillId="6" borderId="44" xfId="0" applyFont="1" applyFill="1" applyBorder="1" applyAlignment="1" applyProtection="1">
      <alignment horizontal="center" vertical="center" wrapText="1"/>
    </xf>
    <xf numFmtId="0" fontId="101" fillId="16" borderId="35" xfId="0" applyFont="1" applyFill="1" applyBorder="1" applyAlignment="1">
      <alignment horizontal="center" vertical="center"/>
    </xf>
    <xf numFmtId="0" fontId="101" fillId="16" borderId="35" xfId="0" applyFont="1" applyFill="1" applyBorder="1" applyAlignment="1">
      <alignment horizontal="center" vertical="center" wrapText="1"/>
    </xf>
    <xf numFmtId="0" fontId="0" fillId="6" borderId="67" xfId="0" applyFill="1" applyBorder="1" applyAlignment="1">
      <alignment vertical="center"/>
    </xf>
    <xf numFmtId="0" fontId="0" fillId="6" borderId="57" xfId="0" applyFill="1" applyBorder="1" applyAlignment="1">
      <alignment vertical="center"/>
    </xf>
    <xf numFmtId="0" fontId="0" fillId="6" borderId="52" xfId="0" applyFont="1" applyFill="1" applyBorder="1" applyAlignment="1"/>
    <xf numFmtId="0" fontId="51" fillId="6" borderId="85" xfId="0" applyFont="1" applyFill="1" applyBorder="1" applyAlignment="1">
      <alignment vertical="center"/>
    </xf>
    <xf numFmtId="0" fontId="0" fillId="6" borderId="77" xfId="0" applyFont="1" applyFill="1" applyBorder="1" applyAlignment="1"/>
    <xf numFmtId="0" fontId="0" fillId="6" borderId="76" xfId="0" applyFont="1" applyFill="1" applyBorder="1" applyAlignment="1"/>
    <xf numFmtId="0" fontId="46" fillId="6" borderId="44" xfId="0" applyFont="1" applyFill="1" applyBorder="1"/>
    <xf numFmtId="0" fontId="46" fillId="6" borderId="35" xfId="0" applyFont="1" applyFill="1" applyBorder="1"/>
    <xf numFmtId="0" fontId="0" fillId="6" borderId="51" xfId="0" applyFont="1" applyFill="1" applyBorder="1"/>
    <xf numFmtId="0" fontId="0" fillId="6" borderId="52" xfId="0" applyFont="1" applyFill="1" applyBorder="1"/>
    <xf numFmtId="0" fontId="0" fillId="6" borderId="51" xfId="0" applyFont="1" applyFill="1" applyBorder="1" applyAlignment="1">
      <alignment vertical="center"/>
    </xf>
    <xf numFmtId="0" fontId="0" fillId="6" borderId="52" xfId="0" applyFont="1" applyFill="1" applyBorder="1" applyAlignment="1">
      <alignment horizontal="left" vertical="center"/>
    </xf>
    <xf numFmtId="0" fontId="47" fillId="6" borderId="52" xfId="0" applyFont="1" applyFill="1" applyBorder="1" applyAlignment="1">
      <alignment vertical="center"/>
    </xf>
    <xf numFmtId="0" fontId="0" fillId="6" borderId="107" xfId="0" applyFont="1" applyFill="1" applyBorder="1" applyAlignment="1">
      <alignment horizontal="left" vertical="center"/>
    </xf>
    <xf numFmtId="0" fontId="46" fillId="6" borderId="65" xfId="0" applyFont="1" applyFill="1" applyBorder="1"/>
    <xf numFmtId="0" fontId="0" fillId="6" borderId="66" xfId="0" applyFont="1" applyFill="1" applyBorder="1"/>
    <xf numFmtId="0" fontId="0" fillId="6" borderId="66" xfId="0" applyFont="1" applyFill="1" applyBorder="1" applyAlignment="1">
      <alignment vertical="center"/>
    </xf>
    <xf numFmtId="0" fontId="0" fillId="6" borderId="51" xfId="0" applyFill="1" applyBorder="1" applyAlignment="1">
      <alignment horizontal="left" vertical="center"/>
    </xf>
    <xf numFmtId="0" fontId="0" fillId="6" borderId="75" xfId="0" applyFont="1" applyFill="1" applyBorder="1"/>
    <xf numFmtId="0" fontId="0" fillId="6" borderId="76" xfId="0" applyFont="1" applyFill="1" applyBorder="1"/>
    <xf numFmtId="0" fontId="0" fillId="6" borderId="77" xfId="0" applyFont="1" applyFill="1" applyBorder="1"/>
    <xf numFmtId="0" fontId="0" fillId="6" borderId="66" xfId="0" applyFill="1" applyBorder="1"/>
    <xf numFmtId="0" fontId="0" fillId="6" borderId="51" xfId="0" applyFill="1" applyBorder="1"/>
    <xf numFmtId="0" fontId="0" fillId="6" borderId="52" xfId="0" applyFill="1" applyBorder="1"/>
    <xf numFmtId="0" fontId="131" fillId="6" borderId="51" xfId="0" applyFont="1" applyFill="1" applyBorder="1" applyAlignment="1">
      <alignment vertical="center"/>
    </xf>
    <xf numFmtId="0" fontId="51" fillId="6" borderId="85" xfId="0" applyFont="1" applyFill="1" applyBorder="1" applyAlignment="1">
      <alignment vertical="center" wrapText="1"/>
    </xf>
    <xf numFmtId="0" fontId="131" fillId="6" borderId="52" xfId="0" applyFont="1" applyFill="1" applyBorder="1" applyAlignment="1">
      <alignment horizontal="left" vertical="center"/>
    </xf>
    <xf numFmtId="0" fontId="131" fillId="6" borderId="51" xfId="0" applyFont="1" applyFill="1" applyBorder="1" applyAlignment="1">
      <alignment vertical="center" wrapText="1"/>
    </xf>
    <xf numFmtId="0" fontId="131" fillId="6" borderId="52" xfId="0" applyFont="1" applyFill="1" applyBorder="1" applyAlignment="1">
      <alignment horizontal="left" vertical="center" wrapText="1"/>
    </xf>
    <xf numFmtId="0" fontId="51" fillId="6" borderId="86" xfId="0" applyFont="1" applyFill="1" applyBorder="1" applyAlignment="1">
      <alignment vertical="center" wrapText="1"/>
    </xf>
    <xf numFmtId="0" fontId="52" fillId="6" borderId="51" xfId="0" applyFont="1" applyFill="1" applyBorder="1" applyAlignment="1">
      <alignment vertical="center"/>
    </xf>
    <xf numFmtId="0" fontId="52" fillId="6" borderId="52" xfId="0" applyFont="1" applyFill="1" applyBorder="1" applyAlignment="1">
      <alignment vertical="center"/>
    </xf>
    <xf numFmtId="0" fontId="52" fillId="6" borderId="51" xfId="0" applyFont="1" applyFill="1" applyBorder="1" applyAlignment="1">
      <alignment vertical="center" wrapText="1"/>
    </xf>
    <xf numFmtId="0" fontId="52" fillId="6" borderId="52" xfId="0" applyFont="1" applyFill="1" applyBorder="1" applyAlignment="1">
      <alignment horizontal="left" vertical="center" wrapText="1"/>
    </xf>
    <xf numFmtId="0" fontId="0" fillId="6" borderId="51" xfId="0" applyFill="1" applyBorder="1" applyAlignment="1">
      <alignment vertical="center"/>
    </xf>
    <xf numFmtId="0" fontId="52" fillId="6" borderId="66" xfId="0" applyFont="1" applyFill="1" applyBorder="1" applyAlignment="1">
      <alignment vertical="center"/>
    </xf>
    <xf numFmtId="0" fontId="0" fillId="6" borderId="51" xfId="0" applyFont="1" applyFill="1" applyBorder="1" applyAlignment="1"/>
    <xf numFmtId="0" fontId="51" fillId="6" borderId="86" xfId="0" applyFont="1" applyFill="1" applyBorder="1" applyAlignment="1">
      <alignment vertical="center"/>
    </xf>
    <xf numFmtId="0" fontId="0" fillId="6" borderId="51" xfId="0" applyFont="1" applyFill="1" applyBorder="1" applyAlignment="1">
      <alignment vertical="top"/>
    </xf>
    <xf numFmtId="0" fontId="0" fillId="6" borderId="52" xfId="0" applyFill="1" applyBorder="1" applyAlignment="1"/>
    <xf numFmtId="0" fontId="52" fillId="6" borderId="52" xfId="0" applyFont="1" applyFill="1" applyBorder="1" applyAlignment="1">
      <alignment horizontal="left" vertical="center"/>
    </xf>
    <xf numFmtId="0" fontId="155" fillId="16" borderId="65" xfId="0" applyFont="1" applyFill="1" applyBorder="1" applyAlignment="1">
      <alignment horizontal="left" vertical="top" wrapText="1"/>
    </xf>
    <xf numFmtId="0" fontId="155" fillId="16" borderId="35" xfId="0" applyFont="1" applyFill="1" applyBorder="1" applyAlignment="1">
      <alignment horizontal="left" vertical="top" wrapText="1"/>
    </xf>
    <xf numFmtId="0" fontId="51" fillId="6" borderId="110" xfId="0" applyFont="1" applyFill="1" applyBorder="1" applyAlignment="1">
      <alignment vertical="center" wrapText="1"/>
    </xf>
    <xf numFmtId="0" fontId="171" fillId="6" borderId="0" xfId="0" applyFont="1" applyFill="1" applyBorder="1" applyAlignment="1">
      <alignment vertical="center"/>
    </xf>
    <xf numFmtId="0" fontId="62" fillId="6" borderId="43" xfId="0" applyFont="1" applyFill="1" applyBorder="1" applyAlignment="1">
      <alignment vertical="top"/>
    </xf>
    <xf numFmtId="0" fontId="131" fillId="6" borderId="0" xfId="0" applyFont="1" applyFill="1" applyBorder="1" applyAlignment="1">
      <alignment vertical="center" wrapText="1"/>
    </xf>
    <xf numFmtId="0" fontId="131" fillId="0" borderId="24" xfId="0" applyFont="1" applyBorder="1" applyAlignment="1">
      <alignment vertical="center"/>
    </xf>
    <xf numFmtId="0" fontId="51" fillId="6" borderId="84" xfId="0" applyFont="1" applyFill="1" applyBorder="1" applyAlignment="1">
      <alignment vertical="center" wrapText="1"/>
    </xf>
    <xf numFmtId="0" fontId="51" fillId="6" borderId="85" xfId="0" applyFont="1" applyFill="1" applyBorder="1" applyAlignment="1">
      <alignment vertical="center" wrapText="1"/>
    </xf>
    <xf numFmtId="0" fontId="131" fillId="6" borderId="51" xfId="0" applyFont="1" applyFill="1" applyBorder="1" applyAlignment="1">
      <alignment vertical="center" wrapText="1"/>
    </xf>
    <xf numFmtId="0" fontId="131" fillId="6" borderId="52" xfId="0" applyFont="1" applyFill="1" applyBorder="1" applyAlignment="1">
      <alignment horizontal="left" vertical="center" wrapText="1"/>
    </xf>
    <xf numFmtId="0" fontId="51" fillId="6" borderId="86" xfId="0" applyFont="1" applyFill="1" applyBorder="1" applyAlignment="1">
      <alignment vertical="center" wrapText="1"/>
    </xf>
    <xf numFmtId="0" fontId="52" fillId="6" borderId="51" xfId="0" applyFont="1" applyFill="1" applyBorder="1" applyAlignment="1">
      <alignment vertical="center" wrapText="1"/>
    </xf>
    <xf numFmtId="0" fontId="52" fillId="6" borderId="52" xfId="0" applyFont="1" applyFill="1" applyBorder="1" applyAlignment="1">
      <alignment horizontal="left" vertical="center" wrapText="1"/>
    </xf>
    <xf numFmtId="0" fontId="51" fillId="6" borderId="108" xfId="0" applyFont="1" applyFill="1" applyBorder="1" applyAlignment="1">
      <alignment vertical="center" wrapText="1"/>
    </xf>
    <xf numFmtId="0" fontId="131" fillId="6" borderId="57" xfId="0" applyFont="1" applyFill="1" applyBorder="1" applyAlignment="1">
      <alignment vertical="center" wrapText="1"/>
    </xf>
    <xf numFmtId="0" fontId="131" fillId="6" borderId="107" xfId="0" applyFont="1" applyFill="1" applyBorder="1" applyAlignment="1">
      <alignment horizontal="left" vertical="center" wrapText="1"/>
    </xf>
    <xf numFmtId="0" fontId="51" fillId="6" borderId="105" xfId="0" applyFont="1" applyFill="1" applyBorder="1" applyAlignment="1">
      <alignment vertical="center" wrapText="1"/>
    </xf>
    <xf numFmtId="0" fontId="51" fillId="6" borderId="95" xfId="0" applyFont="1" applyFill="1" applyBorder="1" applyAlignment="1">
      <alignment vertical="center" wrapText="1"/>
    </xf>
    <xf numFmtId="0" fontId="131" fillId="6" borderId="31" xfId="0" applyFont="1" applyFill="1" applyBorder="1" applyAlignment="1">
      <alignment vertical="center" wrapText="1"/>
    </xf>
    <xf numFmtId="0" fontId="131" fillId="6" borderId="17" xfId="0" applyFont="1" applyFill="1" applyBorder="1" applyAlignment="1">
      <alignment horizontal="left" vertical="center" wrapText="1"/>
    </xf>
    <xf numFmtId="0" fontId="51" fillId="6" borderId="109" xfId="0" applyFont="1" applyFill="1" applyBorder="1" applyAlignment="1">
      <alignment vertical="center" wrapText="1"/>
    </xf>
    <xf numFmtId="0" fontId="131" fillId="6" borderId="4" xfId="0" applyFont="1" applyFill="1" applyBorder="1" applyAlignment="1">
      <alignment vertical="center" wrapText="1"/>
    </xf>
    <xf numFmtId="0" fontId="131" fillId="6" borderId="21" xfId="0" applyFont="1" applyFill="1" applyBorder="1" applyAlignment="1">
      <alignment horizontal="left" vertical="center" wrapText="1"/>
    </xf>
    <xf numFmtId="0" fontId="181" fillId="0" borderId="24" xfId="0" applyFont="1" applyBorder="1" applyAlignment="1">
      <alignment vertical="center"/>
    </xf>
    <xf numFmtId="0" fontId="0" fillId="6" borderId="0" xfId="0" applyFill="1" applyBorder="1"/>
    <xf numFmtId="0" fontId="0" fillId="6" borderId="0" xfId="0" applyFill="1" applyAlignment="1">
      <alignment vertical="top" wrapText="1"/>
    </xf>
    <xf numFmtId="0" fontId="0" fillId="6" borderId="43" xfId="0" applyFill="1" applyBorder="1" applyAlignment="1">
      <alignment vertical="top"/>
    </xf>
    <xf numFmtId="0" fontId="131" fillId="6" borderId="0" xfId="0" applyFont="1" applyFill="1" applyBorder="1" applyAlignment="1">
      <alignment horizontal="left" vertical="center" wrapText="1"/>
    </xf>
    <xf numFmtId="0" fontId="51" fillId="6" borderId="0" xfId="0" applyFont="1" applyFill="1" applyBorder="1" applyAlignment="1">
      <alignment vertical="center" wrapText="1"/>
    </xf>
    <xf numFmtId="0" fontId="46" fillId="6" borderId="7" xfId="0" applyFont="1" applyFill="1" applyBorder="1" applyAlignment="1">
      <alignment vertical="center"/>
    </xf>
    <xf numFmtId="0" fontId="101" fillId="6" borderId="31" xfId="0" applyFont="1" applyFill="1" applyBorder="1" applyAlignment="1">
      <alignment horizontal="center" vertical="center" wrapText="1"/>
    </xf>
    <xf numFmtId="0" fontId="101" fillId="6" borderId="0" xfId="0" applyFont="1" applyFill="1" applyAlignment="1">
      <alignment horizontal="center" vertical="center" wrapText="1"/>
    </xf>
    <xf numFmtId="0" fontId="52" fillId="6" borderId="52" xfId="0" applyFont="1" applyFill="1" applyBorder="1" applyAlignment="1">
      <alignment vertical="center" wrapText="1"/>
    </xf>
    <xf numFmtId="0" fontId="0" fillId="0" borderId="0" xfId="0" applyAlignment="1">
      <alignment wrapText="1"/>
    </xf>
    <xf numFmtId="0" fontId="0" fillId="6" borderId="0" xfId="0" applyFill="1" applyAlignment="1">
      <alignment wrapText="1"/>
    </xf>
    <xf numFmtId="0" fontId="0" fillId="6" borderId="0" xfId="0" applyFill="1" applyBorder="1" applyAlignment="1">
      <alignment wrapText="1"/>
    </xf>
    <xf numFmtId="0" fontId="0" fillId="6" borderId="51" xfId="0" applyFill="1" applyBorder="1" applyAlignment="1">
      <alignment vertical="center"/>
    </xf>
    <xf numFmtId="0" fontId="121" fillId="6" borderId="40" xfId="0" applyFont="1" applyFill="1" applyBorder="1" applyAlignment="1">
      <alignment vertical="center" wrapText="1"/>
    </xf>
    <xf numFmtId="0" fontId="126" fillId="6" borderId="29" xfId="0" applyFont="1" applyFill="1" applyBorder="1" applyAlignment="1">
      <alignment horizontal="center" wrapText="1"/>
    </xf>
    <xf numFmtId="0" fontId="121" fillId="6" borderId="87" xfId="0" applyFont="1" applyFill="1" applyBorder="1" applyAlignment="1">
      <alignment vertical="center" wrapText="1"/>
    </xf>
    <xf numFmtId="0" fontId="182" fillId="6" borderId="40" xfId="0" applyFont="1" applyFill="1" applyBorder="1" applyAlignment="1">
      <alignment vertical="center" wrapText="1"/>
    </xf>
    <xf numFmtId="0" fontId="183" fillId="6" borderId="29" xfId="0" applyFont="1" applyFill="1" applyBorder="1" applyAlignment="1">
      <alignment horizontal="center" wrapText="1"/>
    </xf>
    <xf numFmtId="0" fontId="182" fillId="6" borderId="87" xfId="0" applyFont="1" applyFill="1" applyBorder="1" applyAlignment="1">
      <alignment vertical="center" wrapText="1"/>
    </xf>
    <xf numFmtId="0" fontId="52" fillId="6" borderId="76" xfId="0" applyFont="1" applyFill="1" applyBorder="1" applyAlignment="1">
      <alignment vertical="center" wrapText="1"/>
    </xf>
    <xf numFmtId="0" fontId="52" fillId="6" borderId="77" xfId="0" applyFont="1" applyFill="1" applyBorder="1" applyAlignment="1">
      <alignment vertical="center" wrapText="1"/>
    </xf>
    <xf numFmtId="0" fontId="171" fillId="6" borderId="0" xfId="0" applyFont="1" applyFill="1" applyBorder="1" applyAlignment="1">
      <alignment vertical="center" wrapText="1"/>
    </xf>
    <xf numFmtId="0" fontId="131" fillId="6" borderId="111" xfId="0" applyFont="1" applyFill="1" applyBorder="1" applyAlignment="1">
      <alignment vertical="center" wrapText="1"/>
    </xf>
    <xf numFmtId="0" fontId="131" fillId="6" borderId="112" xfId="0" applyFont="1" applyFill="1" applyBorder="1" applyAlignment="1">
      <alignment vertical="center" wrapText="1"/>
    </xf>
    <xf numFmtId="0" fontId="131" fillId="6" borderId="30" xfId="0" applyFont="1" applyFill="1" applyBorder="1" applyAlignment="1">
      <alignment vertical="center" wrapText="1"/>
    </xf>
    <xf numFmtId="0" fontId="131" fillId="6" borderId="113" xfId="0" applyFont="1" applyFill="1" applyBorder="1" applyAlignment="1">
      <alignment horizontal="left" vertical="center" wrapText="1"/>
    </xf>
    <xf numFmtId="0" fontId="131" fillId="6" borderId="113" xfId="0" applyFont="1" applyFill="1" applyBorder="1" applyAlignment="1">
      <alignment vertical="center" wrapText="1"/>
    </xf>
    <xf numFmtId="0" fontId="131" fillId="6" borderId="30" xfId="0" applyFont="1" applyFill="1" applyBorder="1" applyAlignment="1">
      <alignment horizontal="left" vertical="center" wrapText="1"/>
    </xf>
    <xf numFmtId="0" fontId="131" fillId="6" borderId="114" xfId="0" applyFont="1" applyFill="1" applyBorder="1" applyAlignment="1">
      <alignment vertical="center" wrapText="1"/>
    </xf>
    <xf numFmtId="0" fontId="131" fillId="6" borderId="115" xfId="0" applyFont="1" applyFill="1" applyBorder="1" applyAlignment="1">
      <alignment horizontal="left" vertical="center" wrapText="1"/>
    </xf>
    <xf numFmtId="0" fontId="186" fillId="6" borderId="32" xfId="0" applyFont="1" applyFill="1" applyBorder="1" applyAlignment="1">
      <alignment vertical="center"/>
    </xf>
    <xf numFmtId="0" fontId="186" fillId="6" borderId="111" xfId="0" applyFont="1" applyFill="1" applyBorder="1" applyAlignment="1">
      <alignment vertical="center" wrapText="1"/>
    </xf>
    <xf numFmtId="0" fontId="186" fillId="6" borderId="30" xfId="0" applyFont="1" applyFill="1" applyBorder="1" applyAlignment="1">
      <alignment vertical="center" wrapText="1"/>
    </xf>
    <xf numFmtId="0" fontId="186" fillId="6" borderId="48" xfId="0" applyFont="1" applyFill="1" applyBorder="1" applyAlignment="1">
      <alignment vertical="center"/>
    </xf>
    <xf numFmtId="0" fontId="186" fillId="6" borderId="114" xfId="0" applyFont="1" applyFill="1" applyBorder="1" applyAlignment="1">
      <alignment vertical="center" wrapText="1"/>
    </xf>
    <xf numFmtId="0" fontId="181" fillId="6" borderId="45" xfId="0" applyFont="1" applyFill="1" applyBorder="1" applyAlignment="1">
      <alignment vertical="center"/>
    </xf>
    <xf numFmtId="0" fontId="187" fillId="6" borderId="76" xfId="0" applyFont="1" applyFill="1" applyBorder="1" applyAlignment="1">
      <alignment vertical="center" wrapText="1"/>
    </xf>
    <xf numFmtId="0" fontId="181" fillId="6" borderId="32" xfId="0" applyFont="1" applyFill="1" applyBorder="1" applyAlignment="1">
      <alignment vertical="center"/>
    </xf>
    <xf numFmtId="0" fontId="187" fillId="6" borderId="51" xfId="0" applyFont="1" applyFill="1" applyBorder="1" applyAlignment="1">
      <alignment vertical="center" wrapText="1"/>
    </xf>
    <xf numFmtId="0" fontId="181" fillId="6" borderId="13" xfId="0" applyFont="1" applyFill="1" applyBorder="1" applyAlignment="1">
      <alignment vertical="center"/>
    </xf>
    <xf numFmtId="0" fontId="187" fillId="6" borderId="31" xfId="0" applyFont="1" applyFill="1" applyBorder="1" applyAlignment="1">
      <alignment vertical="center" wrapText="1"/>
    </xf>
    <xf numFmtId="0" fontId="181" fillId="6" borderId="36" xfId="0" applyFont="1" applyFill="1" applyBorder="1" applyAlignment="1">
      <alignment vertical="center"/>
    </xf>
    <xf numFmtId="0" fontId="187" fillId="6" borderId="4" xfId="0" applyFont="1" applyFill="1" applyBorder="1" applyAlignment="1">
      <alignment vertical="center" wrapText="1"/>
    </xf>
    <xf numFmtId="0" fontId="181" fillId="6" borderId="48" xfId="0" applyFont="1" applyFill="1" applyBorder="1" applyAlignment="1">
      <alignment vertical="center"/>
    </xf>
    <xf numFmtId="0" fontId="187" fillId="6" borderId="57" xfId="0" applyFont="1" applyFill="1" applyBorder="1" applyAlignment="1">
      <alignment vertical="center" wrapText="1"/>
    </xf>
    <xf numFmtId="0" fontId="186" fillId="6" borderId="72" xfId="0" applyFont="1" applyFill="1" applyBorder="1" applyAlignment="1">
      <alignment vertical="center" wrapText="1"/>
    </xf>
    <xf numFmtId="0" fontId="131" fillId="6" borderId="72" xfId="0" applyFont="1" applyFill="1" applyBorder="1" applyAlignment="1">
      <alignment vertical="center" wrapText="1"/>
    </xf>
    <xf numFmtId="0" fontId="131" fillId="6" borderId="116" xfId="0" applyFont="1" applyFill="1" applyBorder="1" applyAlignment="1">
      <alignment vertical="center" wrapText="1"/>
    </xf>
    <xf numFmtId="0" fontId="186" fillId="6" borderId="13" xfId="0" applyFont="1" applyFill="1" applyBorder="1" applyAlignment="1">
      <alignment vertical="center"/>
    </xf>
    <xf numFmtId="0" fontId="186" fillId="6" borderId="15" xfId="0" applyFont="1" applyFill="1" applyBorder="1" applyAlignment="1">
      <alignment vertical="center" wrapText="1"/>
    </xf>
    <xf numFmtId="0" fontId="51" fillId="6" borderId="117" xfId="0" applyFont="1" applyFill="1" applyBorder="1" applyAlignment="1">
      <alignment vertical="center" wrapText="1"/>
    </xf>
    <xf numFmtId="0" fontId="131" fillId="6" borderId="15" xfId="0" applyFont="1" applyFill="1" applyBorder="1" applyAlignment="1">
      <alignment vertical="center" wrapText="1"/>
    </xf>
    <xf numFmtId="0" fontId="131" fillId="6" borderId="118" xfId="0" applyFont="1" applyFill="1" applyBorder="1" applyAlignment="1">
      <alignment vertical="center" wrapText="1"/>
    </xf>
    <xf numFmtId="0" fontId="61" fillId="6" borderId="0" xfId="0" applyFont="1" applyFill="1"/>
    <xf numFmtId="0" fontId="79" fillId="6" borderId="0" xfId="0" applyFont="1" applyFill="1" applyBorder="1"/>
    <xf numFmtId="0" fontId="0" fillId="6" borderId="0" xfId="0" applyFill="1" applyBorder="1" applyAlignment="1">
      <alignment wrapText="1"/>
    </xf>
    <xf numFmtId="0" fontId="47" fillId="6" borderId="31"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31" xfId="0" applyFill="1" applyBorder="1" applyAlignment="1">
      <alignment vertical="center"/>
    </xf>
    <xf numFmtId="0" fontId="101" fillId="6" borderId="31" xfId="0" applyFont="1" applyFill="1" applyBorder="1" applyAlignment="1">
      <alignment horizontal="left" vertical="center" wrapText="1"/>
    </xf>
    <xf numFmtId="0" fontId="101" fillId="6" borderId="31" xfId="0" applyFont="1" applyFill="1" applyBorder="1" applyAlignment="1">
      <alignment horizontal="center" vertical="center" wrapText="1"/>
    </xf>
    <xf numFmtId="0" fontId="0" fillId="6" borderId="31" xfId="0" applyFill="1" applyBorder="1" applyAlignment="1">
      <alignment vertical="center" wrapText="1"/>
    </xf>
    <xf numFmtId="0" fontId="0" fillId="0" borderId="7" xfId="0" applyBorder="1" applyAlignment="1">
      <alignment vertical="center"/>
    </xf>
    <xf numFmtId="0" fontId="0" fillId="6" borderId="0" xfId="0" applyFont="1" applyFill="1" applyBorder="1" applyAlignment="1">
      <alignment horizontal="center" vertical="center"/>
    </xf>
    <xf numFmtId="0" fontId="0" fillId="6" borderId="31" xfId="0" applyFill="1" applyBorder="1" applyAlignment="1">
      <alignment horizontal="center" vertical="center"/>
    </xf>
    <xf numFmtId="0" fontId="46" fillId="6" borderId="31" xfId="0" applyFont="1" applyFill="1" applyBorder="1" applyAlignment="1">
      <alignment vertical="center" wrapText="1"/>
    </xf>
    <xf numFmtId="0" fontId="0" fillId="31" borderId="31" xfId="0" applyFill="1" applyBorder="1" applyAlignment="1">
      <alignment horizontal="center" vertical="center"/>
    </xf>
    <xf numFmtId="0" fontId="0" fillId="32" borderId="31" xfId="0" applyFill="1" applyBorder="1" applyAlignment="1">
      <alignment vertical="center" wrapText="1"/>
    </xf>
    <xf numFmtId="0" fontId="15" fillId="6" borderId="31" xfId="0" applyFont="1" applyFill="1" applyBorder="1" applyAlignment="1" applyProtection="1">
      <alignment horizontal="left" vertical="center" wrapText="1"/>
    </xf>
    <xf numFmtId="0" fontId="0" fillId="31" borderId="31" xfId="0" applyFill="1" applyBorder="1" applyAlignment="1">
      <alignment vertical="center"/>
    </xf>
    <xf numFmtId="0" fontId="0" fillId="31" borderId="31" xfId="0" applyFill="1" applyBorder="1" applyAlignment="1">
      <alignment horizontal="center" vertical="center" wrapText="1"/>
    </xf>
    <xf numFmtId="0" fontId="0" fillId="6" borderId="0" xfId="0" applyFill="1" applyBorder="1" applyAlignment="1">
      <alignment wrapText="1"/>
    </xf>
    <xf numFmtId="0" fontId="0" fillId="6" borderId="31" xfId="0" applyFill="1" applyBorder="1" applyAlignment="1">
      <alignment vertical="center"/>
    </xf>
    <xf numFmtId="0" fontId="0" fillId="6" borderId="31" xfId="0" applyFill="1" applyBorder="1" applyAlignment="1">
      <alignment vertical="center" wrapText="1"/>
    </xf>
    <xf numFmtId="0" fontId="0" fillId="6" borderId="55" xfId="0" applyFill="1" applyBorder="1" applyAlignment="1">
      <alignment horizontal="center" vertical="center"/>
    </xf>
    <xf numFmtId="0" fontId="0" fillId="6" borderId="53" xfId="0" applyFill="1" applyBorder="1" applyAlignment="1">
      <alignment vertical="center" wrapText="1"/>
    </xf>
    <xf numFmtId="0" fontId="0" fillId="6" borderId="0" xfId="0" applyFill="1" applyBorder="1" applyAlignment="1"/>
    <xf numFmtId="0" fontId="0" fillId="6" borderId="51" xfId="0" applyFill="1" applyBorder="1" applyAlignment="1">
      <alignment horizontal="center" vertical="center"/>
    </xf>
    <xf numFmtId="1" fontId="140" fillId="6" borderId="51" xfId="0" applyNumberFormat="1" applyFont="1" applyFill="1" applyBorder="1" applyAlignment="1" applyProtection="1">
      <alignment horizontal="left" vertical="center" wrapText="1"/>
    </xf>
    <xf numFmtId="0" fontId="0" fillId="6" borderId="20" xfId="0" applyFill="1" applyBorder="1" applyAlignment="1">
      <alignment horizontal="center" vertical="center"/>
    </xf>
    <xf numFmtId="0" fontId="0" fillId="6" borderId="20" xfId="0" applyFill="1" applyBorder="1" applyAlignment="1">
      <alignment vertical="center"/>
    </xf>
    <xf numFmtId="0" fontId="0" fillId="6" borderId="28" xfId="0" applyFill="1" applyBorder="1" applyAlignment="1">
      <alignment horizontal="center" vertical="center"/>
    </xf>
    <xf numFmtId="0" fontId="0" fillId="36" borderId="28" xfId="0" applyFill="1" applyBorder="1" applyAlignment="1">
      <alignment wrapText="1"/>
    </xf>
    <xf numFmtId="0" fontId="47" fillId="6" borderId="7" xfId="0" applyFont="1" applyFill="1" applyBorder="1" applyAlignment="1">
      <alignment horizontal="center" vertical="center" wrapText="1"/>
    </xf>
    <xf numFmtId="0" fontId="0" fillId="6" borderId="0" xfId="0" applyFill="1" applyBorder="1" applyAlignment="1">
      <alignment wrapText="1"/>
    </xf>
    <xf numFmtId="0" fontId="0" fillId="6" borderId="31" xfId="0" applyFill="1" applyBorder="1" applyAlignment="1">
      <alignment horizontal="center" vertical="center"/>
    </xf>
    <xf numFmtId="0" fontId="46" fillId="6" borderId="54" xfId="0" applyFont="1" applyFill="1" applyBorder="1" applyAlignment="1">
      <alignment vertical="center" wrapText="1"/>
    </xf>
    <xf numFmtId="0" fontId="0" fillId="6" borderId="28" xfId="0" applyFill="1" applyBorder="1" applyAlignment="1"/>
    <xf numFmtId="0" fontId="0" fillId="6" borderId="28" xfId="0" applyFont="1" applyFill="1" applyBorder="1" applyAlignment="1"/>
    <xf numFmtId="0" fontId="0" fillId="6" borderId="28" xfId="0" applyFill="1" applyBorder="1" applyAlignment="1">
      <alignment vertical="center" wrapText="1"/>
    </xf>
    <xf numFmtId="0" fontId="0" fillId="6" borderId="28" xfId="0" applyFill="1" applyBorder="1"/>
    <xf numFmtId="0" fontId="0" fillId="6" borderId="31" xfId="0" applyFill="1" applyBorder="1" applyAlignment="1">
      <alignment vertical="center" wrapText="1"/>
    </xf>
    <xf numFmtId="0" fontId="0" fillId="6" borderId="31" xfId="0" applyFont="1" applyFill="1" applyBorder="1" applyAlignment="1">
      <alignment horizontal="center" vertical="center"/>
    </xf>
    <xf numFmtId="0" fontId="0" fillId="23" borderId="7" xfId="0" applyFill="1" applyBorder="1" applyAlignment="1">
      <alignment vertical="center" wrapText="1"/>
    </xf>
    <xf numFmtId="0" fontId="0" fillId="35" borderId="7" xfId="0" applyFill="1" applyBorder="1" applyAlignment="1">
      <alignment horizontal="center" vertical="center" wrapText="1"/>
    </xf>
    <xf numFmtId="0" fontId="0" fillId="6" borderId="17" xfId="0" applyFill="1" applyBorder="1" applyAlignment="1">
      <alignment horizontal="center" vertical="center"/>
    </xf>
    <xf numFmtId="15" fontId="66" fillId="8" borderId="2" xfId="0" applyNumberFormat="1" applyFont="1" applyFill="1" applyBorder="1" applyAlignment="1" applyProtection="1">
      <alignment horizontal="center" vertical="center"/>
      <protection locked="0"/>
    </xf>
    <xf numFmtId="0" fontId="47" fillId="8" borderId="96" xfId="0" applyFont="1" applyFill="1" applyBorder="1" applyAlignment="1">
      <alignment horizontal="left" vertical="center"/>
    </xf>
    <xf numFmtId="0" fontId="155" fillId="6" borderId="5" xfId="0" applyFont="1" applyFill="1" applyBorder="1" applyAlignment="1">
      <alignment horizontal="center" vertical="center"/>
    </xf>
    <xf numFmtId="0" fontId="155" fillId="6" borderId="80" xfId="0" applyFont="1" applyFill="1" applyBorder="1" applyAlignment="1">
      <alignment horizontal="center" vertical="center"/>
    </xf>
    <xf numFmtId="0" fontId="155" fillId="6" borderId="56" xfId="0" applyFont="1" applyFill="1" applyBorder="1" applyAlignment="1">
      <alignment horizontal="center" vertical="center"/>
    </xf>
    <xf numFmtId="0" fontId="155" fillId="6" borderId="42" xfId="0" applyFont="1" applyFill="1" applyBorder="1" applyAlignment="1">
      <alignment horizontal="center" vertical="center"/>
    </xf>
    <xf numFmtId="0" fontId="155" fillId="6" borderId="33" xfId="0" applyFont="1" applyFill="1" applyBorder="1" applyAlignment="1">
      <alignment horizontal="center" vertical="center"/>
    </xf>
    <xf numFmtId="0" fontId="0" fillId="16" borderId="7" xfId="0" applyFill="1" applyBorder="1" applyAlignment="1">
      <alignment horizontal="center" vertical="center" wrapText="1"/>
    </xf>
    <xf numFmtId="0" fontId="0" fillId="0" borderId="4" xfId="0" applyBorder="1" applyAlignment="1">
      <alignment vertical="top" wrapText="1"/>
    </xf>
    <xf numFmtId="0" fontId="0" fillId="0" borderId="51" xfId="0" applyBorder="1" applyAlignment="1">
      <alignment vertical="top" wrapText="1"/>
    </xf>
    <xf numFmtId="0" fontId="0" fillId="6" borderId="31" xfId="0" applyFill="1" applyBorder="1" applyAlignment="1">
      <alignment horizontal="left" vertical="center" wrapText="1"/>
    </xf>
    <xf numFmtId="0" fontId="0" fillId="6" borderId="31" xfId="0" applyFill="1" applyBorder="1" applyAlignment="1">
      <alignment horizontal="center" vertical="center" wrapText="1"/>
    </xf>
    <xf numFmtId="0" fontId="0" fillId="6" borderId="31" xfId="0" applyFill="1" applyBorder="1" applyAlignment="1">
      <alignment vertical="center" wrapText="1"/>
    </xf>
    <xf numFmtId="0" fontId="0" fillId="6" borderId="31" xfId="0" applyFill="1" applyBorder="1" applyAlignment="1">
      <alignment horizontal="center" vertical="center"/>
    </xf>
    <xf numFmtId="0" fontId="0" fillId="6" borderId="31" xfId="0" applyFill="1" applyBorder="1" applyAlignment="1">
      <alignment vertical="center"/>
    </xf>
    <xf numFmtId="0" fontId="155" fillId="8" borderId="5" xfId="0" applyFont="1" applyFill="1" applyBorder="1" applyAlignment="1" applyProtection="1">
      <alignment horizontal="left" vertical="center"/>
    </xf>
    <xf numFmtId="0" fontId="59" fillId="8" borderId="5" xfId="0" applyFont="1" applyFill="1" applyBorder="1" applyAlignment="1" applyProtection="1">
      <alignment horizontal="left" vertical="center"/>
    </xf>
    <xf numFmtId="0" fontId="155" fillId="8" borderId="42" xfId="0" applyFont="1" applyFill="1" applyBorder="1" applyAlignment="1" applyProtection="1">
      <alignment horizontal="left" vertical="center"/>
    </xf>
    <xf numFmtId="0" fontId="59" fillId="8" borderId="96" xfId="0" applyFont="1" applyFill="1" applyBorder="1" applyAlignment="1" applyProtection="1">
      <alignment horizontal="left" vertical="center"/>
    </xf>
    <xf numFmtId="0" fontId="82" fillId="8" borderId="33" xfId="0" applyFont="1" applyFill="1" applyBorder="1" applyAlignment="1" applyProtection="1">
      <alignment horizontal="left" vertical="center"/>
    </xf>
    <xf numFmtId="0" fontId="47" fillId="8" borderId="5" xfId="0" applyFont="1" applyFill="1" applyBorder="1" applyAlignment="1" applyProtection="1">
      <alignment horizontal="left" vertical="center"/>
    </xf>
    <xf numFmtId="0" fontId="82" fillId="8" borderId="5" xfId="0" applyFont="1" applyFill="1" applyBorder="1" applyAlignment="1" applyProtection="1">
      <alignment horizontal="left" vertical="center"/>
    </xf>
    <xf numFmtId="0" fontId="82" fillId="37" borderId="5" xfId="0" applyFont="1" applyFill="1" applyBorder="1" applyAlignment="1" applyProtection="1">
      <alignment horizontal="left" vertical="center"/>
    </xf>
    <xf numFmtId="0" fontId="47" fillId="37" borderId="5" xfId="0" applyFont="1" applyFill="1" applyBorder="1" applyAlignment="1" applyProtection="1">
      <alignment horizontal="left" vertical="center"/>
    </xf>
    <xf numFmtId="0" fontId="82" fillId="37" borderId="56" xfId="0" applyFont="1" applyFill="1" applyBorder="1" applyAlignment="1" applyProtection="1">
      <alignment horizontal="left" vertical="center"/>
    </xf>
    <xf numFmtId="10" fontId="107" fillId="9" borderId="8" xfId="0" applyNumberFormat="1" applyFont="1" applyFill="1" applyBorder="1" applyAlignment="1" applyProtection="1">
      <alignment horizontal="left" vertical="center"/>
    </xf>
    <xf numFmtId="0" fontId="28" fillId="6" borderId="27" xfId="0" applyFont="1" applyFill="1" applyBorder="1" applyAlignment="1" applyProtection="1">
      <alignment horizontal="left" vertical="center"/>
    </xf>
    <xf numFmtId="0" fontId="0" fillId="35" borderId="22" xfId="0" applyFill="1" applyBorder="1" applyAlignment="1">
      <alignment horizontal="center" wrapText="1"/>
    </xf>
    <xf numFmtId="0" fontId="66" fillId="6" borderId="27" xfId="0" applyFont="1" applyFill="1" applyBorder="1" applyAlignment="1" applyProtection="1">
      <alignment horizontal="right" vertical="center"/>
    </xf>
    <xf numFmtId="0" fontId="0" fillId="6" borderId="57" xfId="0" applyFill="1" applyBorder="1"/>
    <xf numFmtId="0" fontId="114" fillId="16" borderId="12" xfId="0" applyFont="1" applyFill="1" applyBorder="1" applyAlignment="1">
      <alignment horizontal="left" wrapText="1"/>
    </xf>
    <xf numFmtId="0" fontId="192" fillId="6" borderId="66" xfId="0" applyFont="1" applyFill="1" applyBorder="1" applyAlignment="1">
      <alignment vertical="center"/>
    </xf>
    <xf numFmtId="0" fontId="0" fillId="6" borderId="51" xfId="0" applyFont="1" applyFill="1" applyBorder="1" applyAlignment="1">
      <alignment vertical="center" wrapText="1"/>
    </xf>
    <xf numFmtId="0" fontId="107" fillId="15" borderId="7" xfId="0" applyFont="1" applyFill="1" applyBorder="1" applyAlignment="1" applyProtection="1">
      <alignment horizontal="left" vertical="center"/>
    </xf>
    <xf numFmtId="0" fontId="0" fillId="6" borderId="0" xfId="0" applyFill="1" applyBorder="1" applyAlignment="1"/>
    <xf numFmtId="0" fontId="161" fillId="6" borderId="0" xfId="0" applyFont="1" applyFill="1" applyBorder="1" applyAlignment="1">
      <alignment horizontal="center" vertical="center"/>
    </xf>
    <xf numFmtId="0" fontId="162" fillId="6" borderId="0" xfId="0" applyFont="1" applyFill="1" applyBorder="1" applyAlignment="1">
      <alignment horizontal="center"/>
    </xf>
    <xf numFmtId="0" fontId="163" fillId="6" borderId="0" xfId="0" applyFont="1" applyFill="1" applyBorder="1" applyAlignment="1">
      <alignment horizontal="left" vertical="center"/>
    </xf>
    <xf numFmtId="0" fontId="0" fillId="6" borderId="0" xfId="0" applyFill="1" applyBorder="1" applyAlignment="1">
      <alignment horizontal="left"/>
    </xf>
    <xf numFmtId="0" fontId="101" fillId="6" borderId="0" xfId="0" applyFont="1" applyFill="1" applyBorder="1" applyAlignment="1">
      <alignment horizontal="right" vertical="top"/>
    </xf>
    <xf numFmtId="0" fontId="101" fillId="6" borderId="0" xfId="0" applyFont="1" applyFill="1" applyBorder="1" applyAlignment="1">
      <alignment vertical="top"/>
    </xf>
    <xf numFmtId="0" fontId="66" fillId="6" borderId="0" xfId="0" applyFont="1" applyFill="1" applyBorder="1" applyAlignment="1">
      <alignment vertical="top"/>
    </xf>
    <xf numFmtId="0" fontId="101" fillId="6" borderId="0" xfId="0" applyFont="1" applyFill="1" applyBorder="1" applyAlignment="1">
      <alignment horizontal="left" vertical="top"/>
    </xf>
    <xf numFmtId="0" fontId="0" fillId="6" borderId="0" xfId="0" applyFill="1" applyBorder="1" applyAlignment="1">
      <alignment horizontal="left" vertical="top"/>
    </xf>
    <xf numFmtId="0" fontId="6" fillId="6" borderId="0" xfId="0" applyFont="1" applyFill="1" applyBorder="1" applyAlignment="1"/>
    <xf numFmtId="0" fontId="92" fillId="6" borderId="0" xfId="0" applyFont="1" applyFill="1" applyBorder="1" applyAlignment="1">
      <alignment horizontal="left" vertical="center"/>
    </xf>
    <xf numFmtId="0" fontId="14" fillId="6" borderId="0" xfId="0" applyFont="1" applyFill="1" applyBorder="1" applyAlignment="1"/>
    <xf numFmtId="0" fontId="47" fillId="6" borderId="0" xfId="0" applyFont="1" applyFill="1" applyBorder="1" applyAlignment="1"/>
    <xf numFmtId="0" fontId="11" fillId="6" borderId="0" xfId="0" applyFont="1" applyFill="1" applyBorder="1" applyAlignment="1"/>
    <xf numFmtId="0" fontId="95" fillId="6" borderId="0" xfId="0" applyFont="1" applyFill="1" applyBorder="1" applyAlignment="1">
      <alignment vertical="top"/>
    </xf>
    <xf numFmtId="0" fontId="6" fillId="6" borderId="0" xfId="0" applyFont="1" applyFill="1" applyBorder="1" applyAlignment="1">
      <alignment vertical="top"/>
    </xf>
    <xf numFmtId="0" fontId="95" fillId="6" borderId="0" xfId="0" applyFont="1" applyFill="1" applyBorder="1" applyAlignment="1"/>
    <xf numFmtId="0" fontId="51" fillId="6" borderId="0" xfId="0" applyFont="1" applyFill="1" applyBorder="1" applyAlignment="1"/>
    <xf numFmtId="0" fontId="95" fillId="6" borderId="0" xfId="0" quotePrefix="1" applyFont="1" applyFill="1" applyBorder="1" applyAlignment="1">
      <alignment horizontal="right" vertical="top"/>
    </xf>
    <xf numFmtId="0" fontId="92" fillId="6" borderId="0" xfId="0" applyFont="1" applyFill="1" applyBorder="1" applyAlignment="1">
      <alignment horizontal="left" vertical="top"/>
    </xf>
    <xf numFmtId="0" fontId="57" fillId="6" borderId="0" xfId="0" quotePrefix="1" applyFont="1" applyFill="1" applyBorder="1" applyAlignment="1"/>
    <xf numFmtId="0" fontId="96" fillId="6" borderId="0" xfId="0" applyFont="1" applyFill="1" applyBorder="1" applyAlignment="1"/>
    <xf numFmtId="0" fontId="10" fillId="6" borderId="0" xfId="0" quotePrefix="1" applyFont="1" applyFill="1" applyBorder="1" applyAlignment="1"/>
    <xf numFmtId="0" fontId="166" fillId="6" borderId="0" xfId="0" applyFont="1" applyFill="1" applyBorder="1" applyAlignment="1">
      <alignment horizontal="left" vertical="center"/>
    </xf>
    <xf numFmtId="0" fontId="11" fillId="6" borderId="0" xfId="0" quotePrefix="1" applyFont="1" applyFill="1" applyBorder="1" applyAlignment="1"/>
    <xf numFmtId="0" fontId="93" fillId="6" borderId="0" xfId="0" applyFont="1" applyFill="1" applyBorder="1" applyAlignment="1">
      <alignment horizontal="left" vertical="center"/>
    </xf>
    <xf numFmtId="0" fontId="57" fillId="6" borderId="0" xfId="0" applyFont="1" applyFill="1" applyBorder="1" applyAlignment="1"/>
    <xf numFmtId="0" fontId="94" fillId="6" borderId="0" xfId="0" applyFont="1" applyFill="1" applyBorder="1" applyAlignment="1"/>
    <xf numFmtId="0" fontId="164" fillId="6" borderId="0" xfId="0" applyFont="1" applyFill="1" applyBorder="1" applyAlignment="1">
      <alignment horizontal="left" vertical="center"/>
    </xf>
    <xf numFmtId="0" fontId="92" fillId="6" borderId="0" xfId="0" applyFont="1" applyFill="1" applyBorder="1" applyAlignment="1">
      <alignment vertical="center"/>
    </xf>
    <xf numFmtId="0" fontId="52" fillId="6" borderId="0" xfId="0" applyFont="1" applyFill="1" applyBorder="1" applyAlignment="1"/>
    <xf numFmtId="0" fontId="45" fillId="6" borderId="0" xfId="2" applyFill="1" applyBorder="1" applyAlignment="1"/>
    <xf numFmtId="0" fontId="53" fillId="6" borderId="0" xfId="0" applyFont="1" applyFill="1" applyBorder="1" applyAlignment="1"/>
    <xf numFmtId="0" fontId="92" fillId="6" borderId="0" xfId="0" applyFont="1" applyFill="1" applyBorder="1" applyAlignment="1">
      <alignment horizontal="right" vertical="top"/>
    </xf>
    <xf numFmtId="0" fontId="167" fillId="6" borderId="0" xfId="0" applyFont="1" applyFill="1" applyBorder="1" applyAlignment="1">
      <alignment vertical="center"/>
    </xf>
    <xf numFmtId="0" fontId="92" fillId="6" borderId="0" xfId="0" applyFont="1" applyFill="1" applyBorder="1" applyAlignment="1">
      <alignment horizontal="right" vertical="center"/>
    </xf>
    <xf numFmtId="0" fontId="93" fillId="6" borderId="0" xfId="0" applyFont="1" applyFill="1" applyBorder="1" applyAlignment="1">
      <alignment horizontal="right" vertical="top"/>
    </xf>
    <xf numFmtId="0" fontId="163" fillId="6" borderId="0" xfId="0" applyFont="1" applyFill="1" applyBorder="1" applyAlignment="1">
      <alignment vertical="center"/>
    </xf>
    <xf numFmtId="0" fontId="45" fillId="6" borderId="0" xfId="2" applyFill="1" applyBorder="1" applyAlignment="1">
      <alignment horizontal="left" vertical="center"/>
    </xf>
    <xf numFmtId="0" fontId="165" fillId="6" borderId="0" xfId="0" applyFont="1" applyFill="1" applyBorder="1" applyAlignment="1">
      <alignment vertical="center"/>
    </xf>
    <xf numFmtId="0" fontId="64" fillId="6" borderId="0" xfId="0" applyFont="1" applyFill="1" applyBorder="1" applyAlignment="1">
      <alignment vertical="center"/>
    </xf>
    <xf numFmtId="0" fontId="70" fillId="6" borderId="0" xfId="0" applyFont="1" applyFill="1" applyBorder="1" applyAlignment="1">
      <alignment vertical="center"/>
    </xf>
    <xf numFmtId="0" fontId="101" fillId="6" borderId="0" xfId="0" applyFont="1" applyFill="1" applyBorder="1" applyAlignment="1">
      <alignment vertical="center"/>
    </xf>
    <xf numFmtId="0" fontId="45" fillId="6" borderId="0" xfId="2" applyFill="1" applyBorder="1" applyAlignment="1">
      <alignment vertical="center"/>
    </xf>
    <xf numFmtId="0" fontId="66" fillId="6" borderId="0" xfId="0" applyFont="1" applyFill="1" applyBorder="1" applyAlignment="1">
      <alignment vertical="center"/>
    </xf>
    <xf numFmtId="0" fontId="193" fillId="6" borderId="0" xfId="0" applyFont="1" applyFill="1" applyBorder="1" applyAlignment="1">
      <alignment horizontal="left" vertical="center"/>
    </xf>
    <xf numFmtId="0" fontId="6" fillId="2" borderId="16" xfId="3" applyFont="1" applyFill="1" applyBorder="1"/>
    <xf numFmtId="0" fontId="6" fillId="2" borderId="16" xfId="3" applyFill="1" applyBorder="1"/>
    <xf numFmtId="0" fontId="0" fillId="19" borderId="1" xfId="0" applyFill="1" applyBorder="1"/>
    <xf numFmtId="0" fontId="194" fillId="13" borderId="0" xfId="0" applyFont="1" applyFill="1" applyBorder="1" applyAlignment="1" applyProtection="1">
      <alignment horizontal="left" vertical="center" wrapText="1"/>
    </xf>
    <xf numFmtId="0" fontId="0" fillId="6" borderId="51" xfId="0" applyFill="1" applyBorder="1" applyAlignment="1">
      <alignment vertical="center"/>
    </xf>
    <xf numFmtId="0" fontId="0" fillId="6" borderId="51" xfId="0" applyFill="1" applyBorder="1" applyAlignment="1"/>
    <xf numFmtId="0" fontId="114" fillId="16" borderId="2" xfId="0" applyFont="1" applyFill="1" applyBorder="1" applyAlignment="1">
      <alignment horizontal="left" wrapText="1"/>
    </xf>
    <xf numFmtId="0" fontId="89" fillId="31" borderId="8" xfId="0" applyFont="1" applyFill="1" applyBorder="1" applyAlignment="1" applyProtection="1">
      <alignment horizontal="left" vertical="center" wrapText="1"/>
      <protection locked="0"/>
    </xf>
    <xf numFmtId="0" fontId="59" fillId="16" borderId="2" xfId="0" applyFont="1" applyFill="1" applyBorder="1" applyAlignment="1">
      <alignment horizontal="left" vertical="top" wrapText="1"/>
    </xf>
    <xf numFmtId="0" fontId="89" fillId="31" borderId="80" xfId="0" applyFont="1" applyFill="1" applyBorder="1" applyAlignment="1" applyProtection="1">
      <alignment horizontal="left" vertical="center" wrapText="1"/>
      <protection locked="0"/>
    </xf>
    <xf numFmtId="0" fontId="59" fillId="16" borderId="22" xfId="0" applyFont="1" applyFill="1" applyBorder="1" applyAlignment="1">
      <alignment horizontal="left" vertical="top" wrapText="1"/>
    </xf>
    <xf numFmtId="0" fontId="114" fillId="16" borderId="22" xfId="0" applyFont="1" applyFill="1" applyBorder="1" applyAlignment="1">
      <alignment horizontal="left" wrapText="1"/>
    </xf>
    <xf numFmtId="0" fontId="59" fillId="16" borderId="8" xfId="0" applyFont="1" applyFill="1" applyBorder="1" applyAlignment="1">
      <alignment horizontal="left" vertical="center"/>
    </xf>
    <xf numFmtId="0" fontId="155" fillId="6" borderId="8" xfId="0" applyFont="1" applyFill="1" applyBorder="1" applyAlignment="1">
      <alignment horizontal="center" vertical="center"/>
    </xf>
    <xf numFmtId="0" fontId="47" fillId="6" borderId="8" xfId="0" applyFont="1" applyFill="1" applyBorder="1" applyAlignment="1">
      <alignment horizontal="left" vertical="center"/>
    </xf>
    <xf numFmtId="0" fontId="59" fillId="16" borderId="7" xfId="0" applyFont="1" applyFill="1" applyBorder="1" applyAlignment="1">
      <alignment horizontal="left" vertical="center"/>
    </xf>
    <xf numFmtId="0" fontId="59" fillId="16" borderId="4" xfId="0" applyFont="1" applyFill="1" applyBorder="1" applyAlignment="1">
      <alignment horizontal="left" vertical="center"/>
    </xf>
    <xf numFmtId="0" fontId="59" fillId="16" borderId="56" xfId="0" applyFont="1" applyFill="1" applyBorder="1" applyAlignment="1">
      <alignment horizontal="left" vertical="center"/>
    </xf>
    <xf numFmtId="0" fontId="59" fillId="16" borderId="57" xfId="0" applyFont="1" applyFill="1" applyBorder="1" applyAlignment="1">
      <alignment horizontal="left" vertical="center"/>
    </xf>
    <xf numFmtId="0" fontId="191" fillId="6" borderId="0" xfId="0" applyFont="1" applyFill="1" applyAlignment="1">
      <alignment horizontal="center" vertical="center" wrapText="1"/>
    </xf>
    <xf numFmtId="0" fontId="86" fillId="0" borderId="0" xfId="0" applyFont="1" applyAlignment="1">
      <alignment horizontal="center" vertical="center" wrapText="1"/>
    </xf>
    <xf numFmtId="0" fontId="49" fillId="30" borderId="8" xfId="0" applyFont="1" applyFill="1" applyBorder="1" applyAlignment="1">
      <alignment horizontal="center" vertical="center"/>
    </xf>
    <xf numFmtId="0" fontId="49" fillId="30" borderId="9" xfId="0" applyFont="1" applyFill="1" applyBorder="1" applyAlignment="1">
      <alignment horizontal="center" vertical="center"/>
    </xf>
    <xf numFmtId="0" fontId="49" fillId="8" borderId="8" xfId="0" applyFont="1" applyFill="1" applyBorder="1" applyAlignment="1">
      <alignment horizontal="center" vertical="center"/>
    </xf>
    <xf numFmtId="0" fontId="49" fillId="8" borderId="9" xfId="0" applyFont="1" applyFill="1" applyBorder="1" applyAlignment="1">
      <alignment horizontal="center" vertical="center"/>
    </xf>
    <xf numFmtId="0" fontId="11" fillId="31" borderId="24" xfId="0" applyFont="1" applyFill="1" applyBorder="1" applyAlignment="1">
      <alignment horizontal="center" vertical="center"/>
    </xf>
    <xf numFmtId="0" fontId="0" fillId="31" borderId="40" xfId="0" applyFont="1" applyFill="1" applyBorder="1" applyAlignment="1"/>
    <xf numFmtId="0" fontId="11" fillId="8" borderId="24" xfId="0" applyFont="1" applyFill="1" applyBorder="1" applyAlignment="1">
      <alignment horizontal="center" vertical="center"/>
    </xf>
    <xf numFmtId="0" fontId="0" fillId="0" borderId="40" xfId="0" applyFont="1" applyBorder="1" applyAlignment="1"/>
    <xf numFmtId="0" fontId="49" fillId="22" borderId="8" xfId="0" applyFont="1" applyFill="1" applyBorder="1" applyAlignment="1">
      <alignment horizontal="center" vertical="center"/>
    </xf>
    <xf numFmtId="0" fontId="49" fillId="22" borderId="9" xfId="0" applyFont="1" applyFill="1" applyBorder="1" applyAlignment="1">
      <alignment horizontal="center" vertical="center"/>
    </xf>
    <xf numFmtId="0" fontId="49" fillId="40" borderId="8" xfId="0" applyFont="1" applyFill="1" applyBorder="1" applyAlignment="1">
      <alignment horizontal="center" vertical="center"/>
    </xf>
    <xf numFmtId="0" fontId="49" fillId="40" borderId="9" xfId="0" applyFont="1" applyFill="1" applyBorder="1" applyAlignment="1">
      <alignment horizontal="center" vertical="center"/>
    </xf>
    <xf numFmtId="0" fontId="175" fillId="32" borderId="24" xfId="0" applyFont="1" applyFill="1" applyBorder="1" applyAlignment="1"/>
    <xf numFmtId="0" fontId="175" fillId="32" borderId="40" xfId="0" applyFont="1" applyFill="1" applyBorder="1" applyAlignment="1"/>
    <xf numFmtId="0" fontId="49" fillId="16" borderId="24" xfId="0" applyFont="1" applyFill="1" applyBorder="1" applyAlignment="1">
      <alignment horizontal="center" vertical="center"/>
    </xf>
    <xf numFmtId="0" fontId="102" fillId="6" borderId="0" xfId="0" applyFont="1" applyFill="1" applyBorder="1" applyAlignment="1">
      <alignment vertical="center" wrapText="1"/>
    </xf>
    <xf numFmtId="0" fontId="0" fillId="6" borderId="0" xfId="0" applyFill="1" applyAlignment="1">
      <alignment vertical="center" wrapText="1"/>
    </xf>
    <xf numFmtId="0" fontId="11" fillId="6" borderId="0" xfId="0" applyFont="1" applyFill="1" applyAlignment="1"/>
    <xf numFmtId="0" fontId="0" fillId="0" borderId="0" xfId="0" applyAlignment="1"/>
    <xf numFmtId="0" fontId="49" fillId="6" borderId="8" xfId="0" applyFont="1" applyFill="1" applyBorder="1" applyAlignment="1">
      <alignment horizontal="center" vertical="center"/>
    </xf>
    <xf numFmtId="0" fontId="49" fillId="0" borderId="9" xfId="0" applyFont="1" applyBorder="1" applyAlignment="1">
      <alignment horizontal="center" vertical="center"/>
    </xf>
    <xf numFmtId="0" fontId="49" fillId="39" borderId="8" xfId="0" applyFont="1" applyFill="1" applyBorder="1" applyAlignment="1">
      <alignment horizontal="center" vertical="center"/>
    </xf>
    <xf numFmtId="0" fontId="49" fillId="39" borderId="9" xfId="0" applyFont="1" applyFill="1" applyBorder="1" applyAlignment="1">
      <alignment horizontal="center" vertical="center"/>
    </xf>
    <xf numFmtId="0" fontId="11" fillId="6" borderId="24" xfId="0" applyFont="1" applyFill="1" applyBorder="1" applyAlignment="1">
      <alignment horizontal="center" vertical="center"/>
    </xf>
    <xf numFmtId="0" fontId="184" fillId="6" borderId="0" xfId="0" applyFont="1" applyFill="1" applyAlignment="1">
      <alignment vertical="center" wrapText="1"/>
    </xf>
    <xf numFmtId="0" fontId="78" fillId="0" borderId="0" xfId="0" applyFont="1" applyAlignment="1">
      <alignment vertical="center" wrapText="1"/>
    </xf>
    <xf numFmtId="0" fontId="0" fillId="6" borderId="31" xfId="0" applyFill="1" applyBorder="1" applyAlignment="1">
      <alignment vertical="center" wrapText="1"/>
    </xf>
    <xf numFmtId="0" fontId="0" fillId="0" borderId="51" xfId="0" applyBorder="1" applyAlignment="1">
      <alignment wrapText="1"/>
    </xf>
    <xf numFmtId="0" fontId="0" fillId="6" borderId="31" xfId="0" applyFill="1" applyBorder="1" applyAlignment="1">
      <alignment horizontal="center" vertical="center"/>
    </xf>
    <xf numFmtId="0" fontId="0" fillId="0" borderId="4" xfId="0" applyBorder="1" applyAlignment="1"/>
    <xf numFmtId="0" fontId="101" fillId="6" borderId="31" xfId="0" applyFont="1" applyFill="1" applyBorder="1" applyAlignment="1">
      <alignment horizontal="left" vertical="center" wrapText="1"/>
    </xf>
    <xf numFmtId="0" fontId="0" fillId="0" borderId="4" xfId="0" applyBorder="1" applyAlignment="1">
      <alignment wrapText="1"/>
    </xf>
    <xf numFmtId="0" fontId="0" fillId="0" borderId="4" xfId="0" applyBorder="1" applyAlignment="1">
      <alignment vertical="center" wrapText="1"/>
    </xf>
    <xf numFmtId="0" fontId="0" fillId="6" borderId="31" xfId="0" applyFill="1" applyBorder="1" applyAlignment="1">
      <alignment vertical="center"/>
    </xf>
    <xf numFmtId="0" fontId="0" fillId="0" borderId="4" xfId="0" applyBorder="1" applyAlignment="1">
      <alignment vertical="center"/>
    </xf>
    <xf numFmtId="0" fontId="0" fillId="16" borderId="31" xfId="0" applyFill="1" applyBorder="1" applyAlignment="1">
      <alignment horizontal="center" vertical="center" wrapText="1"/>
    </xf>
    <xf numFmtId="0" fontId="0" fillId="16" borderId="4" xfId="0" applyFill="1" applyBorder="1" applyAlignment="1">
      <alignment horizontal="center" vertical="center" wrapText="1"/>
    </xf>
    <xf numFmtId="0" fontId="0" fillId="0" borderId="4" xfId="0" applyBorder="1" applyAlignment="1">
      <alignment horizontal="center" vertical="center"/>
    </xf>
    <xf numFmtId="0" fontId="140" fillId="6" borderId="31" xfId="0" applyFont="1" applyFill="1" applyBorder="1" applyAlignment="1" applyProtection="1">
      <alignment horizontal="left" vertical="center" wrapText="1"/>
    </xf>
    <xf numFmtId="0" fontId="47" fillId="6" borderId="31" xfId="0" applyFont="1" applyFill="1" applyBorder="1" applyAlignment="1">
      <alignment horizontal="center" vertical="center"/>
    </xf>
    <xf numFmtId="0" fontId="48" fillId="6" borderId="8" xfId="0" applyFont="1" applyFill="1" applyBorder="1" applyAlignment="1">
      <alignment horizontal="left" vertical="center"/>
    </xf>
    <xf numFmtId="0" fontId="48" fillId="0" borderId="23" xfId="0" applyFont="1" applyBorder="1" applyAlignment="1">
      <alignment horizontal="left"/>
    </xf>
    <xf numFmtId="0" fontId="48" fillId="0" borderId="9" xfId="0" applyFont="1" applyBorder="1" applyAlignment="1">
      <alignment horizontal="left"/>
    </xf>
    <xf numFmtId="0" fontId="47" fillId="6" borderId="31" xfId="0" applyFont="1" applyFill="1" applyBorder="1" applyAlignment="1">
      <alignment vertical="center" wrapText="1"/>
    </xf>
    <xf numFmtId="0" fontId="0" fillId="0" borderId="51" xfId="0" applyBorder="1" applyAlignment="1">
      <alignment vertical="center" wrapText="1"/>
    </xf>
    <xf numFmtId="0" fontId="0" fillId="0" borderId="51" xfId="0" applyBorder="1" applyAlignment="1">
      <alignment vertical="center"/>
    </xf>
    <xf numFmtId="0" fontId="66" fillId="6" borderId="31" xfId="0" applyFont="1" applyFill="1" applyBorder="1" applyAlignment="1" applyProtection="1">
      <alignment horizontal="left" vertical="center" wrapText="1"/>
    </xf>
    <xf numFmtId="0" fontId="0" fillId="6" borderId="31" xfId="0" applyFill="1" applyBorder="1" applyAlignment="1">
      <alignment horizontal="left" vertical="center" wrapText="1"/>
    </xf>
    <xf numFmtId="0" fontId="0" fillId="6" borderId="31" xfId="0" applyFill="1" applyBorder="1" applyAlignment="1">
      <alignment horizontal="center" vertical="center" wrapText="1"/>
    </xf>
    <xf numFmtId="0" fontId="0" fillId="0" borderId="4" xfId="0" applyBorder="1" applyAlignment="1">
      <alignment horizontal="center" vertical="center" wrapText="1"/>
    </xf>
    <xf numFmtId="0" fontId="0" fillId="0" borderId="51" xfId="0" applyBorder="1" applyAlignment="1">
      <alignment horizontal="center" vertical="center"/>
    </xf>
    <xf numFmtId="0" fontId="0" fillId="0" borderId="51" xfId="0" applyBorder="1" applyAlignment="1"/>
    <xf numFmtId="0" fontId="0" fillId="8" borderId="31" xfId="0" applyFill="1" applyBorder="1" applyAlignment="1">
      <alignment horizontal="center" vertical="center"/>
    </xf>
    <xf numFmtId="0" fontId="46" fillId="6" borderId="31" xfId="0" applyFont="1" applyFill="1" applyBorder="1" applyAlignment="1">
      <alignment vertical="center" wrapText="1"/>
    </xf>
    <xf numFmtId="0" fontId="0" fillId="6" borderId="31" xfId="0" applyFill="1" applyBorder="1" applyAlignment="1">
      <alignment horizontal="left" vertical="center"/>
    </xf>
    <xf numFmtId="0" fontId="0" fillId="0" borderId="4" xfId="0" applyBorder="1" applyAlignment="1">
      <alignment horizontal="left"/>
    </xf>
    <xf numFmtId="0" fontId="0" fillId="6" borderId="7" xfId="0" applyFont="1" applyFill="1" applyBorder="1" applyAlignment="1">
      <alignment horizontal="center" vertical="center"/>
    </xf>
    <xf numFmtId="0" fontId="0" fillId="0" borderId="7" xfId="0" applyBorder="1" applyAlignment="1">
      <alignment horizontal="center" vertical="center"/>
    </xf>
    <xf numFmtId="0" fontId="46" fillId="0" borderId="31" xfId="0" applyFont="1" applyBorder="1" applyAlignment="1">
      <alignment wrapText="1"/>
    </xf>
    <xf numFmtId="0" fontId="0" fillId="8" borderId="31" xfId="0" applyFont="1" applyFill="1" applyBorder="1" applyAlignment="1">
      <alignment horizontal="center" vertical="center" wrapText="1"/>
    </xf>
    <xf numFmtId="0" fontId="0" fillId="8" borderId="51" xfId="0" applyFont="1" applyFill="1" applyBorder="1" applyAlignment="1">
      <alignment horizontal="center" vertical="center" wrapText="1"/>
    </xf>
    <xf numFmtId="0" fontId="0" fillId="8" borderId="4" xfId="0" applyFont="1" applyFill="1" applyBorder="1" applyAlignment="1">
      <alignment horizontal="center" vertical="center" wrapText="1"/>
    </xf>
    <xf numFmtId="0" fontId="0" fillId="0" borderId="31" xfId="0" applyFont="1" applyBorder="1" applyAlignment="1">
      <alignment vertical="center" wrapText="1"/>
    </xf>
    <xf numFmtId="0" fontId="0" fillId="0" borderId="51" xfId="0" applyFont="1" applyBorder="1" applyAlignment="1">
      <alignment vertical="center" wrapText="1"/>
    </xf>
    <xf numFmtId="0" fontId="0" fillId="0" borderId="4" xfId="0" applyFont="1" applyBorder="1" applyAlignment="1">
      <alignment vertical="center" wrapText="1"/>
    </xf>
    <xf numFmtId="0" fontId="0" fillId="6" borderId="31" xfId="0" applyFont="1" applyFill="1" applyBorder="1" applyAlignment="1">
      <alignment horizontal="center" vertical="center" wrapText="1"/>
    </xf>
    <xf numFmtId="0" fontId="0" fillId="0" borderId="51" xfId="0" applyFont="1" applyBorder="1" applyAlignment="1">
      <alignment horizontal="center" wrapText="1"/>
    </xf>
    <xf numFmtId="0" fontId="0" fillId="0" borderId="4" xfId="0" applyFont="1" applyBorder="1" applyAlignment="1">
      <alignment horizontal="center" wrapText="1"/>
    </xf>
    <xf numFmtId="0" fontId="0" fillId="0" borderId="7" xfId="0" applyBorder="1" applyAlignment="1">
      <alignment vertical="center" wrapText="1"/>
    </xf>
    <xf numFmtId="0" fontId="71" fillId="0" borderId="8" xfId="0" applyFont="1" applyBorder="1" applyAlignment="1">
      <alignment vertical="center" wrapText="1"/>
    </xf>
    <xf numFmtId="0" fontId="71" fillId="0" borderId="23" xfId="0" applyFont="1" applyBorder="1" applyAlignment="1">
      <alignment vertical="center" wrapText="1"/>
    </xf>
    <xf numFmtId="0" fontId="71" fillId="0" borderId="9" xfId="0" applyFont="1" applyBorder="1" applyAlignment="1">
      <alignment vertical="center" wrapText="1"/>
    </xf>
    <xf numFmtId="0" fontId="70" fillId="6" borderId="76" xfId="0" applyFont="1" applyFill="1" applyBorder="1" applyAlignment="1">
      <alignment horizontal="center" vertical="top" wrapText="1"/>
    </xf>
    <xf numFmtId="0" fontId="0" fillId="0" borderId="51" xfId="0" applyBorder="1" applyAlignment="1">
      <alignment horizontal="center" vertical="top" wrapText="1"/>
    </xf>
    <xf numFmtId="0" fontId="0" fillId="6" borderId="76" xfId="0" applyFill="1" applyBorder="1" applyAlignment="1">
      <alignment vertical="center" wrapText="1"/>
    </xf>
    <xf numFmtId="0" fontId="46" fillId="6" borderId="8" xfId="0" applyFont="1" applyFill="1" applyBorder="1" applyAlignment="1">
      <alignment vertical="center" wrapText="1"/>
    </xf>
    <xf numFmtId="0" fontId="46" fillId="0" borderId="23" xfId="0" applyFont="1" applyBorder="1" applyAlignment="1">
      <alignment wrapText="1"/>
    </xf>
    <xf numFmtId="0" fontId="46" fillId="0" borderId="9" xfId="0" applyFont="1" applyBorder="1" applyAlignment="1">
      <alignment wrapText="1"/>
    </xf>
    <xf numFmtId="0" fontId="0" fillId="6" borderId="7" xfId="0" applyFill="1" applyBorder="1" applyAlignment="1">
      <alignment horizontal="center" vertical="center" wrapText="1"/>
    </xf>
    <xf numFmtId="0" fontId="0" fillId="0" borderId="7" xfId="0" applyBorder="1" applyAlignment="1"/>
    <xf numFmtId="0" fontId="0" fillId="6" borderId="4" xfId="0" applyFill="1" applyBorder="1" applyAlignment="1">
      <alignment vertical="center" wrapText="1"/>
    </xf>
    <xf numFmtId="0" fontId="0" fillId="8" borderId="31" xfId="0" applyFill="1" applyBorder="1" applyAlignment="1">
      <alignment horizontal="center" vertical="center" wrapText="1"/>
    </xf>
    <xf numFmtId="0" fontId="0" fillId="8" borderId="4" xfId="0" applyFill="1" applyBorder="1" applyAlignment="1">
      <alignment horizontal="center" vertical="center" wrapText="1"/>
    </xf>
    <xf numFmtId="0" fontId="0" fillId="6" borderId="51" xfId="0" applyFill="1" applyBorder="1" applyAlignment="1">
      <alignment vertical="center"/>
    </xf>
    <xf numFmtId="0" fontId="0" fillId="6" borderId="51" xfId="0" applyFill="1" applyBorder="1" applyAlignment="1">
      <alignment vertical="center" wrapText="1"/>
    </xf>
    <xf numFmtId="0" fontId="0" fillId="8" borderId="31" xfId="0" applyFill="1" applyBorder="1" applyAlignment="1">
      <alignment vertical="center"/>
    </xf>
    <xf numFmtId="0" fontId="0" fillId="0" borderId="51" xfId="0" applyBorder="1" applyAlignment="1">
      <alignment horizontal="center" vertical="center" wrapText="1"/>
    </xf>
    <xf numFmtId="0" fontId="0" fillId="31" borderId="31" xfId="0" applyFill="1" applyBorder="1" applyAlignment="1">
      <alignment horizontal="center" vertical="center"/>
    </xf>
    <xf numFmtId="0" fontId="71" fillId="6" borderId="31" xfId="0" applyFont="1" applyFill="1" applyBorder="1" applyAlignment="1">
      <alignment horizontal="center" vertical="top" wrapText="1"/>
    </xf>
    <xf numFmtId="0" fontId="0" fillId="8" borderId="4" xfId="0" applyFill="1" applyBorder="1" applyAlignment="1"/>
    <xf numFmtId="0" fontId="70" fillId="6" borderId="31" xfId="0" applyFont="1" applyFill="1" applyBorder="1" applyAlignment="1">
      <alignment horizontal="center" vertical="center" wrapText="1"/>
    </xf>
    <xf numFmtId="0" fontId="0" fillId="0" borderId="51" xfId="0" applyBorder="1" applyAlignment="1">
      <alignment horizontal="left" vertical="center" wrapText="1"/>
    </xf>
    <xf numFmtId="0" fontId="0" fillId="0" borderId="4" xfId="0" applyBorder="1" applyAlignment="1">
      <alignment horizontal="left" vertical="center" wrapText="1"/>
    </xf>
    <xf numFmtId="0" fontId="0" fillId="31" borderId="31" xfId="0" applyFill="1" applyBorder="1" applyAlignment="1">
      <alignment horizontal="center" vertical="center" wrapText="1"/>
    </xf>
    <xf numFmtId="0" fontId="101" fillId="6" borderId="31" xfId="0" applyFont="1" applyFill="1" applyBorder="1" applyAlignment="1">
      <alignment horizontal="center" vertical="top" wrapText="1"/>
    </xf>
    <xf numFmtId="0" fontId="0" fillId="0" borderId="51" xfId="0" applyBorder="1" applyAlignment="1">
      <alignment vertical="top" wrapText="1"/>
    </xf>
    <xf numFmtId="0" fontId="0" fillId="32" borderId="31" xfId="0" applyFill="1" applyBorder="1" applyAlignment="1">
      <alignment vertical="center" wrapText="1"/>
    </xf>
    <xf numFmtId="0" fontId="66" fillId="6" borderId="31" xfId="0" applyFont="1" applyFill="1" applyBorder="1" applyAlignment="1" applyProtection="1">
      <alignment horizontal="left" vertical="center" wrapText="1"/>
      <protection locked="0"/>
    </xf>
    <xf numFmtId="0" fontId="0" fillId="0" borderId="31" xfId="0" applyBorder="1" applyAlignment="1">
      <alignment horizontal="center" vertical="center"/>
    </xf>
    <xf numFmtId="0" fontId="0" fillId="38" borderId="31" xfId="0" applyFill="1" applyBorder="1" applyAlignment="1">
      <alignment vertical="top" wrapText="1"/>
    </xf>
    <xf numFmtId="0" fontId="0" fillId="38" borderId="51" xfId="0" applyFill="1" applyBorder="1" applyAlignment="1">
      <alignment vertical="top" wrapText="1"/>
    </xf>
    <xf numFmtId="0" fontId="0" fillId="38" borderId="4" xfId="0" applyFill="1" applyBorder="1" applyAlignment="1">
      <alignment vertical="top" wrapText="1"/>
    </xf>
    <xf numFmtId="0" fontId="0" fillId="0" borderId="0" xfId="0" applyAlignment="1">
      <alignment vertical="center" wrapText="1"/>
    </xf>
    <xf numFmtId="0" fontId="0" fillId="0" borderId="0" xfId="0" applyAlignment="1">
      <alignment wrapText="1"/>
    </xf>
    <xf numFmtId="0" fontId="0" fillId="6" borderId="31" xfId="0" applyFill="1" applyBorder="1" applyAlignment="1">
      <alignment horizontal="left" vertical="top" wrapText="1"/>
    </xf>
    <xf numFmtId="0" fontId="0" fillId="6" borderId="51" xfId="0" applyFill="1" applyBorder="1" applyAlignment="1">
      <alignment horizontal="left" vertical="top" wrapText="1"/>
    </xf>
    <xf numFmtId="0" fontId="0" fillId="0" borderId="4" xfId="0" applyBorder="1" applyAlignment="1">
      <alignment vertical="top" wrapText="1"/>
    </xf>
    <xf numFmtId="0" fontId="0" fillId="31" borderId="51" xfId="0" applyFill="1" applyBorder="1" applyAlignment="1">
      <alignment horizontal="center" vertical="center" wrapText="1"/>
    </xf>
    <xf numFmtId="0" fontId="0" fillId="31" borderId="4" xfId="0" applyFill="1" applyBorder="1" applyAlignment="1">
      <alignment horizontal="center" wrapText="1"/>
    </xf>
    <xf numFmtId="0" fontId="179" fillId="6" borderId="8" xfId="0" applyFont="1" applyFill="1" applyBorder="1" applyAlignment="1">
      <alignment horizontal="center" vertical="center"/>
    </xf>
    <xf numFmtId="0" fontId="179" fillId="0" borderId="23" xfId="0" applyFont="1" applyBorder="1" applyAlignment="1"/>
    <xf numFmtId="0" fontId="179" fillId="0" borderId="9" xfId="0" applyFont="1" applyBorder="1" applyAlignment="1"/>
    <xf numFmtId="0" fontId="0" fillId="6" borderId="31" xfId="0" applyFont="1" applyFill="1" applyBorder="1" applyAlignment="1">
      <alignment horizontal="center" vertical="center"/>
    </xf>
    <xf numFmtId="0" fontId="101" fillId="6" borderId="31" xfId="0" applyFont="1" applyFill="1" applyBorder="1" applyAlignment="1">
      <alignment horizontal="center" vertical="center" wrapText="1"/>
    </xf>
    <xf numFmtId="0" fontId="101" fillId="0" borderId="51" xfId="0" applyFont="1" applyBorder="1" applyAlignment="1">
      <alignment horizontal="center" vertical="center" wrapText="1"/>
    </xf>
    <xf numFmtId="0" fontId="101" fillId="0" borderId="4" xfId="0" applyFont="1" applyBorder="1" applyAlignment="1">
      <alignment horizontal="center" vertical="center" wrapText="1"/>
    </xf>
    <xf numFmtId="0" fontId="0" fillId="6" borderId="0" xfId="0" applyFont="1" applyFill="1" applyBorder="1" applyAlignment="1">
      <alignment horizontal="center" vertical="center"/>
    </xf>
    <xf numFmtId="0" fontId="0" fillId="6" borderId="0" xfId="0" applyFill="1" applyBorder="1" applyAlignment="1"/>
    <xf numFmtId="0" fontId="0" fillId="6" borderId="0" xfId="0" applyFill="1" applyBorder="1" applyAlignment="1">
      <alignment wrapText="1"/>
    </xf>
    <xf numFmtId="0" fontId="140" fillId="6" borderId="31" xfId="0" applyFont="1" applyFill="1" applyBorder="1" applyAlignment="1" applyProtection="1">
      <alignment horizontal="center" vertical="center" wrapText="1"/>
    </xf>
    <xf numFmtId="0" fontId="0" fillId="0" borderId="31" xfId="0" applyBorder="1" applyAlignment="1">
      <alignment vertical="center" wrapText="1"/>
    </xf>
    <xf numFmtId="0" fontId="0" fillId="0" borderId="51" xfId="0" applyBorder="1" applyAlignment="1">
      <alignment horizontal="center"/>
    </xf>
    <xf numFmtId="0" fontId="0" fillId="0" borderId="4" xfId="0" applyBorder="1" applyAlignment="1">
      <alignment horizontal="center"/>
    </xf>
    <xf numFmtId="0" fontId="0" fillId="6" borderId="76" xfId="0" applyFill="1" applyBorder="1" applyAlignment="1">
      <alignment horizontal="left" vertical="center" wrapText="1"/>
    </xf>
    <xf numFmtId="0" fontId="15" fillId="6" borderId="31" xfId="0" applyFont="1" applyFill="1" applyBorder="1" applyAlignment="1" applyProtection="1">
      <alignment horizontal="left" vertical="center" wrapText="1"/>
    </xf>
    <xf numFmtId="0" fontId="78" fillId="25" borderId="31" xfId="0" applyFont="1" applyFill="1" applyBorder="1" applyAlignment="1">
      <alignment vertical="top" wrapText="1"/>
    </xf>
    <xf numFmtId="0" fontId="78" fillId="0" borderId="51" xfId="0" applyFont="1" applyBorder="1" applyAlignment="1">
      <alignment vertical="top" wrapText="1"/>
    </xf>
    <xf numFmtId="0" fontId="78" fillId="0" borderId="4" xfId="0" applyFont="1" applyBorder="1" applyAlignment="1">
      <alignment vertical="top" wrapText="1"/>
    </xf>
    <xf numFmtId="0" fontId="101" fillId="6" borderId="0" xfId="0" applyFont="1" applyFill="1" applyAlignment="1">
      <alignment wrapText="1"/>
    </xf>
    <xf numFmtId="0" fontId="101" fillId="0" borderId="0" xfId="0" applyFont="1" applyAlignment="1">
      <alignment wrapText="1"/>
    </xf>
    <xf numFmtId="0" fontId="0" fillId="6" borderId="31" xfId="0" applyFill="1" applyBorder="1" applyAlignment="1">
      <alignment wrapText="1"/>
    </xf>
    <xf numFmtId="0" fontId="0" fillId="0" borderId="57" xfId="0" applyBorder="1" applyAlignment="1">
      <alignment wrapText="1"/>
    </xf>
    <xf numFmtId="0" fontId="0" fillId="8" borderId="76" xfId="0" applyFill="1" applyBorder="1" applyAlignment="1">
      <alignment vertical="center"/>
    </xf>
    <xf numFmtId="0" fontId="0" fillId="6" borderId="51" xfId="0" applyFill="1" applyBorder="1" applyAlignment="1">
      <alignment horizontal="center" vertical="center"/>
    </xf>
    <xf numFmtId="0" fontId="48" fillId="6" borderId="76" xfId="0" applyFont="1" applyFill="1" applyBorder="1" applyAlignment="1">
      <alignment vertical="top" wrapText="1"/>
    </xf>
    <xf numFmtId="0" fontId="0" fillId="6" borderId="76" xfId="0" applyFill="1" applyBorder="1" applyAlignment="1">
      <alignment horizontal="center" vertical="center"/>
    </xf>
    <xf numFmtId="0" fontId="0" fillId="6" borderId="55" xfId="0" applyFill="1" applyBorder="1" applyAlignment="1">
      <alignment horizontal="center" vertical="center"/>
    </xf>
    <xf numFmtId="0" fontId="0" fillId="0" borderId="42" xfId="0" applyBorder="1" applyAlignment="1"/>
    <xf numFmtId="0" fontId="0" fillId="0" borderId="5" xfId="0" applyBorder="1" applyAlignment="1"/>
    <xf numFmtId="0" fontId="0" fillId="6" borderId="53" xfId="0" applyFill="1" applyBorder="1" applyAlignment="1">
      <alignment vertical="center" wrapText="1"/>
    </xf>
    <xf numFmtId="0" fontId="0" fillId="0" borderId="1" xfId="0" applyBorder="1" applyAlignment="1">
      <alignment wrapText="1"/>
    </xf>
    <xf numFmtId="0" fontId="0" fillId="0" borderId="6" xfId="0" applyBorder="1" applyAlignment="1">
      <alignment wrapText="1"/>
    </xf>
    <xf numFmtId="0" fontId="0" fillId="6" borderId="51" xfId="0" applyFill="1" applyBorder="1" applyAlignment="1"/>
    <xf numFmtId="0" fontId="0" fillId="6" borderId="4" xfId="0" applyFill="1" applyBorder="1" applyAlignment="1"/>
    <xf numFmtId="0" fontId="0" fillId="6" borderId="31" xfId="0" applyFont="1" applyFill="1" applyBorder="1" applyAlignment="1">
      <alignment vertical="center"/>
    </xf>
    <xf numFmtId="0" fontId="0" fillId="0" borderId="1" xfId="0" applyBorder="1" applyAlignment="1"/>
    <xf numFmtId="0" fontId="0" fillId="0" borderId="6" xfId="0" applyBorder="1" applyAlignment="1"/>
    <xf numFmtId="0" fontId="0" fillId="6" borderId="76" xfId="0" applyFill="1" applyBorder="1" applyAlignment="1">
      <alignment vertical="center"/>
    </xf>
    <xf numFmtId="0" fontId="0" fillId="6" borderId="119" xfId="0" applyFill="1" applyBorder="1" applyAlignment="1">
      <alignment vertical="center" wrapText="1"/>
    </xf>
    <xf numFmtId="0" fontId="0" fillId="6" borderId="94" xfId="0" applyFill="1" applyBorder="1" applyAlignment="1">
      <alignment horizontal="center" vertical="center"/>
    </xf>
    <xf numFmtId="0" fontId="46" fillId="0" borderId="8" xfId="0" applyFont="1" applyBorder="1" applyAlignment="1">
      <alignment vertical="center" wrapText="1"/>
    </xf>
    <xf numFmtId="0" fontId="46" fillId="0" borderId="23" xfId="0" applyFont="1" applyBorder="1" applyAlignment="1">
      <alignment vertical="center" wrapText="1"/>
    </xf>
    <xf numFmtId="0" fontId="46" fillId="0" borderId="9" xfId="0" applyFont="1" applyBorder="1" applyAlignment="1">
      <alignment vertical="center" wrapText="1"/>
    </xf>
    <xf numFmtId="0" fontId="173" fillId="6" borderId="8" xfId="0" applyFont="1" applyFill="1" applyBorder="1" applyAlignment="1">
      <alignment vertical="center"/>
    </xf>
    <xf numFmtId="0" fontId="173" fillId="0" borderId="23" xfId="0" applyFont="1" applyBorder="1" applyAlignment="1">
      <alignment vertical="center"/>
    </xf>
    <xf numFmtId="0" fontId="173" fillId="0" borderId="9" xfId="0" applyFont="1" applyBorder="1" applyAlignment="1">
      <alignment vertical="center"/>
    </xf>
    <xf numFmtId="0" fontId="0" fillId="8" borderId="4" xfId="0" applyFill="1" applyBorder="1" applyAlignment="1">
      <alignment wrapText="1"/>
    </xf>
    <xf numFmtId="0" fontId="46" fillId="0" borderId="7" xfId="0" applyFont="1" applyBorder="1" applyAlignment="1">
      <alignment vertical="center" wrapText="1"/>
    </xf>
    <xf numFmtId="0" fontId="46" fillId="6" borderId="8" xfId="0" applyFont="1" applyFill="1" applyBorder="1" applyAlignment="1">
      <alignment vertical="center"/>
    </xf>
    <xf numFmtId="0" fontId="46" fillId="0" borderId="23" xfId="0" applyFont="1" applyBorder="1" applyAlignment="1">
      <alignment vertical="center"/>
    </xf>
    <xf numFmtId="0" fontId="46" fillId="0" borderId="9" xfId="0" applyFont="1" applyBorder="1" applyAlignment="1">
      <alignment vertical="center"/>
    </xf>
    <xf numFmtId="0" fontId="48" fillId="6" borderId="76" xfId="0" applyFont="1" applyFill="1" applyBorder="1" applyAlignment="1">
      <alignment horizontal="center" vertical="top" wrapText="1"/>
    </xf>
    <xf numFmtId="0" fontId="0" fillId="31" borderId="51" xfId="0" applyFill="1" applyBorder="1" applyAlignment="1">
      <alignment wrapText="1"/>
    </xf>
    <xf numFmtId="0" fontId="0" fillId="31" borderId="4" xfId="0" applyFill="1" applyBorder="1" applyAlignment="1">
      <alignment wrapText="1"/>
    </xf>
    <xf numFmtId="0" fontId="0" fillId="0" borderId="57" xfId="0" applyBorder="1" applyAlignment="1"/>
    <xf numFmtId="0" fontId="0" fillId="6" borderId="57" xfId="0" applyFill="1" applyBorder="1" applyAlignment="1"/>
    <xf numFmtId="0" fontId="62" fillId="6" borderId="0" xfId="0" applyFont="1" applyFill="1" applyBorder="1" applyAlignment="1">
      <alignment vertical="top" wrapText="1"/>
    </xf>
    <xf numFmtId="0" fontId="62" fillId="0" borderId="0" xfId="0" applyFont="1" applyAlignment="1">
      <alignment vertical="top" wrapText="1"/>
    </xf>
    <xf numFmtId="0" fontId="71" fillId="6" borderId="24" xfId="0" applyFont="1" applyFill="1" applyBorder="1" applyAlignment="1">
      <alignment vertical="center"/>
    </xf>
    <xf numFmtId="0" fontId="0" fillId="0" borderId="25" xfId="0" applyBorder="1" applyAlignment="1"/>
    <xf numFmtId="0" fontId="0" fillId="0" borderId="40" xfId="0" applyBorder="1" applyAlignment="1"/>
    <xf numFmtId="0" fontId="0" fillId="6" borderId="45" xfId="0" applyFill="1" applyBorder="1" applyAlignment="1">
      <alignment horizontal="left" vertical="top" wrapText="1"/>
    </xf>
    <xf numFmtId="0" fontId="0" fillId="0" borderId="46" xfId="0" applyBorder="1" applyAlignment="1">
      <alignment horizontal="left" vertical="top" wrapText="1"/>
    </xf>
    <xf numFmtId="0" fontId="0" fillId="0" borderId="47" xfId="0" applyBorder="1" applyAlignment="1">
      <alignment horizontal="left" vertical="top" wrapText="1"/>
    </xf>
    <xf numFmtId="0" fontId="0" fillId="0" borderId="32" xfId="0" applyBorder="1" applyAlignment="1">
      <alignment horizontal="left" vertical="top" wrapText="1"/>
    </xf>
    <xf numFmtId="0" fontId="0" fillId="0" borderId="0" xfId="0" applyBorder="1" applyAlignment="1">
      <alignment horizontal="left" vertical="top" wrapText="1"/>
    </xf>
    <xf numFmtId="0" fontId="0" fillId="0" borderId="43" xfId="0" applyBorder="1" applyAlignment="1">
      <alignment horizontal="left" vertical="top" wrapText="1"/>
    </xf>
    <xf numFmtId="0" fontId="0" fillId="0" borderId="48" xfId="0" applyBorder="1" applyAlignment="1">
      <alignment horizontal="left" vertical="top" wrapText="1"/>
    </xf>
    <xf numFmtId="0" fontId="0" fillId="0" borderId="49" xfId="0" applyBorder="1" applyAlignment="1">
      <alignment horizontal="left" vertical="top" wrapText="1"/>
    </xf>
    <xf numFmtId="0" fontId="0" fillId="0" borderId="50" xfId="0" applyBorder="1" applyAlignment="1">
      <alignment horizontal="left" vertical="top" wrapText="1"/>
    </xf>
    <xf numFmtId="0" fontId="132" fillId="6" borderId="0" xfId="0" applyFont="1" applyFill="1" applyBorder="1" applyAlignment="1">
      <alignment horizontal="left" vertical="center" wrapText="1"/>
    </xf>
    <xf numFmtId="0" fontId="62" fillId="0" borderId="0" xfId="0" applyFont="1" applyAlignment="1">
      <alignment horizontal="left" wrapText="1"/>
    </xf>
    <xf numFmtId="0" fontId="144" fillId="6" borderId="0" xfId="0" applyFont="1" applyFill="1" applyBorder="1" applyAlignment="1">
      <alignment horizontal="left" vertical="top" wrapText="1"/>
    </xf>
    <xf numFmtId="0" fontId="78" fillId="0" borderId="0" xfId="0" applyFont="1" applyAlignment="1">
      <alignment horizontal="left" vertical="top"/>
    </xf>
    <xf numFmtId="0" fontId="70" fillId="6" borderId="45" xfId="0" applyFont="1" applyFill="1" applyBorder="1" applyAlignment="1">
      <alignment wrapText="1"/>
    </xf>
    <xf numFmtId="0" fontId="70" fillId="0" borderId="46" xfId="0" applyFont="1" applyBorder="1" applyAlignment="1">
      <alignment wrapText="1"/>
    </xf>
    <xf numFmtId="0" fontId="70" fillId="0" borderId="47" xfId="0" applyFont="1" applyBorder="1" applyAlignment="1">
      <alignment wrapText="1"/>
    </xf>
    <xf numFmtId="49" fontId="62" fillId="6" borderId="45" xfId="0" applyNumberFormat="1" applyFont="1" applyFill="1" applyBorder="1" applyAlignment="1">
      <alignment vertical="top" wrapText="1"/>
    </xf>
    <xf numFmtId="49" fontId="62" fillId="0" borderId="46" xfId="0" applyNumberFormat="1" applyFont="1" applyBorder="1" applyAlignment="1">
      <alignment vertical="top" wrapText="1"/>
    </xf>
    <xf numFmtId="49" fontId="62" fillId="0" borderId="47" xfId="0" applyNumberFormat="1" applyFont="1" applyBorder="1" applyAlignment="1">
      <alignment vertical="top" wrapText="1"/>
    </xf>
    <xf numFmtId="49" fontId="62" fillId="0" borderId="32" xfId="0" applyNumberFormat="1" applyFont="1" applyBorder="1" applyAlignment="1">
      <alignment vertical="top" wrapText="1"/>
    </xf>
    <xf numFmtId="49" fontId="62" fillId="0" borderId="0" xfId="0" applyNumberFormat="1" applyFont="1" applyBorder="1" applyAlignment="1">
      <alignment vertical="top" wrapText="1"/>
    </xf>
    <xf numFmtId="49" fontId="62" fillId="0" borderId="43" xfId="0" applyNumberFormat="1" applyFont="1" applyBorder="1" applyAlignment="1">
      <alignment vertical="top" wrapText="1"/>
    </xf>
    <xf numFmtId="49" fontId="62" fillId="0" borderId="48" xfId="0" applyNumberFormat="1" applyFont="1" applyBorder="1" applyAlignment="1">
      <alignment vertical="top" wrapText="1"/>
    </xf>
    <xf numFmtId="49" fontId="62" fillId="0" borderId="49" xfId="0" applyNumberFormat="1" applyFont="1" applyBorder="1" applyAlignment="1">
      <alignment vertical="top" wrapText="1"/>
    </xf>
    <xf numFmtId="49" fontId="62" fillId="0" borderId="50" xfId="0" applyNumberFormat="1" applyFont="1" applyBorder="1" applyAlignment="1">
      <alignment vertical="top" wrapText="1"/>
    </xf>
    <xf numFmtId="0" fontId="48" fillId="6" borderId="88" xfId="0" applyFont="1" applyFill="1" applyBorder="1" applyAlignment="1">
      <alignment vertical="center" wrapText="1"/>
    </xf>
    <xf numFmtId="0" fontId="0" fillId="0" borderId="66" xfId="0" applyBorder="1" applyAlignment="1">
      <alignment vertical="center" wrapText="1"/>
    </xf>
    <xf numFmtId="0" fontId="48" fillId="6" borderId="88" xfId="0" applyFont="1" applyFill="1" applyBorder="1" applyAlignment="1">
      <alignment vertical="top" wrapText="1"/>
    </xf>
    <xf numFmtId="0" fontId="0" fillId="0" borderId="66" xfId="0" applyBorder="1" applyAlignment="1">
      <alignment vertical="top" wrapText="1"/>
    </xf>
    <xf numFmtId="0" fontId="0" fillId="0" borderId="67" xfId="0" applyBorder="1" applyAlignment="1">
      <alignment vertical="top" wrapText="1"/>
    </xf>
    <xf numFmtId="0" fontId="64" fillId="6" borderId="11" xfId="0" applyFont="1" applyFill="1" applyBorder="1" applyAlignment="1" applyProtection="1">
      <alignment vertical="center"/>
    </xf>
    <xf numFmtId="0" fontId="0" fillId="0" borderId="9" xfId="0" applyBorder="1" applyAlignment="1">
      <alignment vertical="center"/>
    </xf>
    <xf numFmtId="0" fontId="70" fillId="6" borderId="26" xfId="0" applyFont="1" applyFill="1" applyBorder="1" applyAlignment="1"/>
    <xf numFmtId="0" fontId="0" fillId="0" borderId="27" xfId="0" applyBorder="1" applyAlignment="1"/>
    <xf numFmtId="0" fontId="0" fillId="0" borderId="41" xfId="0" applyBorder="1" applyAlignment="1">
      <alignment vertical="top" wrapText="1"/>
    </xf>
    <xf numFmtId="0" fontId="48" fillId="6" borderId="14" xfId="0" applyFont="1" applyFill="1" applyBorder="1" applyAlignment="1"/>
    <xf numFmtId="0" fontId="0" fillId="0" borderId="18" xfId="0" applyBorder="1" applyAlignment="1"/>
    <xf numFmtId="0" fontId="0" fillId="0" borderId="19" xfId="0" applyBorder="1" applyAlignment="1"/>
    <xf numFmtId="0" fontId="48" fillId="22" borderId="91" xfId="0" applyFont="1" applyFill="1" applyBorder="1" applyAlignment="1" applyProtection="1">
      <alignment horizontal="center" vertical="center" wrapText="1"/>
    </xf>
    <xf numFmtId="0" fontId="0" fillId="0" borderId="92" xfId="0" applyBorder="1" applyAlignment="1">
      <alignment vertical="center" wrapText="1"/>
    </xf>
    <xf numFmtId="0" fontId="120" fillId="6" borderId="0" xfId="0" applyFont="1" applyFill="1" applyAlignment="1">
      <alignment horizontal="left" vertical="center"/>
    </xf>
    <xf numFmtId="0" fontId="85" fillId="0" borderId="0" xfId="0" applyFont="1" applyAlignment="1">
      <alignment horizontal="left"/>
    </xf>
    <xf numFmtId="0" fontId="85" fillId="0" borderId="0" xfId="0" applyFont="1" applyAlignment="1"/>
    <xf numFmtId="0" fontId="70" fillId="6" borderId="75" xfId="0" applyFont="1" applyFill="1" applyBorder="1" applyAlignment="1">
      <alignment vertical="top" wrapText="1"/>
    </xf>
    <xf numFmtId="0" fontId="0" fillId="0" borderId="66" xfId="0" applyBorder="1" applyAlignment="1">
      <alignment wrapText="1"/>
    </xf>
    <xf numFmtId="0" fontId="64" fillId="6" borderId="11" xfId="0" applyFont="1" applyFill="1" applyBorder="1" applyAlignment="1"/>
    <xf numFmtId="0" fontId="46" fillId="0" borderId="23" xfId="0" applyFont="1" applyBorder="1" applyAlignment="1"/>
    <xf numFmtId="0" fontId="46" fillId="0" borderId="79" xfId="0" applyFont="1" applyBorder="1" applyAlignment="1"/>
    <xf numFmtId="0" fontId="48" fillId="6" borderId="26" xfId="0" applyFont="1" applyFill="1" applyBorder="1" applyAlignment="1">
      <alignment wrapText="1"/>
    </xf>
    <xf numFmtId="0" fontId="0" fillId="0" borderId="34" xfId="0" applyBorder="1" applyAlignment="1">
      <alignment wrapText="1"/>
    </xf>
    <xf numFmtId="0" fontId="0" fillId="0" borderId="81" xfId="0" applyBorder="1" applyAlignment="1">
      <alignment wrapText="1"/>
    </xf>
    <xf numFmtId="0" fontId="75" fillId="6" borderId="14" xfId="0" applyFont="1" applyFill="1" applyBorder="1" applyAlignment="1" applyProtection="1">
      <alignment vertical="center"/>
    </xf>
    <xf numFmtId="0" fontId="48" fillId="6" borderId="11" xfId="0" applyFont="1" applyFill="1" applyBorder="1" applyAlignment="1"/>
    <xf numFmtId="0" fontId="0" fillId="0" borderId="23" xfId="0" applyBorder="1" applyAlignment="1"/>
    <xf numFmtId="0" fontId="0" fillId="0" borderId="79" xfId="0" applyBorder="1" applyAlignment="1"/>
    <xf numFmtId="0" fontId="62" fillId="31" borderId="87" xfId="0" applyFont="1" applyFill="1" applyBorder="1" applyAlignment="1" applyProtection="1">
      <alignment vertical="center" wrapText="1"/>
    </xf>
    <xf numFmtId="0" fontId="62" fillId="31" borderId="105" xfId="0" applyFont="1" applyFill="1" applyBorder="1" applyAlignment="1">
      <alignment vertical="center" wrapText="1"/>
    </xf>
    <xf numFmtId="0" fontId="62" fillId="31" borderId="106" xfId="0" applyFont="1" applyFill="1" applyBorder="1" applyAlignment="1">
      <alignment vertical="center" wrapText="1"/>
    </xf>
    <xf numFmtId="0" fontId="48" fillId="6" borderId="13" xfId="0" applyFont="1" applyFill="1" applyBorder="1" applyAlignment="1">
      <alignment horizontal="left" vertical="top" wrapText="1"/>
    </xf>
    <xf numFmtId="0" fontId="0" fillId="0" borderId="28" xfId="0" applyBorder="1" applyAlignment="1">
      <alignment horizontal="left" vertical="top" wrapText="1"/>
    </xf>
    <xf numFmtId="0" fontId="0" fillId="0" borderId="82" xfId="0" applyBorder="1" applyAlignment="1">
      <alignment horizontal="left" vertical="top" wrapText="1"/>
    </xf>
    <xf numFmtId="0" fontId="0" fillId="0" borderId="0" xfId="0" applyAlignment="1">
      <alignment horizontal="left" vertical="top" wrapText="1"/>
    </xf>
    <xf numFmtId="0" fontId="42" fillId="6" borderId="90" xfId="0" applyFont="1" applyFill="1" applyBorder="1" applyAlignment="1" applyProtection="1">
      <alignment horizontal="left" vertical="top" wrapText="1"/>
    </xf>
    <xf numFmtId="0" fontId="0" fillId="0" borderId="90" xfId="0" applyBorder="1" applyAlignment="1">
      <alignment wrapText="1"/>
    </xf>
    <xf numFmtId="0" fontId="48" fillId="6" borderId="14" xfId="0" applyFont="1" applyFill="1" applyBorder="1" applyAlignment="1">
      <alignment vertical="center"/>
    </xf>
    <xf numFmtId="0" fontId="0" fillId="0" borderId="18" xfId="0" applyBorder="1" applyAlignment="1">
      <alignment vertical="center"/>
    </xf>
    <xf numFmtId="0" fontId="0" fillId="0" borderId="19" xfId="0" applyBorder="1" applyAlignment="1">
      <alignment vertical="center"/>
    </xf>
    <xf numFmtId="0" fontId="64" fillId="6" borderId="89" xfId="0" applyFont="1" applyFill="1" applyBorder="1" applyAlignment="1" applyProtection="1">
      <alignment vertical="center"/>
    </xf>
    <xf numFmtId="0" fontId="46" fillId="0" borderId="3" xfId="0" applyFont="1" applyBorder="1" applyAlignment="1"/>
    <xf numFmtId="0" fontId="48" fillId="6" borderId="26" xfId="0" applyFont="1" applyFill="1" applyBorder="1" applyAlignment="1"/>
    <xf numFmtId="0" fontId="159" fillId="6" borderId="45" xfId="0" applyFont="1" applyFill="1" applyBorder="1" applyAlignment="1">
      <alignment vertical="center"/>
    </xf>
    <xf numFmtId="0" fontId="159" fillId="0" borderId="46" xfId="0" applyFont="1" applyBorder="1" applyAlignment="1">
      <alignment vertical="center"/>
    </xf>
    <xf numFmtId="0" fontId="159" fillId="0" borderId="47" xfId="0" applyFont="1" applyBorder="1" applyAlignment="1">
      <alignment vertical="center"/>
    </xf>
    <xf numFmtId="0" fontId="70" fillId="6" borderId="3" xfId="0" applyFont="1" applyFill="1" applyBorder="1" applyAlignment="1">
      <alignment horizontal="left" vertical="center"/>
    </xf>
    <xf numFmtId="0" fontId="46" fillId="0" borderId="104" xfId="0" applyFont="1" applyBorder="1" applyAlignment="1">
      <alignment vertical="center"/>
    </xf>
    <xf numFmtId="0" fontId="72" fillId="6" borderId="89" xfId="0" applyFont="1" applyFill="1" applyBorder="1" applyAlignment="1" applyProtection="1">
      <alignment vertical="center"/>
    </xf>
    <xf numFmtId="0" fontId="0" fillId="0" borderId="104" xfId="0" applyBorder="1" applyAlignment="1">
      <alignment vertical="center"/>
    </xf>
    <xf numFmtId="0" fontId="118" fillId="6" borderId="14" xfId="0" applyFont="1" applyFill="1" applyBorder="1" applyAlignment="1"/>
    <xf numFmtId="0" fontId="15" fillId="6" borderId="14" xfId="0" applyFont="1" applyFill="1" applyBorder="1" applyAlignment="1" applyProtection="1">
      <alignment vertical="top" wrapText="1"/>
    </xf>
    <xf numFmtId="0" fontId="0" fillId="0" borderId="18" xfId="0" applyBorder="1" applyAlignment="1">
      <alignment vertical="top" wrapText="1"/>
    </xf>
    <xf numFmtId="0" fontId="0" fillId="0" borderId="19" xfId="0" applyBorder="1" applyAlignment="1">
      <alignment vertical="top" wrapText="1"/>
    </xf>
    <xf numFmtId="0" fontId="0" fillId="0" borderId="26" xfId="0" applyBorder="1" applyAlignment="1">
      <alignment vertical="top" wrapText="1"/>
    </xf>
    <xf numFmtId="0" fontId="0" fillId="0" borderId="34" xfId="0" applyBorder="1" applyAlignment="1">
      <alignment vertical="top" wrapText="1"/>
    </xf>
    <xf numFmtId="0" fontId="0" fillId="0" borderId="81" xfId="0" applyBorder="1" applyAlignment="1">
      <alignment vertical="top" wrapText="1"/>
    </xf>
    <xf numFmtId="0" fontId="70" fillId="6" borderId="24" xfId="0" applyFont="1" applyFill="1" applyBorder="1" applyAlignment="1">
      <alignment horizontal="center" vertical="center"/>
    </xf>
    <xf numFmtId="0" fontId="0" fillId="0" borderId="40" xfId="0" applyBorder="1" applyAlignment="1">
      <alignment horizontal="center" vertical="center"/>
    </xf>
    <xf numFmtId="0" fontId="71" fillId="6" borderId="24" xfId="0" applyFont="1" applyFill="1" applyBorder="1" applyAlignment="1">
      <alignment horizontal="center" vertical="center"/>
    </xf>
    <xf numFmtId="0" fontId="158" fillId="6" borderId="0" xfId="0" applyFont="1" applyFill="1" applyBorder="1" applyAlignment="1">
      <alignment horizontal="left" vertical="top" wrapText="1"/>
    </xf>
    <xf numFmtId="0" fontId="0" fillId="0" borderId="0" xfId="0" applyAlignment="1">
      <alignment vertical="top" wrapText="1"/>
    </xf>
    <xf numFmtId="0" fontId="0" fillId="0" borderId="49" xfId="0" applyBorder="1" applyAlignment="1">
      <alignment vertical="top" wrapText="1"/>
    </xf>
    <xf numFmtId="0" fontId="84" fillId="6" borderId="1" xfId="0" applyFont="1" applyFill="1" applyBorder="1" applyAlignment="1">
      <alignment horizontal="center" vertical="center" wrapText="1"/>
    </xf>
    <xf numFmtId="0" fontId="84" fillId="0" borderId="1" xfId="0" applyFont="1" applyBorder="1" applyAlignment="1">
      <alignment horizontal="center" vertical="center"/>
    </xf>
    <xf numFmtId="0" fontId="48" fillId="6" borderId="24" xfId="0" applyFont="1" applyFill="1" applyBorder="1" applyAlignment="1">
      <alignment horizontal="center" vertical="top"/>
    </xf>
    <xf numFmtId="0" fontId="0" fillId="0" borderId="25" xfId="0" applyBorder="1" applyAlignment="1">
      <alignment horizontal="center" vertical="top"/>
    </xf>
    <xf numFmtId="0" fontId="0" fillId="0" borderId="40" xfId="0" applyBorder="1" applyAlignment="1">
      <alignment horizontal="center" vertical="top"/>
    </xf>
    <xf numFmtId="0" fontId="48" fillId="16" borderId="24" xfId="0" applyFont="1" applyFill="1" applyBorder="1" applyAlignment="1" applyProtection="1">
      <alignment horizontal="left" vertical="center"/>
    </xf>
    <xf numFmtId="0" fontId="0" fillId="0" borderId="25" xfId="0" applyBorder="1" applyAlignment="1">
      <alignment vertical="center"/>
    </xf>
    <xf numFmtId="0" fontId="0" fillId="0" borderId="40" xfId="0" applyBorder="1" applyAlignment="1">
      <alignment vertical="center"/>
    </xf>
    <xf numFmtId="0" fontId="66" fillId="32" borderId="44" xfId="0" applyFont="1" applyFill="1" applyBorder="1" applyAlignment="1" applyProtection="1">
      <alignment horizontal="center" vertical="center" wrapText="1"/>
    </xf>
    <xf numFmtId="0" fontId="76" fillId="6" borderId="89" xfId="0" applyFont="1" applyFill="1" applyBorder="1" applyAlignment="1">
      <alignment horizontal="center" vertical="center" wrapText="1"/>
    </xf>
    <xf numFmtId="0" fontId="76" fillId="6" borderId="54" xfId="0" applyFont="1" applyFill="1" applyBorder="1" applyAlignment="1">
      <alignment horizontal="center" vertical="center" wrapText="1"/>
    </xf>
    <xf numFmtId="0" fontId="76" fillId="0" borderId="12" xfId="0" applyFont="1" applyBorder="1" applyAlignment="1">
      <alignment horizontal="center" vertical="center"/>
    </xf>
    <xf numFmtId="0" fontId="0" fillId="16" borderId="24" xfId="0" applyFont="1" applyFill="1" applyBorder="1" applyAlignment="1" applyProtection="1">
      <alignment horizontal="left" vertical="center"/>
    </xf>
    <xf numFmtId="0" fontId="71" fillId="31" borderId="26" xfId="0" applyFont="1" applyFill="1" applyBorder="1" applyAlignment="1">
      <alignment horizontal="center" vertical="center"/>
    </xf>
    <xf numFmtId="0" fontId="0" fillId="31" borderId="81" xfId="0" applyFill="1" applyBorder="1" applyAlignment="1">
      <alignment horizontal="center" vertical="center"/>
    </xf>
    <xf numFmtId="0" fontId="71" fillId="32" borderId="88" xfId="0" applyFont="1" applyFill="1" applyBorder="1" applyAlignment="1">
      <alignment horizontal="center" vertical="center"/>
    </xf>
    <xf numFmtId="0" fontId="71" fillId="32" borderId="31" xfId="0" applyFont="1" applyFill="1" applyBorder="1" applyAlignment="1">
      <alignment horizontal="center" vertical="center"/>
    </xf>
    <xf numFmtId="0" fontId="71" fillId="32" borderId="17" xfId="0" applyFont="1" applyFill="1" applyBorder="1" applyAlignment="1">
      <alignment horizontal="center" vertical="center"/>
    </xf>
    <xf numFmtId="0" fontId="48" fillId="16" borderId="45" xfId="0" applyFont="1" applyFill="1" applyBorder="1" applyAlignment="1" applyProtection="1">
      <alignment horizontal="left" vertical="center"/>
    </xf>
    <xf numFmtId="0" fontId="0" fillId="0" borderId="47" xfId="0" applyBorder="1" applyAlignment="1">
      <alignment vertical="center"/>
    </xf>
    <xf numFmtId="0" fontId="76" fillId="6" borderId="13" xfId="0" applyFont="1" applyFill="1" applyBorder="1" applyAlignment="1">
      <alignment horizontal="left" vertical="center" wrapText="1"/>
    </xf>
    <xf numFmtId="0" fontId="0" fillId="0" borderId="32" xfId="0" applyBorder="1" applyAlignment="1">
      <alignment wrapText="1"/>
    </xf>
    <xf numFmtId="0" fontId="0" fillId="16" borderId="24" xfId="0" applyFont="1" applyFill="1" applyBorder="1" applyAlignment="1" applyProtection="1">
      <alignment horizontal="left" vertical="center" wrapText="1"/>
    </xf>
    <xf numFmtId="0" fontId="0" fillId="0" borderId="25" xfId="0" applyBorder="1" applyAlignment="1">
      <alignment vertical="center" wrapText="1"/>
    </xf>
    <xf numFmtId="0" fontId="0" fillId="0" borderId="40" xfId="0" applyBorder="1" applyAlignment="1">
      <alignment vertical="center" wrapText="1"/>
    </xf>
    <xf numFmtId="0" fontId="0" fillId="0" borderId="25" xfId="0" applyBorder="1" applyAlignment="1">
      <alignment horizontal="left" vertical="center"/>
    </xf>
    <xf numFmtId="0" fontId="0" fillId="0" borderId="40" xfId="0" applyBorder="1" applyAlignment="1">
      <alignment horizontal="left" vertical="center"/>
    </xf>
    <xf numFmtId="0" fontId="0" fillId="0" borderId="50" xfId="0" applyBorder="1" applyAlignment="1">
      <alignment horizontal="left" vertical="center"/>
    </xf>
    <xf numFmtId="0" fontId="0" fillId="0" borderId="25" xfId="0" applyBorder="1" applyAlignment="1">
      <alignment horizontal="left" vertical="center" wrapText="1"/>
    </xf>
    <xf numFmtId="0" fontId="0" fillId="0" borderId="40" xfId="0" applyBorder="1" applyAlignment="1">
      <alignment horizontal="left" vertical="center" wrapText="1"/>
    </xf>
    <xf numFmtId="0" fontId="46" fillId="16" borderId="24" xfId="0" applyFont="1" applyFill="1" applyBorder="1" applyAlignment="1" applyProtection="1">
      <alignment horizontal="left" vertical="center" wrapText="1"/>
    </xf>
    <xf numFmtId="0" fontId="70" fillId="16" borderId="24" xfId="0" applyFont="1" applyFill="1" applyBorder="1" applyAlignment="1" applyProtection="1">
      <alignment horizontal="left" vertical="center"/>
    </xf>
    <xf numFmtId="0" fontId="46" fillId="0" borderId="25" xfId="0" applyFont="1" applyBorder="1" applyAlignment="1">
      <alignment vertical="center"/>
    </xf>
    <xf numFmtId="0" fontId="46" fillId="0" borderId="40" xfId="0" applyFont="1" applyBorder="1" applyAlignment="1">
      <alignment vertical="center"/>
    </xf>
    <xf numFmtId="0" fontId="71" fillId="16" borderId="24" xfId="0" applyFont="1" applyFill="1" applyBorder="1" applyAlignment="1" applyProtection="1">
      <alignment horizontal="left" vertical="center"/>
    </xf>
    <xf numFmtId="0" fontId="71" fillId="0" borderId="25" xfId="0" applyFont="1" applyBorder="1" applyAlignment="1">
      <alignment vertical="center"/>
    </xf>
    <xf numFmtId="0" fontId="71" fillId="0" borderId="40" xfId="0" applyFont="1" applyBorder="1" applyAlignment="1">
      <alignment vertical="center"/>
    </xf>
    <xf numFmtId="0" fontId="70" fillId="0" borderId="25" xfId="0" applyFont="1" applyBorder="1" applyAlignment="1">
      <alignment vertical="center"/>
    </xf>
    <xf numFmtId="0" fontId="70" fillId="0" borderId="40" xfId="0" applyFont="1" applyBorder="1" applyAlignment="1">
      <alignment vertical="center"/>
    </xf>
    <xf numFmtId="0" fontId="71" fillId="16" borderId="24" xfId="0" applyFont="1" applyFill="1" applyBorder="1" applyAlignment="1" applyProtection="1">
      <alignment horizontal="left" vertical="center" wrapText="1"/>
    </xf>
    <xf numFmtId="0" fontId="71" fillId="0" borderId="25" xfId="0" applyFont="1" applyBorder="1" applyAlignment="1">
      <alignment vertical="center" wrapText="1"/>
    </xf>
    <xf numFmtId="0" fontId="71" fillId="0" borderId="40" xfId="0" applyFont="1" applyBorder="1" applyAlignment="1">
      <alignment vertical="center" wrapText="1"/>
    </xf>
    <xf numFmtId="0" fontId="70" fillId="16" borderId="24" xfId="0" applyFont="1" applyFill="1" applyBorder="1" applyAlignment="1" applyProtection="1">
      <alignment horizontal="left" vertical="center" wrapText="1"/>
    </xf>
    <xf numFmtId="0" fontId="70" fillId="0" borderId="25" xfId="0" applyFont="1" applyBorder="1" applyAlignment="1">
      <alignment vertical="center" wrapText="1"/>
    </xf>
    <xf numFmtId="0" fontId="70" fillId="0" borderId="40" xfId="0" applyFont="1" applyBorder="1" applyAlignment="1">
      <alignment vertical="center" wrapText="1"/>
    </xf>
    <xf numFmtId="0" fontId="0" fillId="31" borderId="24" xfId="0" applyFill="1" applyBorder="1" applyAlignment="1">
      <alignment wrapText="1"/>
    </xf>
    <xf numFmtId="0" fontId="0" fillId="31" borderId="25" xfId="0" applyFill="1" applyBorder="1" applyAlignment="1">
      <alignment wrapText="1"/>
    </xf>
    <xf numFmtId="0" fontId="0" fillId="31" borderId="50" xfId="0" applyFill="1" applyBorder="1" applyAlignment="1">
      <alignment wrapText="1"/>
    </xf>
  </cellXfs>
  <cellStyles count="6">
    <cellStyle name="Comma" xfId="1" builtinId="3"/>
    <cellStyle name="Comma 2" xfId="5" xr:uid="{00000000-0005-0000-0000-000001000000}"/>
    <cellStyle name="Hyperlink" xfId="2" builtinId="8"/>
    <cellStyle name="Normal" xfId="0" builtinId="0"/>
    <cellStyle name="Normal 2" xfId="3" xr:uid="{00000000-0005-0000-0000-000004000000}"/>
    <cellStyle name="Normal_Table_1a_1d_Modality_Provider_Counts" xfId="4" xr:uid="{00000000-0005-0000-0000-000005000000}"/>
  </cellStyles>
  <dxfs count="130">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color rgb="FF7030A0"/>
      </font>
    </dxf>
    <dxf>
      <font>
        <b/>
        <i val="0"/>
        <strike val="0"/>
        <color rgb="FFFF0000"/>
      </font>
    </dxf>
    <dxf>
      <font>
        <b/>
        <i/>
        <strike val="0"/>
        <color rgb="FFC00000"/>
      </font>
    </dxf>
    <dxf>
      <font>
        <b/>
        <i/>
        <strike val="0"/>
        <color rgb="FFC00000"/>
      </font>
    </dxf>
    <dxf>
      <font>
        <b/>
        <i val="0"/>
        <color rgb="FFFF0000"/>
      </font>
    </dxf>
    <dxf>
      <font>
        <b/>
        <i val="0"/>
        <color rgb="FFFF0000"/>
      </font>
    </dxf>
  </dxfs>
  <tableStyles count="0" defaultTableStyle="TableStyleMedium2" defaultPivotStyle="PivotStyleLight16"/>
  <colors>
    <mruColors>
      <color rgb="FF4F6228"/>
      <color rgb="FFFFCCCC"/>
      <color rgb="FFFFCC99"/>
      <color rgb="FFCCFFFF"/>
      <color rgb="FFFFFFCC"/>
      <color rgb="FFFFFF99"/>
      <color rgb="FFCCFFCC"/>
      <color rgb="FFDEBDFF"/>
      <color rgb="FF99FF99"/>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76208</xdr:rowOff>
    </xdr:from>
    <xdr:to>
      <xdr:col>1</xdr:col>
      <xdr:colOff>500850</xdr:colOff>
      <xdr:row>1</xdr:row>
      <xdr:rowOff>523883</xdr:rowOff>
    </xdr:to>
    <xdr:pic>
      <xdr:nvPicPr>
        <xdr:cNvPr id="88209" name="Picture 2">
          <a:extLst>
            <a:ext uri="{FF2B5EF4-FFF2-40B4-BE49-F238E27FC236}">
              <a16:creationId xmlns:a16="http://schemas.microsoft.com/office/drawing/2014/main" id="{00000000-0008-0000-0000-0000915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8"/>
          <a:ext cx="16248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438164</xdr:colOff>
      <xdr:row>0</xdr:row>
      <xdr:rowOff>0</xdr:rowOff>
    </xdr:from>
    <xdr:to>
      <xdr:col>16</xdr:col>
      <xdr:colOff>368883</xdr:colOff>
      <xdr:row>1</xdr:row>
      <xdr:rowOff>626578</xdr:rowOff>
    </xdr:to>
    <xdr:pic>
      <xdr:nvPicPr>
        <xdr:cNvPr id="3" name="Picture 2">
          <a:extLst>
            <a:ext uri="{FF2B5EF4-FFF2-40B4-BE49-F238E27FC236}">
              <a16:creationId xmlns:a16="http://schemas.microsoft.com/office/drawing/2014/main" id="{5110EBA0-A6E2-4583-BC3D-466AC5C3FD4A}"/>
            </a:ext>
          </a:extLst>
        </xdr:cNvPr>
        <xdr:cNvPicPr>
          <a:picLocks noChangeAspect="1"/>
        </xdr:cNvPicPr>
      </xdr:nvPicPr>
      <xdr:blipFill>
        <a:blip xmlns:r="http://schemas.openxmlformats.org/officeDocument/2006/relationships" r:embed="rId2"/>
        <a:stretch>
          <a:fillRect/>
        </a:stretch>
      </xdr:blipFill>
      <xdr:spPr>
        <a:xfrm>
          <a:off x="10734689" y="0"/>
          <a:ext cx="1759519" cy="1245703"/>
        </a:xfrm>
        <a:prstGeom prst="rect">
          <a:avLst/>
        </a:prstGeom>
      </xdr:spPr>
    </xdr:pic>
    <xdr:clientData/>
  </xdr:twoCellAnchor>
  <xdr:twoCellAnchor>
    <xdr:from>
      <xdr:col>0</xdr:col>
      <xdr:colOff>676275</xdr:colOff>
      <xdr:row>30</xdr:row>
      <xdr:rowOff>66674</xdr:rowOff>
    </xdr:from>
    <xdr:to>
      <xdr:col>15</xdr:col>
      <xdr:colOff>142875</xdr:colOff>
      <xdr:row>255</xdr:row>
      <xdr:rowOff>209550</xdr:rowOff>
    </xdr:to>
    <xdr:sp macro="" textlink="">
      <xdr:nvSpPr>
        <xdr:cNvPr id="4" name="TextBox 3">
          <a:extLst>
            <a:ext uri="{FF2B5EF4-FFF2-40B4-BE49-F238E27FC236}">
              <a16:creationId xmlns:a16="http://schemas.microsoft.com/office/drawing/2014/main" id="{51CD0583-EF51-464D-8ECD-B6B93E718966}"/>
            </a:ext>
          </a:extLst>
        </xdr:cNvPr>
        <xdr:cNvSpPr txBox="1"/>
      </xdr:nvSpPr>
      <xdr:spPr>
        <a:xfrm>
          <a:off x="676275" y="7448549"/>
          <a:ext cx="9763125" cy="55864126"/>
        </a:xfrm>
        <a:prstGeom prst="rect">
          <a:avLst/>
        </a:prstGeom>
        <a:solidFill>
          <a:sysClr val="window" lastClr="FFFFFF"/>
        </a:solidFill>
        <a:ln w="9525" cmpd="sng">
          <a:noFill/>
        </a:ln>
        <a:effectLst/>
      </xdr:spPr>
      <xdr:txBody>
        <a:bodyPr vertOverflow="clip" horzOverflow="clip" wrap="square" rtlCol="0" anchor="t"/>
        <a:lstStyle/>
        <a:p>
          <a:pPr marL="450215" marR="0" lvl="0" indent="0" algn="ctr" defTabSz="914400" eaLnBrk="1" fontAlgn="auto" latinLnBrk="0" hangingPunct="1">
            <a:lnSpc>
              <a:spcPct val="100000"/>
            </a:lnSpc>
            <a:spcBef>
              <a:spcPts val="0"/>
            </a:spcBef>
            <a:spcAft>
              <a:spcPts val="0"/>
            </a:spcAft>
            <a:buClrTx/>
            <a:buSzTx/>
            <a:buFontTx/>
            <a:buNone/>
            <a:tabLst/>
            <a:defRPr/>
          </a:pPr>
          <a:r>
            <a:rPr kumimoji="0" lang="en-GB" sz="2400" b="0"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Guidance Notes</a:t>
          </a:r>
        </a:p>
        <a:p>
          <a:pPr marL="450215" marR="0" lvl="0" indent="0" defTabSz="914400" eaLnBrk="1" fontAlgn="auto" latinLnBrk="0" hangingPunct="1">
            <a:lnSpc>
              <a:spcPct val="100000"/>
            </a:lnSpc>
            <a:spcBef>
              <a:spcPts val="0"/>
            </a:spcBef>
            <a:spcAft>
              <a:spcPts val="0"/>
            </a:spcAft>
            <a:buClrTx/>
            <a:buSzTx/>
            <a:buFontTx/>
            <a:buNone/>
            <a:tabLst/>
            <a:defRPr/>
          </a:pPr>
          <a:endParaRPr kumimoji="0" lang="en-GB" sz="11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endParaRPr>
        </a:p>
        <a:p>
          <a:pPr marL="450215" marR="0" lvl="0" indent="0" algn="ctr" defTabSz="914400" eaLnBrk="1" fontAlgn="auto" latinLnBrk="0" hangingPunct="1">
            <a:lnSpc>
              <a:spcPct val="100000"/>
            </a:lnSpc>
            <a:spcBef>
              <a:spcPts val="0"/>
            </a:spcBef>
            <a:spcAft>
              <a:spcPts val="0"/>
            </a:spcAft>
            <a:buClrTx/>
            <a:buSzTx/>
            <a:buFontTx/>
            <a:buNone/>
            <a:tabLst/>
            <a:defRPr/>
          </a:pPr>
          <a:r>
            <a:rPr kumimoji="0" lang="en-GB" sz="12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These guidance notes provide information and some instructions for </a:t>
          </a:r>
        </a:p>
        <a:p>
          <a:pPr marL="450215" marR="0" lvl="0" indent="0" algn="ctr" defTabSz="914400" eaLnBrk="1" fontAlgn="auto" latinLnBrk="0" hangingPunct="1">
            <a:lnSpc>
              <a:spcPct val="100000"/>
            </a:lnSpc>
            <a:spcBef>
              <a:spcPts val="0"/>
            </a:spcBef>
            <a:spcAft>
              <a:spcPts val="0"/>
            </a:spcAft>
            <a:buClrTx/>
            <a:buSzTx/>
            <a:buFontTx/>
            <a:buNone/>
            <a:tabLst/>
            <a:defRPr/>
          </a:pPr>
          <a:r>
            <a:rPr kumimoji="0" lang="en-GB" sz="12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the Plain Radiography Survey and the Interventional Radiography (IR) and Fluoroscopy Survey</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To print Guidance Notes select File tab above and then Print and press print</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governance:</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342900" defTabSz="914400" eaLnBrk="1" fontAlgn="auto" latinLnBrk="0" hangingPunct="1">
            <a:lnSpc>
              <a:spcPct val="100000"/>
            </a:lnSpc>
            <a:spcBef>
              <a:spcPts val="0"/>
            </a:spcBef>
            <a:spcAft>
              <a:spcPts val="0"/>
            </a:spcAft>
            <a:buClrTx/>
            <a:buSzTx/>
            <a:buFont typeface="+mj-lt"/>
            <a:buAutoNum type="alphaLcPeriod"/>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submitted to the 2019 Plain Radiography and 2019 IR and Fluoroscopy Surveys may be shared, in an anonymised form, with other researchers (e.g. NHS Trusts, universities). If you do not wish your data to be shared in this way please state this when submitting your data.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342900" defTabSz="914400" eaLnBrk="1" fontAlgn="auto" latinLnBrk="0" hangingPunct="1">
            <a:lnSpc>
              <a:spcPct val="100000"/>
            </a:lnSpc>
            <a:spcBef>
              <a:spcPts val="0"/>
            </a:spcBef>
            <a:spcAft>
              <a:spcPts val="0"/>
            </a:spcAft>
            <a:buClrTx/>
            <a:buSzTx/>
            <a:buFont typeface="+mj-lt"/>
            <a:buAutoNum type="alphaLcPeriod"/>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submitted to the 2019 surveys will be confidentially and securely stored on PHE servers at all times.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342900" defTabSz="914400" eaLnBrk="1" fontAlgn="auto" latinLnBrk="0" hangingPunct="1">
            <a:lnSpc>
              <a:spcPct val="100000"/>
            </a:lnSpc>
            <a:spcBef>
              <a:spcPts val="0"/>
            </a:spcBef>
            <a:spcAft>
              <a:spcPts val="0"/>
            </a:spcAft>
            <a:buClrTx/>
            <a:buSzTx/>
            <a:buFont typeface="+mj-lt"/>
            <a:buAutoNum type="alphaLcPeriod"/>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Submitted data will be anonymised in all reports and publications arising from the review or associated works. </a:t>
          </a: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will be presented in a manner that does not enable results from any individual participating organisation to be identified.</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342900" defTabSz="914400" eaLnBrk="1" fontAlgn="auto" latinLnBrk="0" hangingPunct="1">
            <a:lnSpc>
              <a:spcPct val="100000"/>
            </a:lnSpc>
            <a:spcBef>
              <a:spcPts val="0"/>
            </a:spcBef>
            <a:spcAft>
              <a:spcPts val="0"/>
            </a:spcAft>
            <a:buClrTx/>
            <a:buSzTx/>
            <a:buFont typeface="+mj-lt"/>
            <a:buAutoNum type="alphaLcPeriod" startAt="4"/>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We intend to acknowledge participating centres in the final report. </a:t>
          </a: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If you do not wish your centre to be acknowledged by name, please state this when submitting your data.</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342900" defTabSz="914400" eaLnBrk="1" fontAlgn="auto" latinLnBrk="0" hangingPunct="1">
            <a:lnSpc>
              <a:spcPct val="100000"/>
            </a:lnSpc>
            <a:spcBef>
              <a:spcPts val="0"/>
            </a:spcBef>
            <a:spcAft>
              <a:spcPts val="0"/>
            </a:spcAft>
            <a:buClrTx/>
            <a:buSzTx/>
            <a:buFont typeface="+mj-lt"/>
            <a:buAutoNum type="alphaLcPeriod" startAt="5"/>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Individual feedback can be given, on request.</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228600" marR="0" lvl="0" indent="45720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2"/>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The College of Radiographers CPD Certificate of Endorsement:</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The College of Radiographers have issued a CPD certificate of Endorsement for participation in the PHE National Patient Dose Surveys as this may help support core outcomes 1 to 7, 9, 11, 12, 19, 20 and 22 (</a:t>
          </a:r>
          <a:r>
            <a:rPr kumimoji="0" lang="en-GB" sz="1200" b="0" i="0" u="sng" strike="noStrike" kern="0" cap="none" spc="0" normalizeH="0" baseline="0" noProof="0">
              <a:ln>
                <a:noFill/>
              </a:ln>
              <a:solidFill>
                <a:srgbClr val="0000FF"/>
              </a:solidFill>
              <a:effectLst/>
              <a:uLnTx/>
              <a:uFillTx/>
              <a:latin typeface="Calibri" panose="020F0502020204030204" pitchFamily="34" charset="0"/>
              <a:ea typeface="Calibri" panose="020F0502020204030204" pitchFamily="34" charset="0"/>
              <a:cs typeface="Arial" panose="020B0604020202020204" pitchFamily="34" charset="0"/>
            </a:rPr>
            <a:t>https://www.collegeofradiographers.ac.uk/education/education-approval/cpd-endorsement#Core-CPD-Now-outcomes</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3"/>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Radiation Protection Team Collaboration:</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Collaboration and consultation is strongly encouraged between radiographers, medical physicists, radiologists, and other parties who can assist (e.g. IT team) in the collection, quality assurance and submission of data to the surveys.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68580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endParaRPr>
        </a:p>
        <a:p>
          <a:pPr marL="6858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4"/>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Terminology:</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Change in terminology:</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These surveys use the term “radiology system” instead of the terms “radiology room” or “X-ray room” used in previous reviews</a:t>
          </a:r>
          <a:r>
            <a:rPr kumimoji="0" lang="en-GB" sz="1200" b="0" i="0" u="none" strike="noStrike" kern="0" cap="none" spc="0" normalizeH="0" baseline="3000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1</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 “Radiology system” refers to an X-ray source and the associated image receptors. This term is applied to both plain radiology and fluoroscopy systems. The term “fluoroscopy system” is sometimes used in a similar sense where appropriate.</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6858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Glossary:</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The brief glossary at the end of these notes gives the specific meanings of the listed terms when used in these surveys. In these notes, these terms are shown in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bold</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on important occasions in the text.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5"/>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Submission: PHE Dose Excel Workbooks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PHE provides separate Workbooks</a:t>
          </a:r>
          <a:r>
            <a:rPr kumimoji="0" lang="en-GB" sz="1200" b="1"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for submitting data as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radiology system mean and median data records</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or as (anonymised)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individual patient records</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for both the Plain Radiography survey and the IR and Fluoroscopy survey (four Workbooks in total).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6858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228600" marR="0" lvl="0" indent="221615"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The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Plain Radiography survey</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Workbook file names are:</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System mean and median data:	</a:t>
          </a:r>
          <a:r>
            <a:rPr kumimoji="0" lang="en-GB" sz="12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PHE_Dose_PR_System_xxxxx.xlxs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Individual patient record: 	</a:t>
          </a:r>
          <a:r>
            <a:rPr kumimoji="0" lang="en-GB" sz="12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PHE</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_</a:t>
          </a:r>
          <a:r>
            <a:rPr kumimoji="0" lang="en-GB" sz="12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Dose_PR_Patient_xxxxx.xlsx</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The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IR and Fluoroscopy survey</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Workbook file names are:</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System mean and median data:   </a:t>
          </a:r>
          <a:r>
            <a:rPr kumimoji="0" lang="en-GB" sz="12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PHE_Dose_IR_Fluoro_System_xxxxx.xls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Individual patient record data:     </a:t>
          </a:r>
          <a:r>
            <a:rPr kumimoji="0" lang="en-GB" sz="1200" b="0"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PHE_Dose_IR_Fluoro_Patient_xxxxx.xlsx</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submitted in other electronic formats will be accepted (e.g. other Excel or similar spreadsheet style files, csv files).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6"/>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Ways to submit data</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Exam data can be submitted either as: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radiology system mean and median data records</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(mean and median doses for the stated exam performed on a given radiology system and other supporting data), or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as anonymised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individual patient records</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(patient doses and supporting data) for that exam performed on a given radiology system.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6858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Participants may submit data in both forms, for instance for different hospitals, but are asked to avoid submitting the same information in both forms as this could result in double counting.</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7"/>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Mean and median doses: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We wish you to submit both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mean and median dose </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values for</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radiology systems</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when submitting </a:t>
          </a:r>
          <a:r>
            <a:rPr kumimoji="0" lang="en-GB" sz="1200" b="1" i="0" u="none" strike="noStrike" kern="0" cap="none" spc="0" normalizeH="0" baseline="0" noProof="0">
              <a:ln>
                <a:noFill/>
              </a:ln>
              <a:solidFill>
                <a:srgbClr val="000000"/>
              </a:solidFill>
              <a:effectLst/>
              <a:uLnTx/>
              <a:uFillTx/>
              <a:latin typeface="Calibri" panose="020F0502020204030204" pitchFamily="34" charset="0"/>
              <a:ea typeface="Calibri" panose="020F0502020204030204" pitchFamily="34" charset="0"/>
              <a:cs typeface="Arial" panose="020B0604020202020204" pitchFamily="34" charset="0"/>
            </a:rPr>
            <a:t>radiology system mean and median data records</a:t>
          </a:r>
          <a:r>
            <a:rPr kumimoji="0" lang="en-GB" sz="1200" b="1" i="1" u="none" strike="noStrike" kern="0" cap="none" spc="0" normalizeH="0" baseline="0" noProof="0">
              <a:ln>
                <a:noFill/>
              </a:ln>
              <a:solidFill>
                <a:srgbClr val="000000"/>
              </a:solidFill>
              <a:effectLst/>
              <a:uLnTx/>
              <a:uFillTx/>
              <a:latin typeface="Calibri" panose="020F0502020204030204" pitchFamily="34" charset="0"/>
              <a:ea typeface="Calibri" panose="020F0502020204030204" pitchFamily="34" charset="0"/>
              <a:cs typeface="Arial" panose="020B0604020202020204" pitchFamily="34" charset="0"/>
            </a:rPr>
            <a:t> </a:t>
          </a:r>
          <a:r>
            <a:rPr kumimoji="0" lang="en-GB" sz="1200" b="0" i="0" u="none" strike="noStrike" kern="0" cap="none" spc="0" normalizeH="0" baseline="0" noProof="0">
              <a:ln>
                <a:noFill/>
              </a:ln>
              <a:solidFill>
                <a:srgbClr val="000000"/>
              </a:solidFill>
              <a:effectLst/>
              <a:uLnTx/>
              <a:uFillTx/>
              <a:latin typeface="Calibri" panose="020F0502020204030204" pitchFamily="34" charset="0"/>
              <a:ea typeface="Calibri" panose="020F0502020204030204" pitchFamily="34" charset="0"/>
              <a:cs typeface="Arial" panose="020B0604020202020204" pitchFamily="34" charset="0"/>
            </a:rPr>
            <a:t>for exams.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If you cannot provide both mean and median data, please send your available data and let us know that you are submitting only mean data or only median data.  Going forward, median data is likely to be most useful.</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Background: Existing UK National Diagnostic Reference Levels (NDRLs) have been set using the rounded value of the 75</a:t>
          </a:r>
          <a:r>
            <a:rPr kumimoji="0" lang="en-GB" sz="1200" b="0" i="0" u="none" strike="noStrike" kern="0" cap="none" spc="0" normalizeH="0" baseline="3000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percentile of the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mean radiology system dose</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(previously mean radiology room dose) distribution for the specified exam.  The recently published ICRP Publication 135 “Diagnostic Reference Levels in Medical Imaging”</a:t>
          </a:r>
          <a:r>
            <a:rPr kumimoji="0" lang="en-GB" sz="1200" b="0" i="0" u="none" strike="noStrike" kern="0" cap="none" spc="0" normalizeH="0" baseline="3000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2</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proposes that national DRLs should be set using the 75</a:t>
          </a:r>
          <a:r>
            <a:rPr kumimoji="0" lang="en-GB" sz="1200" b="0" i="0" u="none" strike="noStrike" kern="0" cap="none" spc="0" normalizeH="0" baseline="3000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percentile of the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median radiology system dose</a:t>
          </a:r>
          <a:r>
            <a:rPr kumimoji="0" lang="en-GB" sz="1200" b="1"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distribution.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This review will assess both mean and median radiology system dose distributions, to provide scope for both approaches; to enable a change to NDRLs based on the median radiology system dose distribution while providing continuity with previous NDRLs.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8"/>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type and Examinations - Plain Radiography Survey:</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Dose area product</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(DAP) data are requested for adults for specified:</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single projection radiographs (17 suggested projections),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complete plain radiographic exams (11 suggested exams),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single projection radiograph made using mobile systems (1 suggested projection)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for other projections and exams will also be accepted.</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Please submit DAP dose data to the surveys that have been processed in the same manner as DAP data used to set your local DRLs.  You can indicate how this is done in the Dose Data Collection Methodology section of the Contact_Information sheet and with entries on the Radiography_System_General_Info sheet, e.g. by answering the questions on corrections applied to DAP doses for DAP meter calibration. </a:t>
          </a:r>
        </a:p>
        <a:p>
          <a:pPr marL="45720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9"/>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type and Examinations - IR and Fluoroscopy survey:</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DAP</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(and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fluoroscopy time</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and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“dose at a reference point”</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where available) data are requested for adults for:</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fluoroscopic exams (9 suggested fluoroscopy exams),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interventional procedures (13 suggested interventional procedures)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exams or procedures performed using mobile systems (4 suggested exams with clinical indicators)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These have been chosen for being common non-complex exams and procedures. Data for other similar exams and procedures is also welcome.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This review will not cover more complex and highly variable exams and procedures, such as those used in specialist areas, where specialist knowledge is likely to be required.</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The IR and Fluoroscopy survey will collect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fluoroscopy time</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data and </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“dose at a reference point”</a:t>
          </a:r>
          <a:r>
            <a:rPr kumimoji="0" lang="en-GB" sz="1200" b="1"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from those who can provide it. The formal IEC term for “dose at a reference point” (also known as “skin dose”) is “cumulative air kerma (CAK) dose at the IEC reference point (C</a:t>
          </a:r>
          <a:r>
            <a:rPr kumimoji="0" lang="en-GB" sz="1200" b="0" i="0" u="none" strike="noStrike" kern="0" cap="none" spc="0" normalizeH="0" baseline="-2500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dose</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a:t>
          </a:r>
          <a:r>
            <a:rPr kumimoji="0" lang="en-GB" sz="1200" b="0" i="0" u="none" strike="noStrike" kern="0" cap="none" spc="0" normalizeH="0" baseline="3000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3</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Please submit DAP dose data to the surveys that have been processed in the same manner as DAP data used to set your local DRLs.  You can indicate how this is done in the Dose Data Collection Methodology section of the Contact_Information sheet and with entries on the Fluoroscopy_System_General_Info sheet, e.g. by answering the questions on corrections applied to DAP doses for DAP meter calibration and couch/table attenuation.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10"/>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Prospective or Retrospective data</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Data for the surveys may be acquired prospectively or retrospectively.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6858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Retrospective data: will be accepted for examinations, projections or procedures conducted from January 2017 onwards, but please do not submit data from radiology systems that are no longer in use.</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Prospective data: It is suggested that for prospective data collection, where it is proposed to conduct a local dose survey, that a quality assured continuous sample of patient data (e.g. 1 or 2 months) is used to guard against inadvertently biasing the data.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11"/>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Patient demographics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Please only submit data for adult patients, which, for these surveys, is defined as a person aged 16 years or older.</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p>
        <a:p>
          <a:pPr marL="450215"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12"/>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Quality</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Please quality assure your data. For example, ensure: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Doses are assigned to the correct radiology system.</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The correct dose units are given to every entry.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No doses are included from non-patient exposures (e.g. phantom calibrations).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If possible, exclude doses for images that have been rejected as not of diagnostic quality, e.g. those that were inadvertently underexposed.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Please exclude doses from IR procedures that were aborted, e.g. fluoroscopy exams with unfeasibly short fluoroscopy times (fractions of a second as opposed to tens of seconds or more).</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Ensure all patient data has been anonymised, e.g. no dates of birth included.</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13"/>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Sample size:</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Ideally, the number of patient doses submitted for each exam (sample size) should be at least 20 and preferably many more. This applies to both the size of sample used to assess mean and median values for an exam performed on a specific radiology system or the number of individual patient records submitted for an exam on a specific radiology system.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However</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receiving some data is always preferable to no data, especially for less common exams, projections and procedures.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6858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14"/>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Patient size/weight: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6858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Please provide data for patients of the size that is standard for the exam being considered</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as suggested by ICRP publication 135</a:t>
          </a:r>
          <a:r>
            <a:rPr kumimoji="0" lang="en-GB" sz="1200" b="0" i="0" u="none" strike="noStrike" kern="0" cap="none" spc="0" normalizeH="0" baseline="3000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2</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6858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“Standard size patients” is taken to mean the size typical of the patient population undergoing each specific imaging examination.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This is a significant change from previous surveys that, based on the data of ICRP Publication 23 (1975)</a:t>
          </a:r>
          <a:r>
            <a:rPr kumimoji="0" lang="en-GB" sz="1200" b="0" i="0" u="none" strike="noStrike" kern="0" cap="none" spc="0" normalizeH="0" baseline="3000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4</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requested samples of patients with an average weight of about 70kg.  An acceptable individual patient weight range of 50 - 90 kg was suggested, with concessions made for some cardiac examinations</a:t>
          </a:r>
          <a:r>
            <a:rPr kumimoji="0" lang="en-GB" sz="1200" b="0" i="0" u="none" strike="noStrike" kern="0" cap="none" spc="0" normalizeH="0" baseline="3000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1</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It is recognised that these recommendations are getting increasingly non-typical of the UK general public.</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6858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1"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Please provide patient weight data whenever possible</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both</a:t>
          </a: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when submitting individual patient records or radiology system mean and median data.  Weight data is particularly important when the sample size is small (&lt;20 patient records).  The Dose Excel Workbooks for submitting radiology system mean and median data</a:t>
          </a:r>
          <a:r>
            <a:rPr kumimoji="0" lang="en-GB" sz="1200" b="1" i="1"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enable weight data to be submitted for a representative subgroup of the full sample.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If weight data cannot be provided, where possible provide data representative of standard sized patients. Where possible either indicate or exclude data from any patients or groups of patients who can be identified as being likely to have very atypical weight.  Examples are bariatric patients or highly emaciated cancer patients.  Please indicate on the Dose Excel Workbooks if such patients have been excluded and instances where data from such patients may be present.</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15"/>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Entry – Excel Workbooks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If possible, please submit your dose data and supporting information using a copy of the appropriate PHE Dose Excel Workbook.</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90043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However, data submitted in other electronic formats will be accepted (e.g. other Excel or similar spreadsheet style files, csv files). The preferred order of data fields is given in the Workbooks on the worksheet “Info List of Data Fields”.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90043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A separate Workbook will be required for each radiology system for which you submit data, as only doses and support data for one radiology system can be entered in each Workbook. Submit data for the exams, projections, and/or procedures that are most relevant to that system.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90043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Make as many copies of the appropriate Workbooks as you require, having first filled in all the information that is likely to be common to all your workbooks.  This is likely to be most of the entries on the “Contact_Information” worksheet; which are for contact, organisational, and data collection information.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Save each Workbook with a unique name by changing “xxxxx” at the end of its filename.</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90043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endParaRPr>
        </a:p>
        <a:p>
          <a:pPr marL="90043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16"/>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Colour Coding</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Worksheets (in the PHE Excel Workbooks)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The Worksheets are colour coded as to their use. A key that explains the colour coding is given at the top of the first sheet of each workbooks.  White tabs indicate support information, orange tabs are for entry of administrative and technical information and all other colours are for entry of examination information.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Essential and other data (in the PHE Excel Workbooks)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On the data submission worksheets, the importance of each data field is indicated by a colour code:</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115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Essential Information (</a:t>
          </a:r>
          <a:r>
            <a:rPr kumimoji="0" lang="en-GB" sz="1200" b="0" i="0" u="none" strike="noStrike" kern="0" cap="none" spc="0" normalizeH="0" baseline="0" noProof="0">
              <a:ln>
                <a:noFill/>
              </a:ln>
              <a:solidFill>
                <a:sysClr val="windowText" lastClr="000000"/>
              </a:solidFill>
              <a:effectLst/>
              <a:highlight>
                <a:srgbClr val="FFFF00"/>
              </a:highlight>
              <a:uLnTx/>
              <a:uFillTx/>
              <a:latin typeface="Calibri" panose="020F0502020204030204" pitchFamily="34" charset="0"/>
              <a:ea typeface="Calibri" panose="020F0502020204030204" pitchFamily="34" charset="0"/>
              <a:cs typeface="Arial" panose="020B0604020202020204" pitchFamily="34" charset="0"/>
            </a:rPr>
            <a:t>Yellow data field</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field name followed by*)</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115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Very Useful Information (</a:t>
          </a:r>
          <a:r>
            <a:rPr kumimoji="0" lang="en-GB" sz="1200" b="0" i="0" u="none" strike="noStrike" kern="0" cap="none" spc="0" normalizeH="0" baseline="0" noProof="0">
              <a:ln>
                <a:noFill/>
              </a:ln>
              <a:solidFill>
                <a:sysClr val="windowText" lastClr="000000"/>
              </a:solidFill>
              <a:effectLst/>
              <a:highlight>
                <a:srgbClr val="00FFFF"/>
              </a:highlight>
              <a:uLnTx/>
              <a:uFillTx/>
              <a:latin typeface="Calibri" panose="020F0502020204030204" pitchFamily="34" charset="0"/>
              <a:ea typeface="Calibri" panose="020F0502020204030204" pitchFamily="34" charset="0"/>
              <a:cs typeface="Arial" panose="020B0604020202020204" pitchFamily="34" charset="0"/>
            </a:rPr>
            <a:t>Blue data field</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please provide if possible)</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115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Supporting Information (White data field, useful if time allows entry)</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In addition, there are:</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115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PHE entry and information fields (</a:t>
          </a:r>
          <a:r>
            <a:rPr kumimoji="0" lang="en-GB" sz="1200" b="0" i="0" u="none" strike="noStrike" kern="0" cap="none" spc="0" normalizeH="0" baseline="0" noProof="0">
              <a:ln>
                <a:noFill/>
              </a:ln>
              <a:solidFill>
                <a:sysClr val="windowText" lastClr="000000"/>
              </a:solidFill>
              <a:effectLst/>
              <a:highlight>
                <a:srgbClr val="00FF00"/>
              </a:highlight>
              <a:uLnTx/>
              <a:uFillTx/>
              <a:latin typeface="Calibri" panose="020F0502020204030204" pitchFamily="34" charset="0"/>
              <a:ea typeface="Calibri" panose="020F0502020204030204" pitchFamily="34" charset="0"/>
              <a:cs typeface="Arial" panose="020B0604020202020204" pitchFamily="34" charset="0"/>
            </a:rPr>
            <a:t>Bright Green field</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these are automatically filled, either with data entered or selected elsewhere in the Workbook, or with information relevant to such entries, or to the worksheet being used, e.g. information on the selected exam.</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p>
        <a:p>
          <a:pPr marL="45720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17"/>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Data Entry – Tips for completing the PHE Excel Workbooks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While the Workbooks have data fields for a large range of information, there is very little ‘essential information’ requested.</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We much prefer to receive just “Essential information” (</a:t>
          </a:r>
          <a:r>
            <a:rPr kumimoji="0" lang="en-GB" sz="1200" b="0" i="0" u="none" strike="noStrike" kern="0" cap="none" spc="0" normalizeH="0" baseline="0" noProof="0">
              <a:ln>
                <a:noFill/>
              </a:ln>
              <a:solidFill>
                <a:sysClr val="windowText" lastClr="000000"/>
              </a:solidFill>
              <a:effectLst/>
              <a:highlight>
                <a:srgbClr val="FFFF00"/>
              </a:highlight>
              <a:uLnTx/>
              <a:uFillTx/>
              <a:latin typeface="Calibri" panose="020F0502020204030204" pitchFamily="34" charset="0"/>
              <a:ea typeface="Calibri" panose="020F0502020204030204" pitchFamily="34" charset="0"/>
              <a:cs typeface="Arial" panose="020B0604020202020204" pitchFamily="34" charset="0"/>
            </a:rPr>
            <a:t>yellow field</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than no data at all. Essential data fields have been kept to minimum and are positioned as close to the top or left of tables as is possible without sacrificing clarity.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Please contact us if there is a problem with providing a particular item of “Essential Information”.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90043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Submission of “Very useful” and “Supporting” information is, of course, very much welcomed, as the more detailed the information received, the more detailed the feedback that can be provided. Note that some “Very useful” information fields are annotated as “Essential if you chose to submit this data type”, e.g. time values and time units if fluoroscopy time data is submitted.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While the Patient Workbooks include worksheets for each exam, projection and procedure on the list of preferred exams, it is not expected that any participating organisation will provide data for all the listed exams and projections, and certainly not for any given radiology system.</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Many entry fields have drop down lists to simplify data entry.</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On the “Contacts_Information” sheet please provide the requested contact and organisational information and answer some brief questions on how the survey data was collected.  This not only gives us useful information for these surveys but will also help in the design and organisation of future dose surveys.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6858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0215"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Please do not edit the layout of the Workbooks</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Text boxes for additional information, and spare columns for additional data, are provided for information you wish to enter that does not have its own data field on these forms.  If you still have an issue with the layout of the worksheets, please get in touch so we can discuss the issue and find a way around it.</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p>
        <a:p>
          <a:pPr marL="45720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endParaRPr>
        </a:p>
        <a:p>
          <a:pPr marL="457200" marR="0" lvl="0" indent="0" defTabSz="914400" eaLnBrk="1" fontAlgn="auto" latinLnBrk="0" hangingPunct="1">
            <a:lnSpc>
              <a:spcPct val="100000"/>
            </a:lnSpc>
            <a:spcBef>
              <a:spcPts val="0"/>
            </a:spcBef>
            <a:spcAft>
              <a:spcPts val="0"/>
            </a:spcAft>
            <a:buClrTx/>
            <a:buSzTx/>
            <a:buFontTx/>
            <a:buNone/>
            <a:tabLst/>
            <a:defRPr/>
          </a:pP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18"/>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If submitting data in an alternate format:</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endPar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If submitting data in an alternate format, please ensure that you include all the data indicated as “Essential” and clearly identify which radiology system the dose data is from.  Tables listing the data fields, their data status (“Essential”, etc.), drop down list entries and permitted data entry types (text or numbers) are given on the white tab worksheet “Info List of Data Fields” of the PHE Excel Workbooks.  These pages are formatted so that clicking on “print” will print out these tables sequentially. If you have difficulty accessing this information, please contact us.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If submitting data in an alternate format it would be useful if the submitted data were organised by radiology system and hospital.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19"/>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The Plain Radiography survey and IR and Fluoroscopy survey do not include:</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endPar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CT, which is being assessed by the 4</a:t>
          </a:r>
          <a:r>
            <a:rPr kumimoji="0" lang="en-GB" sz="1200" b="0" i="0" u="none" strike="noStrike" kern="0" cap="none" spc="0" normalizeH="0" baseline="3000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a:t>
          </a: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UK CT Dose Survey.</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Paediatric doses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Mammography, which is covered by different surveys.</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DXA</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startAt="20"/>
            <a:tabLst/>
            <a:defRPr/>
          </a:pPr>
          <a:r>
            <a:rPr kumimoji="0" lang="en-GB" sz="12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Changes in imaging technology:</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4572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For plain radiography the designation of the detector of each radiology system as CR or DR is classed as “Essential information”.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For IR and fluoroscopy, the designation of the detector of each radiology system as an image intensifier or a flat panel detector is classified as “Essential information”.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342900" defTabSz="914400" eaLnBrk="1" fontAlgn="auto" latinLnBrk="0" hangingPunct="1">
            <a:lnSpc>
              <a:spcPct val="100000"/>
            </a:lnSpc>
            <a:spcBef>
              <a:spcPts val="0"/>
            </a:spcBef>
            <a:spcAft>
              <a:spcPts val="0"/>
            </a:spcAft>
            <a:buClrTx/>
            <a:buSzTx/>
            <a:buFont typeface="Symbol" panose="05050102010706020507" pitchFamily="18" charset="2"/>
            <a:buChar char=""/>
            <a:tabLst/>
            <a:defRPr/>
          </a:pPr>
          <a:r>
            <a:rPr kumimoji="0" lang="en-GB" sz="12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rPr>
            <a:t>This Review assumes that centres are no longer using radiographic film for medical diagnostic imaging of patients. Therefore, the PHE Plain Radiography and IR and Fluoroscopy Dose Excel Workbooks do not include fields for entering data specific to film-based examinations. If you are still using radiographic film for such examinations, please let us know and complete the Excel Workbooks as far as you are able. </a:t>
          </a:r>
          <a:endParaRPr kumimoji="0" lang="en-GB" sz="12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79200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endParaRPr>
        </a:p>
        <a:p>
          <a:pPr marL="79200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endParaRPr>
        </a:p>
        <a:p>
          <a:pPr marL="79200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References:</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Hart, D., Hillier, M. C. and Shrimpton P. C, (2012) “Doses to patients from radiographic and fluoroscopic X-ray imaging procedures in the UK – 2010  Review”, Report HPA-CRCE-034, </a:t>
          </a:r>
          <a:r>
            <a:rPr kumimoji="0" lang="en-GB" sz="1100" b="0" i="0" u="sng" strike="noStrike" kern="0" cap="none" spc="0" normalizeH="0" baseline="0" noProof="0">
              <a:ln>
                <a:noFill/>
              </a:ln>
              <a:solidFill>
                <a:srgbClr val="0000FF"/>
              </a:solidFill>
              <a:effectLst/>
              <a:uLnTx/>
              <a:uFillTx/>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https://www.gov.uk/government/publications/radiographic-and-fluoroscopic-x-rays-patient-doses</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900" marR="0" lvl="0" indent="-342900" defTabSz="914400" eaLnBrk="1" fontAlgn="auto" latinLnBrk="0" hangingPunct="1">
            <a:lnSpc>
              <a:spcPct val="100000"/>
            </a:lnSpc>
            <a:spcBef>
              <a:spcPts val="0"/>
            </a:spcBef>
            <a:spcAft>
              <a:spcPts val="0"/>
            </a:spcAft>
            <a:buClrTx/>
            <a:buSzTx/>
            <a:buFont typeface="+mj-lt"/>
            <a:buAutoNum type="arabicPeriod"/>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ICRP, 2017. Diagnostic reference levels in medical imaging. ICRP Publication 135. Ann. ICRP 46(1).  </a:t>
          </a:r>
          <a:r>
            <a:rPr kumimoji="0" lang="en-GB" sz="1100" b="0" i="0" u="sng" strike="noStrike" kern="0" cap="none" spc="0" normalizeH="0" baseline="0" noProof="0">
              <a:ln>
                <a:noFill/>
              </a:ln>
              <a:solidFill>
                <a:srgbClr val="0000FF"/>
              </a:solidFill>
              <a:effectLst/>
              <a:uLnTx/>
              <a:uFillTx/>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http://www.icrp.org/publication.asp?id=ICRP%20Publication%20135</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000" marR="0" lvl="0" indent="-342900" defTabSz="914400" eaLnBrk="1" fontAlgn="auto" latinLnBrk="0" hangingPunct="1">
            <a:lnSpc>
              <a:spcPct val="100000"/>
            </a:lnSpc>
            <a:spcBef>
              <a:spcPts val="0"/>
            </a:spcBef>
            <a:spcAft>
              <a:spcPts val="0"/>
            </a:spcAft>
            <a:buClrTx/>
            <a:buSzTx/>
            <a:buFont typeface="+mj-lt"/>
            <a:buAutoNum type="arabicPeriod"/>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International Electrotechnical Commission. Medical electrical equipment: part 2-43- particular requirements for the safety of x-ray equipment for interventional procedures. Report 60601. 2nd ed. Geneva, Switzerland: International Electrotechnical Commission, 2010</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00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rgbClr val="0000FF"/>
              </a:solidFill>
              <a:effectLst/>
              <a:uLnTx/>
              <a:uFillTx/>
              <a:latin typeface="Calibri" panose="020F0502020204030204" pitchFamily="34" charset="0"/>
              <a:ea typeface="Calibri" panose="020F0502020204030204" pitchFamily="34" charset="0"/>
              <a:cs typeface="Times New Roman" panose="02020603050405020304" pitchFamily="18" charset="0"/>
              <a:hlinkClick xmlns:r="http://schemas.openxmlformats.org/officeDocument/2006/relationships" r:id=""/>
            </a:rPr>
            <a:t>https://webstore.iec.ch/publication/2659</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342000" marR="0" lvl="0" indent="-342900" defTabSz="914400" eaLnBrk="1" fontAlgn="auto" latinLnBrk="0" hangingPunct="1">
            <a:lnSpc>
              <a:spcPct val="100000"/>
            </a:lnSpc>
            <a:spcBef>
              <a:spcPts val="0"/>
            </a:spcBef>
            <a:spcAft>
              <a:spcPts val="0"/>
            </a:spcAft>
            <a:buClrTx/>
            <a:buSzTx/>
            <a:buFont typeface="+mj-lt"/>
            <a:buAutoNum type="arabicPeriod" startAt="4"/>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ICRP, 1975. Report of the Task Group on Reference Man. ICRP Publication 23. Pergamon Press, Oxford </a:t>
          </a:r>
        </a:p>
        <a:p>
          <a:pPr marL="342000" marR="0" lvl="0" indent="0" defTabSz="914400" eaLnBrk="1" fontAlgn="auto" latinLnBrk="0" hangingPunct="1">
            <a:lnSpc>
              <a:spcPct val="100000"/>
            </a:lnSpc>
            <a:spcBef>
              <a:spcPts val="0"/>
            </a:spcBef>
            <a:spcAft>
              <a:spcPts val="0"/>
            </a:spcAft>
            <a:buClrTx/>
            <a:buSzTx/>
            <a:buFontTx/>
            <a:buNone/>
            <a:tabLst/>
            <a:defRPr/>
          </a:pPr>
          <a:r>
            <a:rPr kumimoji="0" lang="en-GB" sz="1100" b="0" i="0" u="sng" strike="noStrike" kern="0" cap="none" spc="0" normalizeH="0" baseline="0" noProof="0">
              <a:ln>
                <a:noFill/>
              </a:ln>
              <a:solidFill>
                <a:srgbClr val="0000FF"/>
              </a:solidFill>
              <a:effectLst/>
              <a:uLnTx/>
              <a:uFillTx/>
              <a:latin typeface="Calibri" panose="020F0502020204030204" pitchFamily="34" charset="0"/>
              <a:ea typeface="Calibri" panose="020F0502020204030204" pitchFamily="34" charset="0"/>
              <a:cs typeface="Times New Roman" panose="02020603050405020304" pitchFamily="18" charset="0"/>
            </a:rPr>
            <a:t>http://www.icrp.org/publication.asp?id=ICRP%20Publication%2023</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600"/>
            </a:spcAft>
            <a:buClrTx/>
            <a:buSzTx/>
            <a:buFontTx/>
            <a:buNone/>
            <a:tabLst/>
            <a:defRPr/>
          </a:pPr>
          <a:endPar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sng"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Glossary: use of terms within these surveys</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100" b="1"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Term  				Definition</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Acquisition:				High dose rapid image acquisition by fluoroscopy systems for more detailed visualisation. 	</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Also called Fluorography and previously Cine or Cine Video.</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60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Contributor’s Record Identifier			The Contributor’s Record Identifier is a unique code that you, the participant, gives to each individual</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patient record so that each record can be unambiguously identified in case of a query.</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It must not have a form that allows the direct identification of the patient.</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60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Contributor's System Exam Record ID</a:t>
          </a:r>
          <a:r>
            <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rPr>
            <a:t>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The Contributor’s System Exam Record ID is a unique code that you, the participant, gives to each</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Radiology system mean and median dose record so that it can be unambiguously identified in case of </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 query.</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60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"Dose at reference point"  			</a:t>
          </a:r>
          <a:r>
            <a:rPr kumimoji="0" lang="en-GB"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Formally called “Cumulative air kerma calibrated free in air (CAK) at an interventional reference point Also referred to as "Skin dose"			(IRP) that is defined as a location that is ‘representative of the patient’s skin'”.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For typical isocentric</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interventional equipment, the default IRP is located on the central axis of the X-ray beam at 15 cm on</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the X-ray tube side of isocenter</a:t>
          </a:r>
          <a:r>
            <a:rPr kumimoji="0" lang="en-GB" sz="1100" b="0" i="0" u="none" strike="noStrike" kern="0" cap="none" spc="0" normalizeH="0" baseline="3000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3</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Not all equipment will give a value calculated using this new internationally agreed definition.  Please do</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submit this data in any case but also make sure to include the fluoroscopy system's make and model</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(including number) on the Fluoroscopy_System_General_Info sheet, as from that we can assess how</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different sets of data were determined, and hence compare the data from different systems.</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60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Individual Patient Record:  </a:t>
          </a:r>
          <a:r>
            <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rPr>
            <a:t>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Anonymised data associated with single instance of imaging a patient, which can be for a single </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projection, a complete exam, or a procedure.  </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minimum the record is made up of the Essential data fields, which will include the Contributor’s</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Record Identifier, DAP dose and dose units. </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60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Mean radiology system dose</a:t>
          </a:r>
          <a:r>
            <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rPr>
            <a:t>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The mean dose index for the patient sample used to assess a specific exam performed on a given</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radiology system. </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60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Mean is often colloquially referred to as the average value.</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60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Median radiology system dose</a:t>
          </a:r>
          <a:r>
            <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rPr>
            <a:t>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The median dose index for the patient sample used to assess a specific exam performed on a given</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radiology system. </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Median is the midpoint value of the distribution, with 50% of sample values less than that value and</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50% greater.</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60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Radiology System mean and median data record: </a:t>
          </a:r>
          <a:r>
            <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rPr>
            <a:t>	</a:t>
          </a: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Data for a specific exam performed on a given radiology or fluoroscopy system providing information on</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mean and median doses received by patients from that exam on that system. </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At minimum, the record will consist of the Essential data fields, which include: the contributor’s system</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exam record ID, the mean and median DAP values and their dose units, size of sample, and other data</a:t>
          </a:r>
        </a:p>
        <a:p>
          <a:pPr marL="0" marR="0" lvl="0" indent="0" defTabSz="914400" eaLnBrk="1" fontAlgn="auto" latinLnBrk="0" hangingPunct="1">
            <a:lnSpc>
              <a:spcPts val="1200"/>
            </a:lnSpc>
            <a:spcBef>
              <a:spcPts val="0"/>
            </a:spcBef>
            <a:spcAft>
              <a:spcPts val="0"/>
            </a:spcAft>
            <a:buClrTx/>
            <a:buSzTx/>
            <a:buFontTx/>
            <a:buNone/>
            <a:tabLst/>
            <a:defRPr/>
          </a:pPr>
          <a:r>
            <a:rPr kumimoji="0" lang="en-GB" sz="1100" b="0" i="0" u="none" strike="noStrike" kern="0" cap="none" spc="0" normalizeH="0" baseline="0" noProof="0">
              <a:ln>
                <a:noFill/>
              </a:ln>
              <a:solidFill>
                <a:sysClr val="windowText" lastClr="000000"/>
              </a:solidFill>
              <a:effectLst/>
              <a:uLnTx/>
              <a:uFillTx/>
              <a:latin typeface="Calibri" panose="020F0502020204030204" pitchFamily="34" charset="0"/>
              <a:ea typeface="Calibri" panose="020F0502020204030204" pitchFamily="34" charset="0"/>
              <a:cs typeface="Times New Roman" panose="02020603050405020304" pitchFamily="18" charset="0"/>
            </a:rPr>
            <a:t> 				items.</a:t>
          </a:r>
          <a:endParaRPr kumimoji="0" lang="en-GB" sz="1100" b="0" i="0" u="none" strike="noStrike" kern="0" cap="none" spc="0" normalizeH="0" baseline="0" noProof="0">
            <a:ln>
              <a:noFill/>
            </a:ln>
            <a:solidFill>
              <a:sysClr val="windowText" lastClr="000000"/>
            </a:solidFill>
            <a:effectLst/>
            <a:uLnTx/>
            <a:uFillTx/>
            <a:latin typeface="Times New Roman" panose="02020603050405020304" pitchFamily="18" charset="0"/>
            <a:ea typeface="Calibri" panose="020F0502020204030204" pitchFamily="34" charset="0"/>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edicalRadiationDoses@phe.gov.uk" TargetMode="External"/><Relationship Id="rId2" Type="http://schemas.openxmlformats.org/officeDocument/2006/relationships/hyperlink" Target="mailto:MedicalRadiationDoses@phe.gov.uk" TargetMode="External"/><Relationship Id="rId1" Type="http://schemas.openxmlformats.org/officeDocument/2006/relationships/hyperlink" Target="mailto:Jenny.Smith@phe.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1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10.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35.xml"/><Relationship Id="rId1" Type="http://schemas.openxmlformats.org/officeDocument/2006/relationships/vmlDrawing" Target="../drawings/vmlDrawing35.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mailto:Mark.Albert@CWHNHSTrust.co.uk" TargetMode="Externa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S256"/>
  <sheetViews>
    <sheetView tabSelected="1" workbookViewId="0">
      <pane ySplit="2" topLeftCell="A3" activePane="bottomLeft" state="frozen"/>
      <selection pane="bottomLeft" activeCell="A4" sqref="A4"/>
    </sheetView>
  </sheetViews>
  <sheetFormatPr defaultColWidth="9.140625" defaultRowHeight="15" x14ac:dyDescent="0.25"/>
  <cols>
    <col min="1" max="1" width="18.42578125" style="1" customWidth="1"/>
    <col min="2" max="2" width="12.42578125" style="1" customWidth="1"/>
    <col min="3" max="3" width="13.85546875" style="1" customWidth="1"/>
    <col min="4" max="15" width="9.140625" style="1"/>
    <col min="16" max="16" width="27.42578125" style="1" customWidth="1"/>
    <col min="17" max="16384" width="9.140625" style="1"/>
  </cols>
  <sheetData>
    <row r="1" spans="1:19" ht="48.95" customHeight="1" x14ac:dyDescent="0.25">
      <c r="A1" s="3"/>
      <c r="B1" s="4"/>
      <c r="C1" s="1424" t="s">
        <v>2129</v>
      </c>
      <c r="D1" s="1425"/>
      <c r="E1" s="1425"/>
      <c r="F1" s="1425"/>
      <c r="G1" s="1425"/>
      <c r="H1" s="1425"/>
      <c r="I1" s="1425"/>
      <c r="J1" s="1425"/>
      <c r="K1" s="1425"/>
      <c r="L1" s="1425"/>
      <c r="M1" s="1425"/>
      <c r="N1" s="1425"/>
      <c r="O1" s="1425"/>
      <c r="P1" s="2"/>
      <c r="Q1" s="2"/>
    </row>
    <row r="2" spans="1:19" ht="50.1" customHeight="1" x14ac:dyDescent="0.25">
      <c r="A2" s="4"/>
      <c r="B2" s="4"/>
      <c r="C2" s="1425"/>
      <c r="D2" s="1425"/>
      <c r="E2" s="1425"/>
      <c r="F2" s="1425"/>
      <c r="G2" s="1425"/>
      <c r="H2" s="1425"/>
      <c r="I2" s="1425"/>
      <c r="J2" s="1425"/>
      <c r="K2" s="1425"/>
      <c r="L2" s="1425"/>
      <c r="M2" s="1425"/>
      <c r="N2" s="1425"/>
      <c r="O2" s="1425"/>
      <c r="P2" s="2"/>
      <c r="Q2" s="2"/>
    </row>
    <row r="3" spans="1:19" ht="19.5" customHeight="1" x14ac:dyDescent="0.25">
      <c r="D3" s="12"/>
    </row>
    <row r="4" spans="1:19" ht="60" customHeight="1" x14ac:dyDescent="0.25">
      <c r="B4" s="1441" t="s">
        <v>2089</v>
      </c>
      <c r="C4" s="1442"/>
      <c r="D4" s="1442"/>
      <c r="E4" s="1442"/>
      <c r="F4" s="1442"/>
      <c r="G4" s="1442"/>
      <c r="H4" s="1442"/>
      <c r="I4" s="1442"/>
      <c r="J4" s="1442"/>
      <c r="K4" s="1442"/>
      <c r="L4" s="1442"/>
      <c r="M4" s="1442"/>
      <c r="N4" s="1442"/>
      <c r="O4" s="1442"/>
      <c r="P4" s="1442"/>
      <c r="Q4" s="1442"/>
      <c r="R4" s="159"/>
      <c r="S4" s="159"/>
    </row>
    <row r="6" spans="1:19" ht="23.25" x14ac:dyDescent="0.25">
      <c r="C6" s="174" t="s">
        <v>2133</v>
      </c>
    </row>
    <row r="7" spans="1:19" ht="18" x14ac:dyDescent="0.25">
      <c r="B7" s="322" t="s">
        <v>661</v>
      </c>
      <c r="C7" s="323"/>
      <c r="E7" s="7"/>
      <c r="F7" s="7"/>
      <c r="G7" s="7"/>
      <c r="H7" s="7"/>
      <c r="I7" s="7"/>
    </row>
    <row r="8" spans="1:19" ht="15.75" x14ac:dyDescent="0.25">
      <c r="A8" s="168"/>
      <c r="B8" s="158" t="s">
        <v>1345</v>
      </c>
      <c r="C8" s="13"/>
      <c r="D8" s="7"/>
      <c r="E8" s="7"/>
      <c r="F8" s="7"/>
      <c r="G8" s="7"/>
      <c r="H8" s="7"/>
      <c r="I8" s="7"/>
      <c r="J8" s="20"/>
      <c r="K8" s="20"/>
      <c r="L8" s="20"/>
    </row>
    <row r="9" spans="1:19" x14ac:dyDescent="0.25">
      <c r="B9" s="21" t="s">
        <v>2134</v>
      </c>
      <c r="C9" s="11"/>
      <c r="D9" s="11"/>
      <c r="E9" s="11"/>
      <c r="F9" s="11"/>
      <c r="G9" s="11"/>
      <c r="H9" s="11"/>
      <c r="I9" s="11"/>
      <c r="J9" s="7"/>
      <c r="K9" s="7"/>
      <c r="L9" s="7"/>
      <c r="M9" s="7"/>
      <c r="N9" s="7"/>
      <c r="O9" s="7"/>
    </row>
    <row r="10" spans="1:19" x14ac:dyDescent="0.25">
      <c r="B10" s="21"/>
      <c r="C10" s="11"/>
      <c r="D10" s="11"/>
      <c r="E10" s="11"/>
      <c r="F10" s="11"/>
      <c r="G10" s="11"/>
      <c r="H10" s="11"/>
      <c r="I10" s="11"/>
      <c r="J10" s="7"/>
      <c r="K10" s="7"/>
      <c r="L10" s="7"/>
      <c r="M10" s="7"/>
      <c r="N10" s="7"/>
      <c r="O10" s="7"/>
    </row>
    <row r="11" spans="1:19" x14ac:dyDescent="0.25">
      <c r="A11" s="23"/>
      <c r="B11" s="15" t="s">
        <v>12</v>
      </c>
      <c r="C11" s="5"/>
      <c r="D11" s="17"/>
      <c r="E11" s="5"/>
      <c r="F11" s="15"/>
      <c r="G11" s="15"/>
      <c r="H11" s="18"/>
      <c r="I11" s="16" t="s">
        <v>11</v>
      </c>
      <c r="J11" s="11"/>
      <c r="K11" s="11"/>
      <c r="L11" s="8"/>
      <c r="M11" s="7"/>
      <c r="N11" s="7"/>
      <c r="O11" s="7"/>
    </row>
    <row r="12" spans="1:19" x14ac:dyDescent="0.25">
      <c r="A12" s="23"/>
      <c r="B12" s="1443" t="s">
        <v>13</v>
      </c>
      <c r="C12" s="1444"/>
      <c r="D12" s="1444"/>
      <c r="E12" s="1444"/>
      <c r="F12" s="1444"/>
      <c r="G12" s="1444"/>
      <c r="H12" s="1444"/>
      <c r="I12" s="1444"/>
      <c r="J12" s="16" t="s">
        <v>10</v>
      </c>
      <c r="K12" s="11"/>
      <c r="L12" s="8"/>
      <c r="M12" s="7"/>
      <c r="N12" s="7"/>
      <c r="O12" s="7"/>
    </row>
    <row r="13" spans="1:19" ht="18" customHeight="1" x14ac:dyDescent="0.25">
      <c r="A13" s="15"/>
      <c r="B13" s="148" t="s">
        <v>316</v>
      </c>
      <c r="C13" s="11"/>
      <c r="D13" s="11"/>
      <c r="E13" s="11"/>
      <c r="F13" s="11"/>
      <c r="G13" s="11"/>
      <c r="H13" s="11"/>
      <c r="I13" s="16" t="s">
        <v>11</v>
      </c>
      <c r="J13" s="15"/>
      <c r="K13" s="15"/>
      <c r="L13" s="15"/>
      <c r="M13" s="7"/>
      <c r="N13" s="7"/>
      <c r="O13" s="7"/>
    </row>
    <row r="14" spans="1:19" ht="18" customHeight="1" x14ac:dyDescent="0.25">
      <c r="A14" s="15"/>
      <c r="B14" s="148"/>
      <c r="C14" s="11"/>
      <c r="D14" s="11"/>
      <c r="E14" s="11"/>
      <c r="F14" s="11"/>
      <c r="G14" s="11"/>
      <c r="H14" s="11"/>
      <c r="I14" s="11"/>
      <c r="K14" s="15"/>
      <c r="L14" s="15"/>
      <c r="M14" s="7"/>
      <c r="N14" s="7"/>
      <c r="O14" s="7"/>
    </row>
    <row r="15" spans="1:19" ht="18" customHeight="1" x14ac:dyDescent="0.25">
      <c r="A15" s="15"/>
      <c r="B15" s="175" t="s">
        <v>662</v>
      </c>
      <c r="C15" s="11"/>
      <c r="D15" s="11"/>
      <c r="E15" s="11"/>
      <c r="F15" s="11"/>
      <c r="G15" s="11"/>
      <c r="H15" s="11"/>
      <c r="I15" s="11"/>
      <c r="J15" s="11"/>
      <c r="K15" s="11"/>
      <c r="L15" s="8"/>
      <c r="M15" s="7"/>
      <c r="O15" s="7"/>
    </row>
    <row r="16" spans="1:19" ht="18" customHeight="1" x14ac:dyDescent="0.25">
      <c r="A16" s="15"/>
      <c r="B16" s="158" t="s">
        <v>663</v>
      </c>
      <c r="C16" s="11"/>
      <c r="D16" s="11"/>
      <c r="E16" s="11"/>
      <c r="F16" s="11"/>
      <c r="G16" s="11"/>
      <c r="H16" s="11"/>
      <c r="I16" s="11"/>
      <c r="J16" s="11"/>
      <c r="K16" s="11"/>
      <c r="L16" s="8"/>
      <c r="M16" s="7"/>
      <c r="O16" s="7"/>
    </row>
    <row r="17" spans="1:19" x14ac:dyDescent="0.25">
      <c r="A17" s="23"/>
      <c r="J17" s="11"/>
      <c r="K17" s="11"/>
      <c r="L17" s="8"/>
      <c r="M17" s="7"/>
      <c r="N17" s="7"/>
      <c r="O17" s="7"/>
    </row>
    <row r="18" spans="1:19" x14ac:dyDescent="0.25">
      <c r="A18" s="791" t="s">
        <v>1350</v>
      </c>
      <c r="B18" s="1445" t="s">
        <v>1351</v>
      </c>
      <c r="C18" s="1446"/>
      <c r="D18" s="14" t="s">
        <v>1354</v>
      </c>
      <c r="J18" s="11"/>
      <c r="K18" s="11"/>
      <c r="L18" s="8"/>
      <c r="M18" s="7"/>
      <c r="N18" s="7"/>
      <c r="O18" s="7"/>
      <c r="Q18" s="176"/>
    </row>
    <row r="19" spans="1:19" x14ac:dyDescent="0.25">
      <c r="B19" s="1447" t="s">
        <v>2115</v>
      </c>
      <c r="C19" s="1448"/>
      <c r="D19" s="14" t="s">
        <v>2120</v>
      </c>
      <c r="E19" s="11"/>
      <c r="F19" s="11"/>
      <c r="G19" s="11"/>
      <c r="H19" s="11"/>
      <c r="I19" s="11"/>
      <c r="J19" s="11"/>
      <c r="K19" s="11"/>
      <c r="L19" s="8"/>
      <c r="M19" s="7"/>
      <c r="N19" s="7"/>
      <c r="O19" s="7"/>
      <c r="Q19" s="176"/>
    </row>
    <row r="20" spans="1:19" x14ac:dyDescent="0.25">
      <c r="B20" s="1428" t="s">
        <v>1352</v>
      </c>
      <c r="C20" s="1429"/>
      <c r="D20" s="14" t="s">
        <v>2132</v>
      </c>
      <c r="F20" s="11"/>
      <c r="G20" s="11"/>
      <c r="H20" s="11"/>
      <c r="I20" s="11"/>
      <c r="J20" s="11"/>
      <c r="K20" s="11"/>
      <c r="L20" s="8"/>
      <c r="M20" s="7"/>
      <c r="N20" s="7"/>
      <c r="O20" s="7"/>
      <c r="Q20" s="176"/>
    </row>
    <row r="21" spans="1:19" x14ac:dyDescent="0.25">
      <c r="B21" s="1426" t="s">
        <v>2118</v>
      </c>
      <c r="C21" s="1427"/>
      <c r="D21" s="14" t="s">
        <v>2130</v>
      </c>
      <c r="F21" s="11"/>
      <c r="G21" s="11"/>
      <c r="H21" s="11"/>
      <c r="I21" s="11"/>
      <c r="J21" s="11"/>
      <c r="K21" s="11"/>
      <c r="L21" s="8"/>
      <c r="M21" s="7"/>
      <c r="N21" s="7"/>
      <c r="O21" s="7"/>
      <c r="Q21" s="176"/>
    </row>
    <row r="22" spans="1:19" x14ac:dyDescent="0.25">
      <c r="B22" s="1434" t="s">
        <v>2119</v>
      </c>
      <c r="C22" s="1435"/>
      <c r="D22" s="14" t="s">
        <v>2131</v>
      </c>
      <c r="F22" s="11"/>
      <c r="G22" s="11"/>
      <c r="H22" s="11"/>
      <c r="I22" s="11"/>
      <c r="J22" s="11"/>
      <c r="K22" s="11"/>
      <c r="L22" s="8"/>
      <c r="M22" s="7"/>
      <c r="N22" s="7"/>
      <c r="O22" s="7"/>
      <c r="Q22" s="176"/>
    </row>
    <row r="23" spans="1:19" x14ac:dyDescent="0.25">
      <c r="B23" s="1436" t="s">
        <v>2116</v>
      </c>
      <c r="C23" s="1437"/>
      <c r="D23" s="14" t="s">
        <v>2117</v>
      </c>
      <c r="F23" s="11"/>
      <c r="G23" s="11"/>
      <c r="H23" s="11"/>
      <c r="I23" s="11"/>
      <c r="J23" s="11"/>
      <c r="K23" s="11"/>
      <c r="L23" s="8"/>
      <c r="M23" s="7"/>
      <c r="N23" s="7"/>
      <c r="O23" s="7"/>
      <c r="Q23" s="176"/>
    </row>
    <row r="24" spans="1:19" ht="15.75" thickBot="1" x14ac:dyDescent="0.3">
      <c r="F24" s="11"/>
      <c r="G24" s="11"/>
      <c r="H24" s="11"/>
      <c r="I24" s="11"/>
      <c r="J24" s="11"/>
      <c r="K24" s="11"/>
      <c r="L24" s="8"/>
      <c r="M24" s="7"/>
      <c r="N24" s="7"/>
      <c r="O24" s="7"/>
      <c r="Q24" s="176"/>
    </row>
    <row r="25" spans="1:19" ht="15.75" thickBot="1" x14ac:dyDescent="0.3">
      <c r="A25" s="792" t="s">
        <v>1353</v>
      </c>
      <c r="B25" s="1430" t="s">
        <v>314</v>
      </c>
      <c r="C25" s="1431"/>
      <c r="D25" s="793" t="s">
        <v>373</v>
      </c>
      <c r="F25" s="11"/>
      <c r="G25" s="11"/>
      <c r="H25" s="11"/>
      <c r="I25" s="11"/>
      <c r="J25" s="11"/>
      <c r="K25" s="11"/>
      <c r="L25" s="8"/>
      <c r="M25" s="7"/>
      <c r="N25" s="7"/>
      <c r="O25" s="7"/>
      <c r="Q25" s="176"/>
    </row>
    <row r="26" spans="1:19" ht="15.75" thickBot="1" x14ac:dyDescent="0.3">
      <c r="A26" s="2"/>
      <c r="B26" s="1438" t="s">
        <v>1748</v>
      </c>
      <c r="C26" s="1439"/>
      <c r="D26" s="1094" t="s">
        <v>1749</v>
      </c>
      <c r="G26" s="11"/>
      <c r="H26" s="11"/>
      <c r="I26" s="11"/>
      <c r="J26" s="11"/>
      <c r="K26" s="11"/>
      <c r="L26" s="8"/>
      <c r="M26" s="7"/>
      <c r="N26" s="7"/>
      <c r="O26" s="7"/>
      <c r="Q26" s="176"/>
    </row>
    <row r="27" spans="1:19" ht="15.75" thickBot="1" x14ac:dyDescent="0.3">
      <c r="A27" s="2"/>
      <c r="B27" s="1432" t="s">
        <v>2091</v>
      </c>
      <c r="C27" s="1433"/>
      <c r="D27" s="793" t="s">
        <v>2090</v>
      </c>
      <c r="F27" s="11"/>
      <c r="G27" s="11"/>
      <c r="H27" s="11"/>
      <c r="I27" s="11"/>
      <c r="J27" s="11"/>
      <c r="K27" s="11"/>
      <c r="L27" s="8"/>
      <c r="M27" s="7"/>
      <c r="N27" s="7"/>
      <c r="O27" s="7"/>
      <c r="Q27" s="176"/>
    </row>
    <row r="28" spans="1:19" ht="15.75" thickBot="1" x14ac:dyDescent="0.3">
      <c r="A28" s="2"/>
      <c r="B28" s="1432" t="s">
        <v>234</v>
      </c>
      <c r="C28" s="1433"/>
      <c r="D28" s="793" t="s">
        <v>717</v>
      </c>
      <c r="F28" s="11"/>
    </row>
    <row r="29" spans="1:19" ht="15.75" thickBot="1" x14ac:dyDescent="0.3">
      <c r="B29" s="1449" t="s">
        <v>296</v>
      </c>
      <c r="C29" s="1433"/>
      <c r="D29" s="793" t="s">
        <v>718</v>
      </c>
    </row>
    <row r="30" spans="1:19" ht="15.75" customHeight="1" thickBot="1" x14ac:dyDescent="0.3">
      <c r="B30" s="1440" t="s">
        <v>541</v>
      </c>
      <c r="C30" s="1433"/>
      <c r="D30" s="794" t="s">
        <v>543</v>
      </c>
    </row>
    <row r="31" spans="1:19" ht="20.100000000000001" customHeight="1" x14ac:dyDescent="0.25">
      <c r="A31" s="169"/>
      <c r="B31" s="1359"/>
      <c r="C31" s="1360"/>
      <c r="D31" s="1360"/>
      <c r="E31" s="1360"/>
      <c r="F31" s="1360"/>
      <c r="G31" s="1360"/>
      <c r="H31" s="1360"/>
      <c r="I31" s="1360"/>
      <c r="J31" s="1360"/>
      <c r="K31" s="1360"/>
      <c r="L31" s="1360"/>
      <c r="M31" s="1360"/>
      <c r="N31" s="1360"/>
      <c r="O31" s="1360"/>
      <c r="P31" s="1358"/>
      <c r="Q31" s="1358"/>
      <c r="R31" s="797"/>
      <c r="S31" s="797"/>
    </row>
    <row r="32" spans="1:19" ht="20.100000000000001" customHeight="1" x14ac:dyDescent="0.25">
      <c r="A32" s="170"/>
      <c r="B32" s="1361"/>
      <c r="C32" s="1362"/>
      <c r="D32" s="1362"/>
      <c r="E32" s="1362"/>
      <c r="F32" s="1362"/>
      <c r="G32" s="1362"/>
      <c r="H32" s="1362"/>
      <c r="I32" s="1362"/>
      <c r="J32" s="1362"/>
      <c r="K32" s="1362"/>
      <c r="L32" s="1362"/>
      <c r="M32" s="1362"/>
      <c r="N32" s="1362"/>
      <c r="O32" s="1362"/>
      <c r="P32" s="192"/>
      <c r="Q32" s="1358"/>
      <c r="R32" s="797"/>
      <c r="S32" s="797"/>
    </row>
    <row r="33" spans="1:19" ht="20.100000000000001" customHeight="1" x14ac:dyDescent="0.25">
      <c r="A33" s="169"/>
      <c r="B33" s="1363"/>
      <c r="C33" s="1364"/>
      <c r="D33" s="1364"/>
      <c r="E33" s="1364"/>
      <c r="F33" s="1364"/>
      <c r="G33" s="1364"/>
      <c r="H33" s="1364"/>
      <c r="I33" s="1364"/>
      <c r="J33" s="1364"/>
      <c r="K33" s="1364"/>
      <c r="L33" s="1364"/>
      <c r="M33" s="1364"/>
      <c r="N33" s="1364"/>
      <c r="O33" s="1364"/>
      <c r="P33" s="1364"/>
      <c r="Q33" s="1358"/>
      <c r="R33" s="797"/>
      <c r="S33" s="797"/>
    </row>
    <row r="34" spans="1:19" ht="20.100000000000001" customHeight="1" x14ac:dyDescent="0.25">
      <c r="A34" s="148"/>
      <c r="B34" s="1363"/>
      <c r="C34" s="1365"/>
      <c r="D34" s="1365"/>
      <c r="E34" s="1365"/>
      <c r="F34" s="1365"/>
      <c r="G34" s="1365"/>
      <c r="H34" s="1365"/>
      <c r="I34" s="1365"/>
      <c r="J34" s="1365"/>
      <c r="K34" s="1365"/>
      <c r="L34" s="1365"/>
      <c r="M34" s="1365"/>
      <c r="N34" s="1365"/>
      <c r="O34" s="1365"/>
      <c r="P34" s="1365"/>
      <c r="Q34" s="1358"/>
      <c r="R34" s="797"/>
      <c r="S34" s="797"/>
    </row>
    <row r="35" spans="1:19" ht="20.100000000000001" customHeight="1" x14ac:dyDescent="0.25">
      <c r="A35" s="798"/>
      <c r="B35" s="1363"/>
      <c r="C35" s="1366"/>
      <c r="D35" s="1367"/>
      <c r="E35" s="1367"/>
      <c r="F35" s="1367"/>
      <c r="G35" s="1367"/>
      <c r="H35" s="1367"/>
      <c r="I35" s="1367"/>
      <c r="J35" s="1367"/>
      <c r="K35" s="1367"/>
      <c r="L35" s="1367"/>
      <c r="M35" s="1367"/>
      <c r="N35" s="1367"/>
      <c r="O35" s="1367"/>
      <c r="P35" s="1367"/>
      <c r="Q35" s="1358"/>
      <c r="R35" s="797"/>
      <c r="S35" s="797"/>
    </row>
    <row r="36" spans="1:19" ht="20.100000000000001" customHeight="1" x14ac:dyDescent="0.25">
      <c r="A36" s="798"/>
      <c r="B36" s="1363"/>
      <c r="C36" s="1366"/>
      <c r="D36" s="1367"/>
      <c r="E36" s="1367"/>
      <c r="F36" s="1367"/>
      <c r="G36" s="1367"/>
      <c r="H36" s="1367"/>
      <c r="I36" s="1367"/>
      <c r="J36" s="1367"/>
      <c r="K36" s="1367"/>
      <c r="L36" s="1367"/>
      <c r="M36" s="1367"/>
      <c r="N36" s="1367"/>
      <c r="O36" s="1367"/>
      <c r="P36" s="1367"/>
      <c r="Q36" s="1358"/>
      <c r="R36" s="797"/>
      <c r="S36" s="797"/>
    </row>
    <row r="37" spans="1:19" ht="20.100000000000001" customHeight="1" x14ac:dyDescent="0.25">
      <c r="A37" s="348"/>
      <c r="B37" s="1363"/>
      <c r="C37" s="1365"/>
      <c r="D37" s="192"/>
      <c r="E37" s="192"/>
      <c r="F37" s="192"/>
      <c r="G37" s="192"/>
      <c r="H37" s="192"/>
      <c r="I37" s="192"/>
      <c r="J37" s="192"/>
      <c r="K37" s="192"/>
      <c r="L37" s="192"/>
      <c r="M37" s="192"/>
      <c r="N37" s="192"/>
      <c r="O37" s="192"/>
      <c r="P37" s="192"/>
      <c r="Q37" s="1358"/>
      <c r="R37" s="797"/>
      <c r="S37" s="797"/>
    </row>
    <row r="38" spans="1:19" ht="20.100000000000001" customHeight="1" x14ac:dyDescent="0.25">
      <c r="A38" s="1368"/>
      <c r="B38" s="1369"/>
      <c r="C38" s="1370"/>
      <c r="D38" s="1370"/>
      <c r="E38" s="1370"/>
      <c r="F38" s="1371"/>
      <c r="G38" s="1371"/>
      <c r="H38" s="1370"/>
      <c r="I38" s="1370"/>
      <c r="J38" s="1370"/>
      <c r="K38" s="1370"/>
      <c r="L38" s="1368"/>
      <c r="M38" s="1372"/>
      <c r="N38" s="1372"/>
      <c r="O38" s="1372"/>
      <c r="P38" s="1358"/>
      <c r="Q38" s="1358"/>
      <c r="R38" s="797"/>
      <c r="S38" s="797"/>
    </row>
    <row r="39" spans="1:19" ht="20.100000000000001" customHeight="1" x14ac:dyDescent="0.25">
      <c r="A39" s="1373"/>
      <c r="B39" s="1361"/>
      <c r="C39" s="1399"/>
      <c r="D39" s="1400"/>
      <c r="E39" s="1400"/>
      <c r="F39" s="1400"/>
      <c r="G39" s="1400"/>
      <c r="H39" s="1400"/>
      <c r="I39" s="1400"/>
      <c r="J39" s="1358"/>
      <c r="K39" s="1371"/>
      <c r="L39" s="1371"/>
      <c r="M39" s="1371"/>
      <c r="N39" s="1371"/>
      <c r="O39" s="1371"/>
      <c r="P39" s="1358"/>
      <c r="Q39" s="1358"/>
      <c r="R39" s="797"/>
      <c r="S39" s="797"/>
    </row>
    <row r="40" spans="1:19" ht="20.100000000000001" customHeight="1" x14ac:dyDescent="0.25">
      <c r="A40" s="1374"/>
      <c r="B40" s="1369"/>
      <c r="C40" s="1401"/>
      <c r="D40" s="1401"/>
      <c r="E40" s="1401"/>
      <c r="F40" s="1401"/>
      <c r="G40" s="1401"/>
      <c r="H40" s="1401"/>
      <c r="I40" s="1401"/>
      <c r="J40" s="1401"/>
      <c r="K40" s="1401"/>
      <c r="L40" s="1401"/>
      <c r="M40" s="1401"/>
      <c r="N40" s="1401"/>
      <c r="O40" s="1401"/>
      <c r="P40" s="1358"/>
      <c r="Q40" s="1358"/>
      <c r="R40" s="797"/>
      <c r="S40" s="797"/>
    </row>
    <row r="41" spans="1:19" ht="20.100000000000001" customHeight="1" x14ac:dyDescent="0.25">
      <c r="A41" s="1375"/>
      <c r="B41" s="1369"/>
      <c r="C41" s="1402"/>
      <c r="D41" s="1403"/>
      <c r="E41" s="1403"/>
      <c r="F41" s="1403"/>
      <c r="G41" s="1403"/>
      <c r="H41" s="1403"/>
      <c r="I41" s="1403"/>
      <c r="J41" s="1376"/>
      <c r="K41" s="1376"/>
      <c r="L41" s="348"/>
      <c r="M41" s="148"/>
      <c r="N41" s="148"/>
      <c r="O41" s="148"/>
      <c r="P41" s="1358"/>
      <c r="Q41" s="1358"/>
      <c r="R41" s="797"/>
      <c r="S41" s="797"/>
    </row>
    <row r="42" spans="1:19" ht="20.100000000000001" customHeight="1" x14ac:dyDescent="0.25">
      <c r="A42" s="1375"/>
      <c r="B42" s="1361"/>
      <c r="C42" s="1361"/>
      <c r="D42" s="1361"/>
      <c r="E42" s="1361"/>
      <c r="F42" s="1361"/>
      <c r="G42" s="1361"/>
      <c r="H42" s="1361"/>
      <c r="I42" s="1361"/>
      <c r="J42" s="1361"/>
      <c r="K42" s="1361"/>
      <c r="L42" s="1361"/>
      <c r="M42" s="1361"/>
      <c r="N42" s="1361"/>
      <c r="O42" s="1361"/>
      <c r="P42" s="1361"/>
      <c r="Q42" s="1358"/>
      <c r="R42" s="797"/>
      <c r="S42" s="797"/>
    </row>
    <row r="43" spans="1:19" ht="20.100000000000001" customHeight="1" x14ac:dyDescent="0.25">
      <c r="A43" s="1375"/>
      <c r="B43" s="1369"/>
      <c r="C43" s="1358"/>
      <c r="D43" s="1358"/>
      <c r="E43" s="1358"/>
      <c r="F43" s="1358"/>
      <c r="G43" s="1358"/>
      <c r="H43" s="1358"/>
      <c r="I43" s="1358"/>
      <c r="J43" s="1358"/>
      <c r="K43" s="1358"/>
      <c r="L43" s="1358"/>
      <c r="M43" s="1358"/>
      <c r="N43" s="1358"/>
      <c r="O43" s="1358"/>
      <c r="P43" s="1358"/>
      <c r="Q43" s="1358"/>
      <c r="R43" s="797"/>
      <c r="S43" s="797"/>
    </row>
    <row r="44" spans="1:19" ht="20.100000000000001" customHeight="1" x14ac:dyDescent="0.25">
      <c r="A44" s="1375"/>
      <c r="B44" s="1379"/>
      <c r="C44" s="1376"/>
      <c r="D44" s="1376"/>
      <c r="E44" s="1376"/>
      <c r="F44" s="1376"/>
      <c r="G44" s="1376"/>
      <c r="H44" s="1376"/>
      <c r="I44" s="1376"/>
      <c r="J44" s="1376"/>
      <c r="K44" s="1376"/>
      <c r="L44" s="348"/>
      <c r="M44" s="148"/>
      <c r="N44" s="148"/>
      <c r="O44" s="148"/>
      <c r="P44" s="1358"/>
      <c r="Q44" s="1358"/>
      <c r="R44" s="797"/>
      <c r="S44" s="797"/>
    </row>
    <row r="45" spans="1:19" ht="20.100000000000001" customHeight="1" x14ac:dyDescent="0.25">
      <c r="A45" s="1377"/>
      <c r="B45" s="1361"/>
      <c r="C45" s="1358"/>
      <c r="D45" s="1358"/>
      <c r="E45" s="1358"/>
      <c r="F45" s="1358"/>
      <c r="G45" s="1358"/>
      <c r="H45" s="1358"/>
      <c r="I45" s="1358"/>
      <c r="J45" s="1358"/>
      <c r="K45" s="1358"/>
      <c r="L45" s="1358"/>
      <c r="M45" s="1358"/>
      <c r="N45" s="1358"/>
      <c r="O45" s="1358"/>
      <c r="P45" s="1358"/>
      <c r="Q45" s="1358"/>
      <c r="R45" s="797"/>
      <c r="S45" s="797"/>
    </row>
    <row r="46" spans="1:19" ht="20.100000000000001" customHeight="1" x14ac:dyDescent="0.25">
      <c r="A46" s="1373"/>
      <c r="B46" s="1378"/>
      <c r="C46" s="192"/>
      <c r="D46" s="192"/>
      <c r="E46" s="192"/>
      <c r="F46" s="192"/>
      <c r="G46" s="192"/>
      <c r="H46" s="192"/>
      <c r="I46" s="192"/>
      <c r="J46" s="192"/>
      <c r="K46" s="192"/>
      <c r="L46" s="192"/>
      <c r="M46" s="192"/>
      <c r="N46" s="192"/>
      <c r="O46" s="192"/>
      <c r="P46" s="192"/>
      <c r="Q46" s="1358"/>
      <c r="R46" s="797"/>
      <c r="S46" s="797"/>
    </row>
    <row r="47" spans="1:19" ht="20.100000000000001" customHeight="1" x14ac:dyDescent="0.25">
      <c r="A47" s="1376"/>
      <c r="B47" s="1369"/>
      <c r="C47" s="1358"/>
      <c r="D47" s="1358"/>
      <c r="E47" s="1358"/>
      <c r="F47" s="1358"/>
      <c r="G47" s="1358"/>
      <c r="H47" s="1358"/>
      <c r="I47" s="1358"/>
      <c r="J47" s="1358"/>
      <c r="K47" s="1358"/>
      <c r="L47" s="1358"/>
      <c r="M47" s="1358"/>
      <c r="N47" s="1358"/>
      <c r="O47" s="1358"/>
      <c r="P47" s="1358"/>
      <c r="Q47" s="1358"/>
      <c r="R47" s="797"/>
      <c r="S47" s="797"/>
    </row>
    <row r="48" spans="1:19" ht="20.100000000000001" customHeight="1" x14ac:dyDescent="0.25">
      <c r="A48" s="1376"/>
      <c r="B48" s="1361"/>
      <c r="C48" s="1358"/>
      <c r="D48" s="1358"/>
      <c r="E48" s="1358"/>
      <c r="F48" s="1358"/>
      <c r="G48" s="1358"/>
      <c r="H48" s="1358"/>
      <c r="I48" s="1358"/>
      <c r="J48" s="1358"/>
      <c r="K48" s="1358"/>
      <c r="L48" s="1358"/>
      <c r="M48" s="1358"/>
      <c r="N48" s="1358"/>
      <c r="O48" s="1358"/>
      <c r="P48" s="1358"/>
      <c r="Q48" s="1358"/>
      <c r="R48" s="797"/>
      <c r="S48" s="797"/>
    </row>
    <row r="49" spans="1:19" s="192" customFormat="1" ht="20.100000000000001" customHeight="1" x14ac:dyDescent="0.25">
      <c r="A49" s="1376"/>
      <c r="B49" s="1369"/>
      <c r="C49" s="1404"/>
      <c r="D49" s="1358"/>
      <c r="E49" s="1358"/>
      <c r="F49" s="1358"/>
      <c r="G49" s="1358"/>
      <c r="H49" s="1358"/>
      <c r="I49" s="1358"/>
      <c r="J49" s="1358"/>
      <c r="K49" s="1358"/>
      <c r="L49" s="1358"/>
      <c r="M49" s="1358"/>
      <c r="N49" s="1358"/>
      <c r="O49" s="1358"/>
      <c r="P49" s="1358"/>
    </row>
    <row r="50" spans="1:19" ht="20.100000000000001" customHeight="1" x14ac:dyDescent="0.25">
      <c r="A50" s="1376"/>
      <c r="B50" s="1369"/>
      <c r="C50" s="1358"/>
      <c r="D50" s="1358"/>
      <c r="E50" s="1358"/>
      <c r="F50" s="1358"/>
      <c r="G50" s="1358"/>
      <c r="H50" s="1358"/>
      <c r="I50" s="1358"/>
      <c r="J50" s="1358"/>
      <c r="K50" s="1358"/>
      <c r="L50" s="1358"/>
      <c r="M50" s="1358"/>
      <c r="N50" s="1358"/>
      <c r="O50" s="1358"/>
      <c r="P50" s="1358"/>
      <c r="Q50" s="1358"/>
      <c r="R50" s="797"/>
      <c r="S50" s="797"/>
    </row>
    <row r="51" spans="1:19" ht="20.100000000000001" customHeight="1" x14ac:dyDescent="0.25">
      <c r="A51" s="1376"/>
      <c r="B51" s="1369"/>
      <c r="C51" s="1358"/>
      <c r="D51" s="1358"/>
      <c r="E51" s="1358"/>
      <c r="F51" s="1358"/>
      <c r="G51" s="1358"/>
      <c r="H51" s="1358"/>
      <c r="I51" s="1358"/>
      <c r="J51" s="1358"/>
      <c r="K51" s="1358"/>
      <c r="L51" s="1358"/>
      <c r="M51" s="1358"/>
      <c r="N51" s="1358"/>
      <c r="O51" s="1358"/>
      <c r="P51" s="1358"/>
      <c r="Q51" s="1358"/>
      <c r="R51" s="797"/>
      <c r="S51" s="797"/>
    </row>
    <row r="52" spans="1:19" ht="20.100000000000001" customHeight="1" x14ac:dyDescent="0.25">
      <c r="A52" s="1380"/>
      <c r="B52" s="1381"/>
      <c r="C52" s="1376"/>
      <c r="D52" s="1376"/>
      <c r="E52" s="1376"/>
      <c r="F52" s="1376"/>
      <c r="G52" s="1376"/>
      <c r="H52" s="1376"/>
      <c r="I52" s="1376"/>
      <c r="J52" s="1376"/>
      <c r="K52" s="1376"/>
      <c r="L52" s="348"/>
      <c r="M52" s="148"/>
      <c r="N52" s="148"/>
      <c r="O52" s="148"/>
      <c r="P52" s="1358"/>
      <c r="Q52" s="1358"/>
      <c r="R52" s="797"/>
      <c r="S52" s="797"/>
    </row>
    <row r="53" spans="1:19" ht="20.100000000000001" customHeight="1" x14ac:dyDescent="0.25">
      <c r="A53" s="1380"/>
      <c r="B53" s="1381"/>
      <c r="C53" s="1376"/>
      <c r="D53" s="1376"/>
      <c r="E53" s="1376"/>
      <c r="F53" s="1376"/>
      <c r="G53" s="1376"/>
      <c r="H53" s="1376"/>
      <c r="I53" s="1376"/>
      <c r="J53" s="1376"/>
      <c r="K53" s="1376"/>
      <c r="L53" s="348"/>
      <c r="M53" s="148"/>
      <c r="N53" s="148"/>
      <c r="O53" s="148"/>
      <c r="P53" s="1358"/>
      <c r="Q53" s="1358"/>
      <c r="R53" s="797"/>
      <c r="S53" s="797"/>
    </row>
    <row r="54" spans="1:19" ht="20.100000000000001" customHeight="1" x14ac:dyDescent="0.25">
      <c r="A54" s="1376"/>
      <c r="B54" s="1361"/>
      <c r="C54" s="1376"/>
      <c r="D54" s="1376"/>
      <c r="E54" s="1376"/>
      <c r="F54" s="1376"/>
      <c r="G54" s="1376"/>
      <c r="H54" s="1376"/>
      <c r="I54" s="1376"/>
      <c r="J54" s="1376"/>
      <c r="K54" s="1376"/>
      <c r="L54" s="348"/>
      <c r="M54" s="148"/>
      <c r="N54" s="148"/>
      <c r="O54" s="148"/>
      <c r="P54" s="1358"/>
      <c r="Q54" s="1358"/>
      <c r="R54" s="797"/>
      <c r="S54" s="797"/>
    </row>
    <row r="55" spans="1:19" ht="20.100000000000001" customHeight="1" x14ac:dyDescent="0.25">
      <c r="A55" s="1376"/>
      <c r="B55" s="1382"/>
      <c r="C55" s="1376"/>
      <c r="D55" s="1376"/>
      <c r="E55" s="1376"/>
      <c r="F55" s="1376"/>
      <c r="G55" s="1376"/>
      <c r="H55" s="1376"/>
      <c r="I55" s="1376"/>
      <c r="J55" s="1376"/>
      <c r="K55" s="1376"/>
      <c r="L55" s="348"/>
      <c r="M55" s="148"/>
      <c r="N55" s="148"/>
      <c r="O55" s="148"/>
      <c r="P55" s="1358"/>
      <c r="Q55" s="1358"/>
      <c r="R55" s="797"/>
      <c r="S55" s="797"/>
    </row>
    <row r="56" spans="1:19" ht="20.100000000000001" customHeight="1" x14ac:dyDescent="0.25">
      <c r="A56" s="1376"/>
      <c r="B56" s="1358"/>
      <c r="C56" s="1378"/>
      <c r="D56" s="192"/>
      <c r="E56" s="192"/>
      <c r="F56" s="192"/>
      <c r="G56" s="192"/>
      <c r="H56" s="192"/>
      <c r="I56" s="192"/>
      <c r="J56" s="192"/>
      <c r="K56" s="192"/>
      <c r="L56" s="192"/>
      <c r="M56" s="192"/>
      <c r="N56" s="192"/>
      <c r="O56" s="192"/>
      <c r="P56" s="192"/>
      <c r="Q56" s="1358"/>
      <c r="R56" s="797"/>
      <c r="S56" s="797"/>
    </row>
    <row r="57" spans="1:19" ht="20.100000000000001" customHeight="1" x14ac:dyDescent="0.25">
      <c r="A57" s="1376"/>
      <c r="B57" s="1383"/>
      <c r="C57" s="1376"/>
      <c r="D57" s="1376"/>
      <c r="E57" s="1376"/>
      <c r="F57" s="1376"/>
      <c r="G57" s="1376"/>
      <c r="H57" s="1376"/>
      <c r="I57" s="1376"/>
      <c r="J57" s="1376"/>
      <c r="K57" s="1376"/>
      <c r="L57" s="348"/>
      <c r="M57" s="148"/>
      <c r="N57" s="148"/>
      <c r="O57" s="148"/>
      <c r="P57" s="1358"/>
      <c r="Q57" s="1358"/>
      <c r="R57" s="797"/>
      <c r="S57" s="797"/>
    </row>
    <row r="58" spans="1:19" ht="20.100000000000001" customHeight="1" x14ac:dyDescent="0.25">
      <c r="A58" s="1376"/>
      <c r="B58" s="1361"/>
      <c r="C58" s="1376"/>
      <c r="D58" s="1376"/>
      <c r="E58" s="1376"/>
      <c r="F58" s="1376"/>
      <c r="G58" s="1376"/>
      <c r="H58" s="1376"/>
      <c r="I58" s="1376"/>
      <c r="J58" s="1376"/>
      <c r="K58" s="1376"/>
      <c r="L58" s="348"/>
      <c r="M58" s="148"/>
      <c r="N58" s="148"/>
      <c r="O58" s="148"/>
      <c r="P58" s="1358"/>
      <c r="Q58" s="1358"/>
      <c r="R58" s="797"/>
      <c r="S58" s="797"/>
    </row>
    <row r="59" spans="1:19" ht="20.100000000000001" customHeight="1" x14ac:dyDescent="0.25">
      <c r="A59" s="1376"/>
      <c r="B59" s="1369"/>
      <c r="C59" s="1376"/>
      <c r="D59" s="1376"/>
      <c r="E59" s="1376"/>
      <c r="F59" s="1376"/>
      <c r="G59" s="1376"/>
      <c r="H59" s="1376"/>
      <c r="I59" s="1376"/>
      <c r="J59" s="1376"/>
      <c r="K59" s="1376"/>
      <c r="L59" s="348"/>
      <c r="M59" s="148"/>
      <c r="N59" s="148"/>
      <c r="O59" s="148"/>
      <c r="P59" s="1358"/>
      <c r="Q59" s="1358"/>
      <c r="R59" s="797"/>
      <c r="S59" s="797"/>
    </row>
    <row r="60" spans="1:19" ht="20.100000000000001" customHeight="1" x14ac:dyDescent="0.25">
      <c r="A60" s="1376"/>
      <c r="B60" s="1384"/>
      <c r="C60" s="1376"/>
      <c r="D60" s="1376"/>
      <c r="E60" s="1376"/>
      <c r="F60" s="1376"/>
      <c r="G60" s="1376"/>
      <c r="H60" s="1376"/>
      <c r="I60" s="1376"/>
      <c r="J60" s="1376"/>
      <c r="K60" s="1376"/>
      <c r="L60" s="348"/>
      <c r="M60" s="148"/>
      <c r="N60" s="148"/>
      <c r="O60" s="148"/>
      <c r="P60" s="1358"/>
      <c r="Q60" s="1358"/>
      <c r="R60" s="797"/>
      <c r="S60" s="797"/>
    </row>
    <row r="61" spans="1:19" ht="20.100000000000001" customHeight="1" x14ac:dyDescent="0.25">
      <c r="A61" s="1376"/>
      <c r="B61" s="1384"/>
      <c r="C61" s="1376"/>
      <c r="D61" s="1376"/>
      <c r="E61" s="1376"/>
      <c r="F61" s="1376"/>
      <c r="G61" s="1376"/>
      <c r="H61" s="1376"/>
      <c r="I61" s="1376"/>
      <c r="J61" s="1376"/>
      <c r="K61" s="1376"/>
      <c r="L61" s="348"/>
      <c r="M61" s="148"/>
      <c r="N61" s="148"/>
      <c r="O61" s="148"/>
      <c r="P61" s="1358"/>
      <c r="Q61" s="1358"/>
      <c r="R61" s="797"/>
      <c r="S61" s="797"/>
    </row>
    <row r="62" spans="1:19" ht="20.100000000000001" customHeight="1" x14ac:dyDescent="0.25">
      <c r="A62" s="1376"/>
      <c r="B62" s="1384"/>
      <c r="C62" s="1376"/>
      <c r="D62" s="1376"/>
      <c r="E62" s="1376"/>
      <c r="F62" s="1376"/>
      <c r="G62" s="1376"/>
      <c r="H62" s="1376"/>
      <c r="I62" s="1376"/>
      <c r="J62" s="1376"/>
      <c r="K62" s="1376"/>
      <c r="L62" s="348"/>
      <c r="M62" s="148"/>
      <c r="N62" s="148"/>
      <c r="O62" s="148"/>
      <c r="P62" s="1358"/>
      <c r="Q62" s="1358"/>
      <c r="R62" s="797"/>
      <c r="S62" s="797"/>
    </row>
    <row r="63" spans="1:19" ht="20.100000000000001" customHeight="1" x14ac:dyDescent="0.25">
      <c r="A63" s="1376"/>
      <c r="B63" s="1369"/>
      <c r="C63" s="1376"/>
      <c r="D63" s="1376"/>
      <c r="E63" s="1376"/>
      <c r="F63" s="1376"/>
      <c r="G63" s="1376"/>
      <c r="H63" s="1376"/>
      <c r="I63" s="1376"/>
      <c r="J63" s="1376"/>
      <c r="K63" s="1376"/>
      <c r="L63" s="348"/>
      <c r="M63" s="148"/>
      <c r="N63" s="148"/>
      <c r="O63" s="148"/>
      <c r="P63" s="1358"/>
      <c r="Q63" s="1358"/>
      <c r="R63" s="797"/>
      <c r="S63" s="797"/>
    </row>
    <row r="64" spans="1:19" ht="20.100000000000001" customHeight="1" x14ac:dyDescent="0.25">
      <c r="A64" s="1376"/>
      <c r="B64" s="1369"/>
      <c r="C64" s="1376"/>
      <c r="D64" s="1376"/>
      <c r="E64" s="1376"/>
      <c r="F64" s="1376"/>
      <c r="G64" s="1376"/>
      <c r="H64" s="1376"/>
      <c r="I64" s="1376"/>
      <c r="J64" s="1376"/>
      <c r="K64" s="1376"/>
      <c r="L64" s="348"/>
      <c r="M64" s="148"/>
      <c r="N64" s="148"/>
      <c r="O64" s="148"/>
      <c r="P64" s="1358"/>
      <c r="Q64" s="1358"/>
      <c r="R64" s="797"/>
      <c r="S64" s="797"/>
    </row>
    <row r="65" spans="1:19" ht="20.100000000000001" customHeight="1" x14ac:dyDescent="0.25">
      <c r="A65" s="1376"/>
      <c r="B65" s="1369"/>
      <c r="C65" s="1376"/>
      <c r="D65" s="1376"/>
      <c r="E65" s="1376"/>
      <c r="F65" s="1376"/>
      <c r="G65" s="1376"/>
      <c r="H65" s="1376"/>
      <c r="I65" s="1376"/>
      <c r="J65" s="1376"/>
      <c r="K65" s="1376"/>
      <c r="L65" s="348"/>
      <c r="M65" s="148"/>
      <c r="N65" s="148"/>
      <c r="O65" s="148"/>
      <c r="P65" s="1358"/>
      <c r="Q65" s="1358"/>
      <c r="R65" s="797"/>
      <c r="S65" s="797"/>
    </row>
    <row r="66" spans="1:19" ht="20.100000000000001" customHeight="1" x14ac:dyDescent="0.25">
      <c r="A66" s="1376"/>
      <c r="B66" s="1384"/>
      <c r="C66" s="1358"/>
      <c r="D66" s="1358"/>
      <c r="E66" s="1358"/>
      <c r="F66" s="1358"/>
      <c r="G66" s="1358"/>
      <c r="H66" s="1358"/>
      <c r="I66" s="1358"/>
      <c r="J66" s="1358"/>
      <c r="K66" s="1358"/>
      <c r="L66" s="1358"/>
      <c r="M66" s="1358"/>
      <c r="N66" s="148"/>
      <c r="O66" s="148"/>
      <c r="P66" s="1358"/>
      <c r="Q66" s="1358"/>
      <c r="R66" s="797"/>
      <c r="S66" s="797"/>
    </row>
    <row r="67" spans="1:19" ht="20.100000000000001" customHeight="1" x14ac:dyDescent="0.25">
      <c r="A67" s="1376"/>
      <c r="B67" s="1384"/>
      <c r="C67" s="1358"/>
      <c r="D67" s="1358"/>
      <c r="E67" s="1358"/>
      <c r="F67" s="1358"/>
      <c r="G67" s="1358"/>
      <c r="H67" s="1358"/>
      <c r="I67" s="1358"/>
      <c r="J67" s="1358"/>
      <c r="K67" s="1358"/>
      <c r="L67" s="1358"/>
      <c r="M67" s="1358"/>
      <c r="N67" s="148"/>
      <c r="O67" s="148"/>
      <c r="P67" s="1358"/>
      <c r="Q67" s="1358"/>
      <c r="R67" s="797"/>
      <c r="S67" s="797"/>
    </row>
    <row r="68" spans="1:19" ht="20.100000000000001" customHeight="1" x14ac:dyDescent="0.25">
      <c r="A68" s="1376"/>
      <c r="B68" s="1384"/>
      <c r="C68" s="1375"/>
      <c r="D68" s="1376"/>
      <c r="E68" s="1376"/>
      <c r="F68" s="1376"/>
      <c r="G68" s="1376"/>
      <c r="H68" s="1376"/>
      <c r="I68" s="1376"/>
      <c r="J68" s="1376"/>
      <c r="K68" s="1376"/>
      <c r="L68" s="348"/>
      <c r="M68" s="148"/>
      <c r="N68" s="148"/>
      <c r="O68" s="148"/>
      <c r="P68" s="1358"/>
      <c r="Q68" s="1358"/>
      <c r="R68" s="797"/>
      <c r="S68" s="797"/>
    </row>
    <row r="69" spans="1:19" ht="20.100000000000001" customHeight="1" x14ac:dyDescent="0.25">
      <c r="A69" s="1376"/>
      <c r="B69" s="1369"/>
      <c r="C69" s="1375"/>
      <c r="D69" s="1376"/>
      <c r="E69" s="1376"/>
      <c r="F69" s="1376"/>
      <c r="G69" s="1376"/>
      <c r="H69" s="1376"/>
      <c r="I69" s="1376"/>
      <c r="J69" s="1376"/>
      <c r="K69" s="1376"/>
      <c r="L69" s="348"/>
      <c r="M69" s="148"/>
      <c r="N69" s="148"/>
      <c r="O69" s="148"/>
      <c r="P69" s="1358"/>
      <c r="Q69" s="1358"/>
      <c r="R69" s="797"/>
      <c r="S69" s="797"/>
    </row>
    <row r="70" spans="1:19" ht="20.100000000000001" customHeight="1" x14ac:dyDescent="0.25">
      <c r="A70" s="1376"/>
      <c r="B70" s="1369"/>
      <c r="C70" s="1375"/>
      <c r="D70" s="1376"/>
      <c r="E70" s="1376"/>
      <c r="F70" s="1376"/>
      <c r="G70" s="1376"/>
      <c r="H70" s="1376"/>
      <c r="I70" s="1376"/>
      <c r="J70" s="1376"/>
      <c r="K70" s="1376"/>
      <c r="L70" s="348"/>
      <c r="M70" s="148"/>
      <c r="N70" s="148"/>
      <c r="O70" s="148"/>
      <c r="P70" s="1358"/>
      <c r="Q70" s="1358"/>
      <c r="R70" s="797"/>
      <c r="S70" s="797"/>
    </row>
    <row r="71" spans="1:19" s="25" customFormat="1" ht="20.100000000000001" customHeight="1" x14ac:dyDescent="0.25">
      <c r="A71" s="1376"/>
      <c r="B71" s="1358"/>
      <c r="C71" s="1369"/>
      <c r="D71" s="1358"/>
      <c r="E71" s="1358"/>
      <c r="F71" s="1358"/>
      <c r="G71" s="1358"/>
      <c r="H71" s="1358"/>
      <c r="I71" s="1358"/>
      <c r="J71" s="1358"/>
      <c r="K71" s="1358"/>
      <c r="L71" s="1358"/>
      <c r="M71" s="1358"/>
      <c r="N71" s="1358"/>
      <c r="O71" s="1358"/>
      <c r="P71" s="1358"/>
      <c r="Q71" s="354"/>
      <c r="R71" s="354"/>
      <c r="S71" s="354"/>
    </row>
    <row r="72" spans="1:19" s="25" customFormat="1" ht="20.100000000000001" customHeight="1" x14ac:dyDescent="0.25">
      <c r="A72" s="1385"/>
      <c r="B72" s="1369"/>
      <c r="C72" s="1385"/>
      <c r="D72" s="1385"/>
      <c r="E72" s="1385"/>
      <c r="F72" s="1385"/>
      <c r="G72" s="1385"/>
      <c r="H72" s="1385"/>
      <c r="I72" s="1385"/>
      <c r="J72" s="1385"/>
      <c r="K72" s="1385"/>
      <c r="L72" s="148"/>
      <c r="M72" s="148"/>
      <c r="N72" s="148"/>
      <c r="O72" s="148"/>
      <c r="P72" s="354"/>
      <c r="Q72" s="354"/>
      <c r="R72" s="354"/>
      <c r="S72" s="354"/>
    </row>
    <row r="73" spans="1:19" s="25" customFormat="1" ht="20.100000000000001" customHeight="1" x14ac:dyDescent="0.25">
      <c r="A73" s="1386"/>
      <c r="B73" s="354"/>
      <c r="C73" s="1369"/>
      <c r="D73" s="1358"/>
      <c r="E73" s="1358"/>
      <c r="F73" s="1358"/>
      <c r="G73" s="1358"/>
      <c r="H73" s="1358"/>
      <c r="I73" s="1358"/>
      <c r="J73" s="1358"/>
      <c r="K73" s="1358"/>
      <c r="L73" s="1358"/>
      <c r="M73" s="1358"/>
      <c r="N73" s="1358"/>
      <c r="O73" s="1358"/>
      <c r="P73" s="1358"/>
      <c r="Q73" s="354"/>
      <c r="R73" s="354"/>
      <c r="S73" s="354"/>
    </row>
    <row r="74" spans="1:19" ht="20.100000000000001" customHeight="1" x14ac:dyDescent="0.25">
      <c r="A74" s="1385"/>
      <c r="B74" s="1372"/>
      <c r="C74" s="1385"/>
      <c r="D74" s="1385"/>
      <c r="E74" s="1385"/>
      <c r="F74" s="1385"/>
      <c r="G74" s="1385"/>
      <c r="H74" s="1385"/>
      <c r="I74" s="1385"/>
      <c r="J74" s="1385"/>
      <c r="K74" s="1385"/>
      <c r="L74" s="148"/>
      <c r="M74" s="148"/>
      <c r="N74" s="148"/>
      <c r="O74" s="148"/>
      <c r="P74" s="354"/>
      <c r="Q74" s="1358"/>
      <c r="R74" s="797"/>
      <c r="S74" s="797"/>
    </row>
    <row r="75" spans="1:19" ht="20.100000000000001" customHeight="1" x14ac:dyDescent="0.25">
      <c r="A75" s="1376"/>
      <c r="B75" s="1361"/>
      <c r="C75" s="1376"/>
      <c r="D75" s="1376"/>
      <c r="E75" s="1376"/>
      <c r="F75" s="1376"/>
      <c r="G75" s="1376"/>
      <c r="H75" s="1376"/>
      <c r="I75" s="1376"/>
      <c r="J75" s="1376"/>
      <c r="K75" s="1376"/>
      <c r="L75" s="348"/>
      <c r="M75" s="148"/>
      <c r="N75" s="148"/>
      <c r="O75" s="148"/>
      <c r="P75" s="1358"/>
      <c r="Q75" s="1358"/>
      <c r="R75" s="797"/>
      <c r="S75" s="797"/>
    </row>
    <row r="76" spans="1:19" ht="20.100000000000001" customHeight="1" x14ac:dyDescent="0.25">
      <c r="A76" s="1376"/>
      <c r="B76" s="1369"/>
      <c r="C76" s="1358"/>
      <c r="D76" s="1358"/>
      <c r="E76" s="1358"/>
      <c r="F76" s="1358"/>
      <c r="G76" s="1358"/>
      <c r="H76" s="1358"/>
      <c r="I76" s="1358"/>
      <c r="J76" s="1358"/>
      <c r="K76" s="1358"/>
      <c r="L76" s="1358"/>
      <c r="M76" s="1358"/>
      <c r="N76" s="1358"/>
      <c r="O76" s="1358"/>
      <c r="P76" s="1358"/>
      <c r="Q76" s="1358"/>
      <c r="R76" s="797"/>
      <c r="S76" s="797"/>
    </row>
    <row r="77" spans="1:19" ht="20.100000000000001" customHeight="1" x14ac:dyDescent="0.25">
      <c r="A77" s="1376"/>
      <c r="B77" s="1369"/>
      <c r="C77" s="1358"/>
      <c r="D77" s="1358"/>
      <c r="E77" s="1358"/>
      <c r="F77" s="1358"/>
      <c r="G77" s="1358"/>
      <c r="H77" s="1358"/>
      <c r="I77" s="1358"/>
      <c r="J77" s="1358"/>
      <c r="K77" s="1358"/>
      <c r="L77" s="1358"/>
      <c r="M77" s="1358"/>
      <c r="N77" s="1358"/>
      <c r="O77" s="1358"/>
      <c r="P77" s="1358"/>
      <c r="Q77" s="1358"/>
      <c r="R77" s="797"/>
      <c r="S77" s="797"/>
    </row>
    <row r="78" spans="1:19" ht="20.100000000000001" customHeight="1" x14ac:dyDescent="0.25">
      <c r="A78" s="1380"/>
      <c r="B78" s="1369"/>
      <c r="C78" s="1376"/>
      <c r="D78" s="1376"/>
      <c r="E78" s="1376"/>
      <c r="F78" s="1376"/>
      <c r="G78" s="1376"/>
      <c r="H78" s="1376"/>
      <c r="I78" s="1376"/>
      <c r="J78" s="1376"/>
      <c r="K78" s="1376"/>
      <c r="L78" s="348"/>
      <c r="M78" s="148"/>
      <c r="N78" s="148"/>
      <c r="O78" s="148"/>
      <c r="P78" s="1358"/>
      <c r="Q78" s="1358"/>
      <c r="R78" s="797"/>
      <c r="S78" s="797"/>
    </row>
    <row r="79" spans="1:19" ht="20.100000000000001" customHeight="1" x14ac:dyDescent="0.25">
      <c r="A79" s="1380"/>
      <c r="B79" s="1369"/>
      <c r="C79" s="1376"/>
      <c r="D79" s="1376"/>
      <c r="E79" s="1376"/>
      <c r="F79" s="1376"/>
      <c r="G79" s="1376"/>
      <c r="H79" s="1376"/>
      <c r="I79" s="1376"/>
      <c r="J79" s="1376"/>
      <c r="K79" s="1376"/>
      <c r="L79" s="348"/>
      <c r="M79" s="148"/>
      <c r="N79" s="148"/>
      <c r="O79" s="148"/>
      <c r="P79" s="1358"/>
      <c r="Q79" s="1358"/>
      <c r="R79" s="797"/>
      <c r="S79" s="797"/>
    </row>
    <row r="80" spans="1:19" ht="20.100000000000001" customHeight="1" x14ac:dyDescent="0.25">
      <c r="A80" s="1380"/>
      <c r="B80" s="1369"/>
      <c r="C80" s="1376"/>
      <c r="D80" s="1376"/>
      <c r="E80" s="1376"/>
      <c r="F80" s="1376"/>
      <c r="G80" s="1376"/>
      <c r="H80" s="1376"/>
      <c r="I80" s="1376"/>
      <c r="J80" s="1376"/>
      <c r="K80" s="1376"/>
      <c r="L80" s="348"/>
      <c r="M80" s="148"/>
      <c r="N80" s="148"/>
      <c r="O80" s="148"/>
      <c r="P80" s="1358"/>
      <c r="Q80" s="1358"/>
      <c r="R80" s="797"/>
      <c r="S80" s="797"/>
    </row>
    <row r="81" spans="1:19" ht="20.100000000000001" customHeight="1" x14ac:dyDescent="0.25">
      <c r="A81" s="1380"/>
      <c r="B81" s="1369"/>
      <c r="C81" s="1358"/>
      <c r="D81" s="1358"/>
      <c r="E81" s="1358"/>
      <c r="F81" s="1358"/>
      <c r="G81" s="1358"/>
      <c r="H81" s="1358"/>
      <c r="I81" s="1358"/>
      <c r="J81" s="1358"/>
      <c r="K81" s="1358"/>
      <c r="L81" s="1358"/>
      <c r="M81" s="1358"/>
      <c r="N81" s="1358"/>
      <c r="O81" s="1358"/>
      <c r="P81" s="1358"/>
      <c r="Q81" s="1358"/>
      <c r="R81" s="797"/>
      <c r="S81" s="797"/>
    </row>
    <row r="82" spans="1:19" ht="20.100000000000001" customHeight="1" x14ac:dyDescent="0.25">
      <c r="A82" s="1380"/>
      <c r="B82" s="1369"/>
      <c r="C82" s="1376"/>
      <c r="D82" s="1376"/>
      <c r="E82" s="1376"/>
      <c r="F82" s="1376"/>
      <c r="G82" s="1376"/>
      <c r="H82" s="1376"/>
      <c r="I82" s="1376"/>
      <c r="J82" s="1376"/>
      <c r="K82" s="1376"/>
      <c r="L82" s="348"/>
      <c r="M82" s="148"/>
      <c r="N82" s="148"/>
      <c r="O82" s="148"/>
      <c r="P82" s="1358"/>
      <c r="Q82" s="1358"/>
      <c r="R82" s="797"/>
      <c r="S82" s="797"/>
    </row>
    <row r="83" spans="1:19" ht="20.100000000000001" customHeight="1" x14ac:dyDescent="0.25">
      <c r="A83" s="1380"/>
      <c r="B83" s="1369"/>
      <c r="C83" s="1376"/>
      <c r="D83" s="1376"/>
      <c r="E83" s="1376"/>
      <c r="F83" s="1376"/>
      <c r="G83" s="1376"/>
      <c r="H83" s="1376"/>
      <c r="I83" s="1376"/>
      <c r="J83" s="1376"/>
      <c r="K83" s="1376"/>
      <c r="L83" s="348"/>
      <c r="M83" s="148"/>
      <c r="N83" s="148"/>
      <c r="O83" s="148"/>
      <c r="P83" s="1358"/>
      <c r="Q83" s="1358"/>
      <c r="R83" s="797"/>
      <c r="S83" s="797"/>
    </row>
    <row r="84" spans="1:19" ht="20.100000000000001" customHeight="1" x14ac:dyDescent="0.25">
      <c r="A84" s="1380"/>
      <c r="B84" s="1369"/>
      <c r="C84" s="1376"/>
      <c r="D84" s="1376"/>
      <c r="E84" s="1376"/>
      <c r="F84" s="1376"/>
      <c r="G84" s="1376"/>
      <c r="H84" s="1376"/>
      <c r="I84" s="1376"/>
      <c r="J84" s="1376"/>
      <c r="K84" s="1376"/>
      <c r="L84" s="348"/>
      <c r="M84" s="148"/>
      <c r="N84" s="148"/>
      <c r="O84" s="148"/>
      <c r="P84" s="1358"/>
      <c r="Q84" s="1358"/>
      <c r="R84" s="797"/>
      <c r="S84" s="797"/>
    </row>
    <row r="85" spans="1:19" ht="20.100000000000001" customHeight="1" x14ac:dyDescent="0.25">
      <c r="A85" s="1380"/>
      <c r="B85" s="1369"/>
      <c r="C85" s="1358"/>
      <c r="D85" s="1358"/>
      <c r="E85" s="1358"/>
      <c r="F85" s="1358"/>
      <c r="G85" s="1358"/>
      <c r="H85" s="1358"/>
      <c r="I85" s="1358"/>
      <c r="J85" s="1358"/>
      <c r="K85" s="1358"/>
      <c r="L85" s="1358"/>
      <c r="M85" s="1358"/>
      <c r="N85" s="1358"/>
      <c r="O85" s="1358"/>
      <c r="P85" s="1358"/>
      <c r="Q85" s="1358"/>
      <c r="R85" s="797"/>
      <c r="S85" s="797"/>
    </row>
    <row r="86" spans="1:19" ht="20.100000000000001" customHeight="1" x14ac:dyDescent="0.25">
      <c r="A86" s="1380"/>
      <c r="B86" s="1369"/>
      <c r="C86" s="1376"/>
      <c r="D86" s="1376"/>
      <c r="E86" s="1376"/>
      <c r="F86" s="1376"/>
      <c r="G86" s="1376"/>
      <c r="H86" s="1376"/>
      <c r="I86" s="1376"/>
      <c r="J86" s="1376"/>
      <c r="K86" s="1376"/>
      <c r="L86" s="348"/>
      <c r="M86" s="148"/>
      <c r="N86" s="148"/>
      <c r="O86" s="148"/>
      <c r="P86" s="1358"/>
      <c r="Q86" s="1358"/>
      <c r="R86" s="797"/>
      <c r="S86" s="797"/>
    </row>
    <row r="87" spans="1:19" ht="20.100000000000001" customHeight="1" x14ac:dyDescent="0.25">
      <c r="A87" s="1380"/>
      <c r="B87" s="1369"/>
      <c r="C87" s="1376"/>
      <c r="D87" s="1376"/>
      <c r="E87" s="1376"/>
      <c r="F87" s="1376"/>
      <c r="G87" s="1376"/>
      <c r="H87" s="1376"/>
      <c r="I87" s="1376"/>
      <c r="J87" s="1376"/>
      <c r="K87" s="1376"/>
      <c r="L87" s="348"/>
      <c r="M87" s="148"/>
      <c r="N87" s="148"/>
      <c r="O87" s="148"/>
      <c r="P87" s="1358"/>
      <c r="Q87" s="1358"/>
      <c r="R87" s="797"/>
      <c r="S87" s="797"/>
    </row>
    <row r="88" spans="1:19" ht="20.100000000000001" customHeight="1" x14ac:dyDescent="0.25">
      <c r="A88" s="1380"/>
      <c r="B88" s="1369"/>
      <c r="C88" s="1358"/>
      <c r="D88" s="1358"/>
      <c r="E88" s="1358"/>
      <c r="F88" s="1358"/>
      <c r="G88" s="1358"/>
      <c r="H88" s="1358"/>
      <c r="I88" s="1358"/>
      <c r="J88" s="1358"/>
      <c r="K88" s="1358"/>
      <c r="L88" s="1358"/>
      <c r="M88" s="1358"/>
      <c r="N88" s="1358"/>
      <c r="O88" s="148"/>
      <c r="P88" s="1358"/>
      <c r="Q88" s="1358"/>
      <c r="R88" s="797"/>
      <c r="S88" s="797"/>
    </row>
    <row r="89" spans="1:19" ht="20.100000000000001" customHeight="1" x14ac:dyDescent="0.25">
      <c r="A89" s="1380"/>
      <c r="B89" s="1369"/>
      <c r="C89" s="1376"/>
      <c r="D89" s="1376"/>
      <c r="E89" s="1376"/>
      <c r="F89" s="1376"/>
      <c r="G89" s="1376"/>
      <c r="H89" s="1376"/>
      <c r="I89" s="1376"/>
      <c r="J89" s="1376"/>
      <c r="K89" s="1376"/>
      <c r="L89" s="348"/>
      <c r="M89" s="148"/>
      <c r="N89" s="148"/>
      <c r="O89" s="148"/>
      <c r="P89" s="1358"/>
      <c r="Q89" s="1358"/>
      <c r="R89" s="797"/>
      <c r="S89" s="797"/>
    </row>
    <row r="90" spans="1:19" ht="20.100000000000001" customHeight="1" x14ac:dyDescent="0.25">
      <c r="A90" s="1380"/>
      <c r="B90" s="1387"/>
      <c r="C90" s="1376"/>
      <c r="D90" s="1376"/>
      <c r="E90" s="1376"/>
      <c r="F90" s="1376"/>
      <c r="G90" s="1376"/>
      <c r="H90" s="1376"/>
      <c r="I90" s="1376"/>
      <c r="J90" s="1376"/>
      <c r="K90" s="1376"/>
      <c r="L90" s="348"/>
      <c r="M90" s="148"/>
      <c r="N90" s="148"/>
      <c r="O90" s="148"/>
      <c r="P90" s="1358"/>
      <c r="Q90" s="1358"/>
      <c r="R90" s="797"/>
      <c r="S90" s="797"/>
    </row>
    <row r="91" spans="1:19" ht="20.100000000000001" customHeight="1" x14ac:dyDescent="0.25">
      <c r="A91" s="1380"/>
      <c r="B91" s="1387"/>
      <c r="C91" s="1376"/>
      <c r="D91" s="1376"/>
      <c r="E91" s="1376"/>
      <c r="F91" s="1376"/>
      <c r="G91" s="1376"/>
      <c r="H91" s="1376"/>
      <c r="I91" s="1376"/>
      <c r="J91" s="1376"/>
      <c r="K91" s="1376"/>
      <c r="L91" s="348"/>
      <c r="M91" s="148"/>
      <c r="N91" s="148"/>
      <c r="O91" s="148"/>
      <c r="P91" s="1358"/>
      <c r="Q91" s="1358"/>
      <c r="R91" s="797"/>
      <c r="S91" s="797"/>
    </row>
    <row r="92" spans="1:19" ht="20.100000000000001" customHeight="1" x14ac:dyDescent="0.25">
      <c r="A92" s="1380"/>
      <c r="B92" s="1387"/>
      <c r="C92" s="1376"/>
      <c r="D92" s="1376"/>
      <c r="E92" s="1376"/>
      <c r="F92" s="1376"/>
      <c r="G92" s="1376"/>
      <c r="H92" s="1376"/>
      <c r="I92" s="1376"/>
      <c r="J92" s="1376"/>
      <c r="K92" s="1376"/>
      <c r="L92" s="348"/>
      <c r="M92" s="148"/>
      <c r="N92" s="148"/>
      <c r="O92" s="148"/>
      <c r="P92" s="1358"/>
      <c r="Q92" s="1358"/>
      <c r="R92" s="797"/>
      <c r="S92" s="797"/>
    </row>
    <row r="93" spans="1:19" ht="20.100000000000001" customHeight="1" x14ac:dyDescent="0.25">
      <c r="A93" s="1380"/>
      <c r="B93" s="1387"/>
      <c r="C93" s="1376"/>
      <c r="D93" s="1376"/>
      <c r="E93" s="1376"/>
      <c r="F93" s="1376"/>
      <c r="G93" s="1376"/>
      <c r="H93" s="1376"/>
      <c r="I93" s="1376"/>
      <c r="J93" s="1376"/>
      <c r="K93" s="1376"/>
      <c r="L93" s="348"/>
      <c r="M93" s="148"/>
      <c r="N93" s="148"/>
      <c r="O93" s="148"/>
      <c r="P93" s="1358"/>
      <c r="Q93" s="1358"/>
      <c r="R93" s="797"/>
      <c r="S93" s="797"/>
    </row>
    <row r="94" spans="1:19" ht="20.100000000000001" customHeight="1" x14ac:dyDescent="0.25">
      <c r="A94" s="1380"/>
      <c r="B94" s="1387"/>
      <c r="C94" s="1358"/>
      <c r="D94" s="1358"/>
      <c r="E94" s="1358"/>
      <c r="F94" s="1358"/>
      <c r="G94" s="1358"/>
      <c r="H94" s="1358"/>
      <c r="I94" s="1358"/>
      <c r="J94" s="1358"/>
      <c r="K94" s="1358"/>
      <c r="L94" s="1358"/>
      <c r="M94" s="1358"/>
      <c r="N94" s="1358"/>
      <c r="O94" s="148"/>
      <c r="P94" s="1358"/>
      <c r="Q94" s="1358"/>
      <c r="R94" s="797"/>
      <c r="S94" s="797"/>
    </row>
    <row r="95" spans="1:19" ht="20.100000000000001" customHeight="1" x14ac:dyDescent="0.25">
      <c r="A95" s="1380"/>
      <c r="B95" s="1369"/>
      <c r="C95" s="1376"/>
      <c r="D95" s="1376"/>
      <c r="E95" s="1376"/>
      <c r="F95" s="1376"/>
      <c r="G95" s="1376"/>
      <c r="H95" s="1376"/>
      <c r="I95" s="1376"/>
      <c r="J95" s="1376"/>
      <c r="K95" s="1376"/>
      <c r="L95" s="348"/>
      <c r="M95" s="148"/>
      <c r="N95" s="148"/>
      <c r="O95" s="148"/>
      <c r="P95" s="1358"/>
      <c r="Q95" s="1358"/>
      <c r="R95" s="797"/>
      <c r="S95" s="797"/>
    </row>
    <row r="96" spans="1:19" ht="20.100000000000001" customHeight="1" x14ac:dyDescent="0.25">
      <c r="A96" s="1380"/>
      <c r="B96" s="1369"/>
      <c r="C96" s="1358"/>
      <c r="D96" s="1358"/>
      <c r="E96" s="1358"/>
      <c r="F96" s="1358"/>
      <c r="G96" s="1358"/>
      <c r="H96" s="1358"/>
      <c r="I96" s="1358"/>
      <c r="J96" s="1358"/>
      <c r="K96" s="1358"/>
      <c r="L96" s="1358"/>
      <c r="M96" s="1358"/>
      <c r="N96" s="1358"/>
      <c r="O96" s="1358"/>
      <c r="P96" s="1358"/>
      <c r="Q96" s="1358"/>
      <c r="R96" s="797"/>
      <c r="S96" s="797"/>
    </row>
    <row r="97" spans="1:19" ht="20.100000000000001" customHeight="1" x14ac:dyDescent="0.25">
      <c r="A97" s="1380"/>
      <c r="B97" s="1369"/>
      <c r="C97" s="1358"/>
      <c r="D97" s="1358"/>
      <c r="E97" s="1358"/>
      <c r="F97" s="1358"/>
      <c r="G97" s="1358"/>
      <c r="H97" s="1358"/>
      <c r="I97" s="1358"/>
      <c r="J97" s="1358"/>
      <c r="K97" s="1358"/>
      <c r="L97" s="1358"/>
      <c r="M97" s="1358"/>
      <c r="N97" s="1358"/>
      <c r="O97" s="148"/>
      <c r="P97" s="1358"/>
      <c r="Q97" s="1358"/>
      <c r="R97" s="797"/>
      <c r="S97" s="797"/>
    </row>
    <row r="98" spans="1:19" ht="20.100000000000001" customHeight="1" x14ac:dyDescent="0.25">
      <c r="A98" s="1380"/>
      <c r="B98" s="1369"/>
      <c r="C98" s="1376"/>
      <c r="D98" s="1376"/>
      <c r="E98" s="1376"/>
      <c r="F98" s="1376"/>
      <c r="G98" s="1376"/>
      <c r="H98" s="1376"/>
      <c r="I98" s="1376"/>
      <c r="J98" s="1376"/>
      <c r="K98" s="1376"/>
      <c r="L98" s="348"/>
      <c r="M98" s="148"/>
      <c r="N98" s="148"/>
      <c r="O98" s="148"/>
      <c r="P98" s="1358"/>
      <c r="Q98" s="1358"/>
      <c r="R98" s="797"/>
      <c r="S98" s="797"/>
    </row>
    <row r="99" spans="1:19" ht="20.100000000000001" customHeight="1" x14ac:dyDescent="0.25">
      <c r="A99" s="1380"/>
      <c r="B99" s="1369"/>
      <c r="C99" s="1358"/>
      <c r="D99" s="1358"/>
      <c r="E99" s="1358"/>
      <c r="F99" s="1358"/>
      <c r="G99" s="1358"/>
      <c r="H99" s="1358"/>
      <c r="I99" s="1358"/>
      <c r="J99" s="1358"/>
      <c r="K99" s="1358"/>
      <c r="L99" s="1358"/>
      <c r="M99" s="1358"/>
      <c r="N99" s="1358"/>
      <c r="O99" s="1358"/>
      <c r="P99" s="1358"/>
      <c r="Q99" s="1358"/>
      <c r="R99" s="797"/>
      <c r="S99" s="797"/>
    </row>
    <row r="100" spans="1:19" ht="20.100000000000001" customHeight="1" x14ac:dyDescent="0.25">
      <c r="A100" s="1380"/>
      <c r="B100" s="1369"/>
      <c r="C100" s="1358"/>
      <c r="D100" s="1358"/>
      <c r="E100" s="1358"/>
      <c r="F100" s="1358"/>
      <c r="G100" s="1358"/>
      <c r="H100" s="1358"/>
      <c r="I100" s="1358"/>
      <c r="J100" s="1358"/>
      <c r="K100" s="1358"/>
      <c r="L100" s="1358"/>
      <c r="M100" s="1358"/>
      <c r="N100" s="1358"/>
      <c r="O100" s="1358"/>
      <c r="P100" s="1358"/>
      <c r="Q100" s="1358"/>
      <c r="R100" s="797"/>
      <c r="S100" s="797"/>
    </row>
    <row r="101" spans="1:19" ht="20.100000000000001" customHeight="1" x14ac:dyDescent="0.25">
      <c r="A101" s="1380"/>
      <c r="B101" s="1369"/>
      <c r="C101" s="1376"/>
      <c r="D101" s="1376"/>
      <c r="E101" s="1376"/>
      <c r="F101" s="1376"/>
      <c r="G101" s="1376"/>
      <c r="H101" s="1376"/>
      <c r="I101" s="1376"/>
      <c r="J101" s="1376"/>
      <c r="K101" s="1376"/>
      <c r="L101" s="348"/>
      <c r="M101" s="148"/>
      <c r="N101" s="148"/>
      <c r="O101" s="148"/>
      <c r="P101" s="1358"/>
      <c r="Q101" s="1358"/>
      <c r="R101" s="797"/>
      <c r="S101" s="797"/>
    </row>
    <row r="102" spans="1:19" ht="20.100000000000001" customHeight="1" x14ac:dyDescent="0.25">
      <c r="A102" s="1376"/>
      <c r="B102" s="1369"/>
      <c r="C102" s="1358"/>
      <c r="D102" s="1358"/>
      <c r="E102" s="1358"/>
      <c r="F102" s="1358"/>
      <c r="G102" s="1358"/>
      <c r="H102" s="1358"/>
      <c r="I102" s="1358"/>
      <c r="J102" s="1358"/>
      <c r="K102" s="1358"/>
      <c r="L102" s="1358"/>
      <c r="M102" s="1358"/>
      <c r="N102" s="1358"/>
      <c r="O102" s="1358"/>
      <c r="P102" s="1358"/>
      <c r="Q102" s="1358"/>
      <c r="R102" s="797"/>
      <c r="S102" s="797"/>
    </row>
    <row r="103" spans="1:19" ht="20.100000000000001" customHeight="1" x14ac:dyDescent="0.25">
      <c r="A103" s="1358"/>
      <c r="B103" s="1358"/>
      <c r="C103" s="1358"/>
      <c r="D103" s="1358"/>
      <c r="E103" s="1358"/>
      <c r="F103" s="1358"/>
      <c r="G103" s="1358"/>
      <c r="H103" s="1358"/>
      <c r="I103" s="1358"/>
      <c r="J103" s="1358"/>
      <c r="K103" s="1358"/>
      <c r="L103" s="1358"/>
      <c r="M103" s="1358"/>
      <c r="N103" s="1358"/>
      <c r="O103" s="1358"/>
      <c r="P103" s="1358"/>
      <c r="Q103" s="1358"/>
      <c r="R103" s="797"/>
      <c r="S103" s="797"/>
    </row>
    <row r="104" spans="1:19" ht="20.100000000000001" customHeight="1" x14ac:dyDescent="0.25">
      <c r="A104" s="1358"/>
      <c r="B104" s="1361"/>
      <c r="C104" s="1358"/>
      <c r="D104" s="1358"/>
      <c r="E104" s="1358"/>
      <c r="F104" s="1358"/>
      <c r="G104" s="1358"/>
      <c r="H104" s="1358"/>
      <c r="I104" s="1376"/>
      <c r="J104" s="1376"/>
      <c r="K104" s="1376"/>
      <c r="L104" s="348"/>
      <c r="M104" s="148"/>
      <c r="N104" s="148"/>
      <c r="O104" s="148"/>
      <c r="P104" s="1358"/>
      <c r="Q104" s="1358"/>
      <c r="R104" s="797"/>
      <c r="S104" s="797"/>
    </row>
    <row r="105" spans="1:19" ht="20.100000000000001" customHeight="1" x14ac:dyDescent="0.25">
      <c r="A105" s="1358"/>
      <c r="B105" s="1369"/>
      <c r="C105" s="1358"/>
      <c r="D105" s="1358"/>
      <c r="E105" s="1358"/>
      <c r="F105" s="1358"/>
      <c r="G105" s="1358"/>
      <c r="H105" s="1358"/>
      <c r="I105" s="1358"/>
      <c r="J105" s="1358"/>
      <c r="K105" s="1358"/>
      <c r="L105" s="1358"/>
      <c r="M105" s="1358"/>
      <c r="N105" s="1358"/>
      <c r="O105" s="1358"/>
      <c r="P105" s="1358"/>
      <c r="Q105" s="1358"/>
      <c r="R105" s="797"/>
      <c r="S105" s="797"/>
    </row>
    <row r="106" spans="1:19" ht="20.100000000000001" customHeight="1" x14ac:dyDescent="0.25">
      <c r="A106" s="1358"/>
      <c r="B106" s="1369"/>
      <c r="C106" s="1358"/>
      <c r="D106" s="1358"/>
      <c r="E106" s="1358"/>
      <c r="F106" s="1358"/>
      <c r="G106" s="1358"/>
      <c r="H106" s="1358"/>
      <c r="I106" s="1358"/>
      <c r="J106" s="1358"/>
      <c r="K106" s="1358"/>
      <c r="L106" s="1358"/>
      <c r="M106" s="1358"/>
      <c r="N106" s="1358"/>
      <c r="O106" s="148"/>
      <c r="P106" s="1358"/>
      <c r="Q106" s="1358"/>
      <c r="R106" s="797"/>
      <c r="S106" s="797"/>
    </row>
    <row r="107" spans="1:19" ht="20.100000000000001" customHeight="1" x14ac:dyDescent="0.25">
      <c r="A107" s="1358"/>
      <c r="B107" s="1369"/>
      <c r="C107" s="1358"/>
      <c r="D107" s="1358"/>
      <c r="E107" s="1358"/>
      <c r="F107" s="1358"/>
      <c r="G107" s="1358"/>
      <c r="H107" s="325"/>
      <c r="I107" s="1358"/>
      <c r="J107" s="1358"/>
      <c r="K107" s="1358"/>
      <c r="L107" s="1358"/>
      <c r="M107" s="1358"/>
      <c r="N107" s="1358"/>
      <c r="O107" s="148"/>
      <c r="P107" s="1358"/>
      <c r="Q107" s="1358"/>
      <c r="R107" s="797"/>
      <c r="S107" s="797"/>
    </row>
    <row r="108" spans="1:19" ht="20.100000000000001" customHeight="1" x14ac:dyDescent="0.25">
      <c r="A108" s="1358"/>
      <c r="B108" s="1358"/>
      <c r="C108" s="1358"/>
      <c r="D108" s="1358"/>
      <c r="E108" s="1358"/>
      <c r="F108" s="1358"/>
      <c r="G108" s="1358"/>
      <c r="H108" s="1388"/>
      <c r="I108" s="1376"/>
      <c r="J108" s="1376"/>
      <c r="K108" s="1376"/>
      <c r="L108" s="348"/>
      <c r="M108" s="148"/>
      <c r="N108" s="148"/>
      <c r="O108" s="148"/>
      <c r="P108" s="1358"/>
      <c r="Q108" s="1358"/>
      <c r="R108" s="797"/>
      <c r="S108" s="797"/>
    </row>
    <row r="109" spans="1:19" ht="20.100000000000001" customHeight="1" x14ac:dyDescent="0.25">
      <c r="A109" s="1389"/>
      <c r="B109" s="1369"/>
      <c r="C109" s="1358"/>
      <c r="D109" s="1358"/>
      <c r="E109" s="1358"/>
      <c r="F109" s="1358"/>
      <c r="G109" s="1358"/>
      <c r="H109" s="1358"/>
      <c r="I109" s="1376"/>
      <c r="J109" s="1376"/>
      <c r="K109" s="1376"/>
      <c r="L109" s="348"/>
      <c r="M109" s="148"/>
      <c r="N109" s="148"/>
      <c r="O109" s="148"/>
      <c r="P109" s="1358"/>
      <c r="Q109" s="1358"/>
      <c r="R109" s="797"/>
      <c r="S109" s="797"/>
    </row>
    <row r="110" spans="1:19" ht="20.100000000000001" customHeight="1" x14ac:dyDescent="0.25">
      <c r="A110" s="1372"/>
      <c r="B110" s="1358"/>
      <c r="C110" s="1358"/>
      <c r="D110" s="1358"/>
      <c r="E110" s="1358"/>
      <c r="F110" s="1358"/>
      <c r="G110" s="1369"/>
      <c r="H110" s="325"/>
      <c r="I110" s="1376"/>
      <c r="J110" s="1376"/>
      <c r="K110" s="1376"/>
      <c r="L110" s="348"/>
      <c r="M110" s="148"/>
      <c r="N110" s="148"/>
      <c r="O110" s="148"/>
      <c r="P110" s="1358"/>
      <c r="Q110" s="1358"/>
      <c r="R110" s="797"/>
      <c r="S110" s="797"/>
    </row>
    <row r="111" spans="1:19" ht="20.100000000000001" customHeight="1" x14ac:dyDescent="0.25">
      <c r="A111" s="1372"/>
      <c r="B111" s="1358"/>
      <c r="C111" s="1358"/>
      <c r="D111" s="1358"/>
      <c r="E111" s="1358"/>
      <c r="F111" s="1358"/>
      <c r="G111" s="1369"/>
      <c r="H111" s="325"/>
      <c r="I111" s="1376"/>
      <c r="J111" s="1376"/>
      <c r="K111" s="1376"/>
      <c r="L111" s="348"/>
      <c r="M111" s="148"/>
      <c r="N111" s="148"/>
      <c r="O111" s="148"/>
      <c r="P111" s="1358"/>
      <c r="Q111" s="1358"/>
      <c r="R111" s="797"/>
      <c r="S111" s="797"/>
    </row>
    <row r="112" spans="1:19" ht="20.100000000000001" customHeight="1" x14ac:dyDescent="0.25">
      <c r="A112" s="1372"/>
      <c r="B112" s="1387"/>
      <c r="C112" s="1358"/>
      <c r="D112" s="1358"/>
      <c r="E112" s="1358"/>
      <c r="F112" s="1358"/>
      <c r="G112" s="1358"/>
      <c r="H112" s="1358"/>
      <c r="I112" s="1376"/>
      <c r="J112" s="1376"/>
      <c r="K112" s="1376"/>
      <c r="L112" s="348"/>
      <c r="M112" s="148"/>
      <c r="N112" s="148"/>
      <c r="O112" s="148"/>
      <c r="P112" s="1358"/>
      <c r="Q112" s="1358"/>
      <c r="R112" s="797"/>
      <c r="S112" s="797"/>
    </row>
    <row r="113" spans="1:19" ht="20.100000000000001" customHeight="1" x14ac:dyDescent="0.25">
      <c r="A113" s="1372"/>
      <c r="B113" s="1369"/>
      <c r="C113" s="1358"/>
      <c r="D113" s="1358"/>
      <c r="E113" s="1358"/>
      <c r="F113" s="1358"/>
      <c r="G113" s="1358"/>
      <c r="H113" s="1358"/>
      <c r="I113" s="1376"/>
      <c r="J113" s="1376"/>
      <c r="K113" s="1376"/>
      <c r="L113" s="348"/>
      <c r="M113" s="148"/>
      <c r="N113" s="148"/>
      <c r="O113" s="148"/>
      <c r="P113" s="1358"/>
      <c r="Q113" s="1358"/>
      <c r="R113" s="797"/>
      <c r="S113" s="797"/>
    </row>
    <row r="114" spans="1:19" ht="20.100000000000001" customHeight="1" x14ac:dyDescent="0.25">
      <c r="A114" s="1372"/>
      <c r="B114" s="1387"/>
      <c r="C114" s="1358"/>
      <c r="D114" s="1358"/>
      <c r="E114" s="1358"/>
      <c r="F114" s="1358"/>
      <c r="G114" s="1358"/>
      <c r="H114" s="1358"/>
      <c r="I114" s="1376"/>
      <c r="J114" s="1376"/>
      <c r="K114" s="1376"/>
      <c r="L114" s="348"/>
      <c r="M114" s="148"/>
      <c r="N114" s="148"/>
      <c r="O114" s="148"/>
      <c r="P114" s="1358"/>
      <c r="Q114" s="1358"/>
      <c r="R114" s="797"/>
      <c r="S114" s="797"/>
    </row>
    <row r="115" spans="1:19" ht="20.100000000000001" customHeight="1" x14ac:dyDescent="0.25">
      <c r="A115" s="1372"/>
      <c r="B115" s="1369"/>
      <c r="C115" s="1358"/>
      <c r="D115" s="1358"/>
      <c r="E115" s="1358"/>
      <c r="F115" s="1358"/>
      <c r="G115" s="1358"/>
      <c r="H115" s="1358"/>
      <c r="I115" s="1376"/>
      <c r="J115" s="1376"/>
      <c r="K115" s="1376"/>
      <c r="L115" s="348"/>
      <c r="M115" s="148"/>
      <c r="N115" s="148"/>
      <c r="O115" s="148"/>
      <c r="P115" s="1358"/>
      <c r="Q115" s="1358"/>
      <c r="R115" s="797"/>
      <c r="S115" s="797"/>
    </row>
    <row r="116" spans="1:19" ht="20.100000000000001" customHeight="1" x14ac:dyDescent="0.25">
      <c r="A116" s="1372"/>
      <c r="B116" s="1387"/>
      <c r="C116" s="1358"/>
      <c r="D116" s="1358"/>
      <c r="E116" s="1358"/>
      <c r="F116" s="1358"/>
      <c r="G116" s="1358"/>
      <c r="H116" s="1358"/>
      <c r="I116" s="1358"/>
      <c r="J116" s="1358"/>
      <c r="K116" s="1358"/>
      <c r="L116" s="1358"/>
      <c r="M116" s="1358"/>
      <c r="N116" s="1358"/>
      <c r="O116" s="1358"/>
      <c r="P116" s="1358"/>
      <c r="Q116" s="1358"/>
      <c r="R116" s="797"/>
      <c r="S116" s="797"/>
    </row>
    <row r="117" spans="1:19" ht="20.100000000000001" customHeight="1" x14ac:dyDescent="0.25">
      <c r="A117" s="1372"/>
      <c r="B117" s="1369"/>
      <c r="C117" s="1358"/>
      <c r="D117" s="1358"/>
      <c r="E117" s="1358"/>
      <c r="F117" s="1358"/>
      <c r="G117" s="1358"/>
      <c r="H117" s="1358"/>
      <c r="I117" s="1376"/>
      <c r="J117" s="1376"/>
      <c r="K117" s="1376"/>
      <c r="L117" s="348"/>
      <c r="M117" s="148"/>
      <c r="N117" s="148"/>
      <c r="O117" s="148"/>
      <c r="P117" s="1358"/>
      <c r="Q117" s="1358"/>
      <c r="R117" s="797"/>
      <c r="S117" s="797"/>
    </row>
    <row r="118" spans="1:19" ht="20.100000000000001" customHeight="1" x14ac:dyDescent="0.25">
      <c r="A118" s="1372"/>
      <c r="B118" s="1387"/>
      <c r="C118" s="1358"/>
      <c r="D118" s="1358"/>
      <c r="E118" s="1358"/>
      <c r="F118" s="1358"/>
      <c r="G118" s="1358"/>
      <c r="H118" s="1358"/>
      <c r="I118" s="1358"/>
      <c r="J118" s="1358"/>
      <c r="K118" s="1358"/>
      <c r="L118" s="1358"/>
      <c r="M118" s="1358"/>
      <c r="N118" s="1358"/>
      <c r="O118" s="1358"/>
      <c r="P118" s="1358"/>
      <c r="Q118" s="1358"/>
      <c r="R118" s="797"/>
      <c r="S118" s="797"/>
    </row>
    <row r="119" spans="1:19" ht="20.100000000000001" customHeight="1" x14ac:dyDescent="0.25">
      <c r="A119" s="1372"/>
      <c r="B119" s="1369"/>
      <c r="C119" s="1358"/>
      <c r="D119" s="1358"/>
      <c r="E119" s="1358"/>
      <c r="F119" s="1358"/>
      <c r="G119" s="1358"/>
      <c r="H119" s="1358"/>
      <c r="I119" s="1376"/>
      <c r="J119" s="1376"/>
      <c r="K119" s="1376"/>
      <c r="L119" s="348"/>
      <c r="M119" s="148"/>
      <c r="N119" s="148"/>
      <c r="O119" s="148"/>
      <c r="P119" s="1358"/>
      <c r="Q119" s="1358"/>
      <c r="R119" s="797"/>
      <c r="S119" s="797"/>
    </row>
    <row r="120" spans="1:19" ht="20.100000000000001" customHeight="1" x14ac:dyDescent="0.25">
      <c r="A120" s="1372"/>
      <c r="B120" s="1387"/>
      <c r="C120" s="1358"/>
      <c r="D120" s="1358"/>
      <c r="E120" s="1358"/>
      <c r="F120" s="1358"/>
      <c r="G120" s="1358"/>
      <c r="H120" s="1358"/>
      <c r="I120" s="1376"/>
      <c r="J120" s="1376"/>
      <c r="K120" s="1376"/>
      <c r="L120" s="348"/>
      <c r="M120" s="148"/>
      <c r="N120" s="148"/>
      <c r="O120" s="148"/>
      <c r="P120" s="1358"/>
      <c r="Q120" s="1358"/>
      <c r="R120" s="797"/>
      <c r="S120" s="797"/>
    </row>
    <row r="121" spans="1:19" ht="20.100000000000001" customHeight="1" x14ac:dyDescent="0.25">
      <c r="A121" s="1372"/>
      <c r="B121" s="1388"/>
      <c r="C121" s="1358"/>
      <c r="D121" s="1358"/>
      <c r="E121" s="1358"/>
      <c r="F121" s="1358"/>
      <c r="G121" s="1358"/>
      <c r="H121" s="1358"/>
      <c r="I121" s="1376"/>
      <c r="J121" s="1376"/>
      <c r="K121" s="1376"/>
      <c r="L121" s="348"/>
      <c r="M121" s="148"/>
      <c r="N121" s="148"/>
      <c r="O121" s="148"/>
      <c r="P121" s="1358"/>
      <c r="Q121" s="1358"/>
      <c r="R121" s="797"/>
      <c r="S121" s="797"/>
    </row>
    <row r="122" spans="1:19" ht="20.100000000000001" customHeight="1" x14ac:dyDescent="0.25">
      <c r="A122" s="1372"/>
      <c r="B122" s="1369"/>
      <c r="C122" s="1358"/>
      <c r="D122" s="1358"/>
      <c r="E122" s="1358"/>
      <c r="F122" s="1358"/>
      <c r="G122" s="1358"/>
      <c r="H122" s="1358"/>
      <c r="I122" s="1376"/>
      <c r="J122" s="1376"/>
      <c r="K122" s="1376"/>
      <c r="L122" s="348"/>
      <c r="M122" s="148"/>
      <c r="N122" s="148"/>
      <c r="O122" s="148"/>
      <c r="P122" s="1358"/>
      <c r="Q122" s="1358"/>
      <c r="R122" s="797"/>
      <c r="S122" s="797"/>
    </row>
    <row r="123" spans="1:19" ht="20.100000000000001" customHeight="1" x14ac:dyDescent="0.25">
      <c r="A123" s="1372"/>
      <c r="B123" s="1387"/>
      <c r="C123" s="1358"/>
      <c r="D123" s="1358"/>
      <c r="E123" s="1358"/>
      <c r="F123" s="1358"/>
      <c r="G123" s="1358"/>
      <c r="H123" s="1358"/>
      <c r="I123" s="1376"/>
      <c r="J123" s="1376"/>
      <c r="K123" s="1376"/>
      <c r="L123" s="348"/>
      <c r="M123" s="148"/>
      <c r="N123" s="148"/>
      <c r="O123" s="148"/>
      <c r="P123" s="1358"/>
      <c r="Q123" s="1358"/>
      <c r="R123" s="797"/>
      <c r="S123" s="797"/>
    </row>
    <row r="124" spans="1:19" ht="20.100000000000001" customHeight="1" x14ac:dyDescent="0.25">
      <c r="A124" s="1372"/>
      <c r="B124" s="1384"/>
      <c r="C124" s="1358"/>
      <c r="D124" s="1358"/>
      <c r="E124" s="1358"/>
      <c r="F124" s="1358"/>
      <c r="G124" s="1358"/>
      <c r="H124" s="1358"/>
      <c r="I124" s="1376"/>
      <c r="J124" s="1376"/>
      <c r="K124" s="1376"/>
      <c r="L124" s="348"/>
      <c r="M124" s="148"/>
      <c r="N124" s="148"/>
      <c r="O124" s="148"/>
      <c r="P124" s="1358"/>
      <c r="Q124" s="1358"/>
      <c r="R124" s="797"/>
      <c r="S124" s="797"/>
    </row>
    <row r="125" spans="1:19" ht="20.100000000000001" customHeight="1" x14ac:dyDescent="0.25">
      <c r="A125" s="1372"/>
      <c r="B125" s="1384"/>
      <c r="C125" s="1358"/>
      <c r="D125" s="1358"/>
      <c r="E125" s="1358"/>
      <c r="F125" s="1358"/>
      <c r="G125" s="1358"/>
      <c r="H125" s="1358"/>
      <c r="I125" s="1376"/>
      <c r="J125" s="1376"/>
      <c r="K125" s="1376"/>
      <c r="L125" s="348"/>
      <c r="M125" s="148"/>
      <c r="N125" s="148"/>
      <c r="O125" s="148"/>
      <c r="P125" s="1358"/>
      <c r="Q125" s="1358"/>
      <c r="R125" s="797"/>
      <c r="S125" s="797"/>
    </row>
    <row r="126" spans="1:19" ht="20.100000000000001" customHeight="1" x14ac:dyDescent="0.25">
      <c r="A126" s="1372"/>
      <c r="B126" s="1384"/>
      <c r="C126" s="1358"/>
      <c r="D126" s="1358"/>
      <c r="E126" s="1358"/>
      <c r="F126" s="1358"/>
      <c r="G126" s="1358"/>
      <c r="H126" s="1358"/>
      <c r="I126" s="1376"/>
      <c r="J126" s="1376"/>
      <c r="K126" s="1376"/>
      <c r="L126" s="348"/>
      <c r="M126" s="148"/>
      <c r="N126" s="148"/>
      <c r="O126" s="148"/>
      <c r="P126" s="1358"/>
      <c r="Q126" s="1358"/>
      <c r="R126" s="797"/>
      <c r="S126" s="797"/>
    </row>
    <row r="127" spans="1:19" ht="20.100000000000001" customHeight="1" x14ac:dyDescent="0.25">
      <c r="A127" s="1372"/>
      <c r="B127" s="1384"/>
      <c r="C127" s="1358"/>
      <c r="D127" s="1358"/>
      <c r="E127" s="1358"/>
      <c r="F127" s="1358"/>
      <c r="G127" s="1358"/>
      <c r="H127" s="1358"/>
      <c r="I127" s="1376"/>
      <c r="J127" s="1376"/>
      <c r="K127" s="1376"/>
      <c r="L127" s="348"/>
      <c r="M127" s="148"/>
      <c r="N127" s="148"/>
      <c r="O127" s="148"/>
      <c r="P127" s="1358"/>
      <c r="Q127" s="1358"/>
      <c r="R127" s="797"/>
      <c r="S127" s="797"/>
    </row>
    <row r="128" spans="1:19" ht="20.100000000000001" customHeight="1" x14ac:dyDescent="0.25">
      <c r="A128" s="1376"/>
      <c r="B128" s="1384"/>
      <c r="C128" s="1358"/>
      <c r="D128" s="1358"/>
      <c r="E128" s="1358"/>
      <c r="F128" s="1358"/>
      <c r="G128" s="1358"/>
      <c r="H128" s="1358"/>
      <c r="I128" s="1376"/>
      <c r="J128" s="1376"/>
      <c r="K128" s="1376"/>
      <c r="L128" s="348"/>
      <c r="M128" s="348"/>
      <c r="N128" s="348"/>
      <c r="O128" s="148"/>
      <c r="P128" s="1358"/>
      <c r="Q128" s="1358"/>
      <c r="R128" s="797"/>
      <c r="S128" s="797"/>
    </row>
    <row r="129" spans="1:19" ht="20.100000000000001" customHeight="1" x14ac:dyDescent="0.25">
      <c r="A129" s="1376"/>
      <c r="B129" s="1384"/>
      <c r="C129" s="1358"/>
      <c r="D129" s="1358"/>
      <c r="E129" s="1358"/>
      <c r="F129" s="1358"/>
      <c r="G129" s="1358"/>
      <c r="H129" s="1358"/>
      <c r="I129" s="1376"/>
      <c r="J129" s="1376"/>
      <c r="K129" s="1376"/>
      <c r="L129" s="348"/>
      <c r="M129" s="348"/>
      <c r="N129" s="348"/>
      <c r="O129" s="148"/>
      <c r="P129" s="1358"/>
      <c r="Q129" s="1358"/>
      <c r="R129" s="797"/>
      <c r="S129" s="797"/>
    </row>
    <row r="130" spans="1:19" ht="20.100000000000001" customHeight="1" x14ac:dyDescent="0.25">
      <c r="A130" s="1376"/>
      <c r="B130" s="1384"/>
      <c r="C130" s="1358"/>
      <c r="D130" s="1358"/>
      <c r="E130" s="1358"/>
      <c r="F130" s="1358"/>
      <c r="G130" s="1358"/>
      <c r="H130" s="1358"/>
      <c r="I130" s="1376"/>
      <c r="J130" s="1376"/>
      <c r="K130" s="1376"/>
      <c r="L130" s="348"/>
      <c r="M130" s="348"/>
      <c r="N130" s="348"/>
      <c r="O130" s="148"/>
      <c r="P130" s="1358"/>
      <c r="Q130" s="1358"/>
      <c r="R130" s="797"/>
      <c r="S130" s="797"/>
    </row>
    <row r="131" spans="1:19" ht="20.100000000000001" customHeight="1" x14ac:dyDescent="0.25">
      <c r="A131" s="1376"/>
      <c r="B131" s="1369"/>
      <c r="C131" s="1358"/>
      <c r="D131" s="1358"/>
      <c r="E131" s="1358"/>
      <c r="F131" s="1358"/>
      <c r="G131" s="1358"/>
      <c r="H131" s="1358"/>
      <c r="I131" s="1376"/>
      <c r="J131" s="1376"/>
      <c r="K131" s="1376"/>
      <c r="L131" s="348"/>
      <c r="M131" s="348"/>
      <c r="N131" s="348"/>
      <c r="O131" s="148"/>
      <c r="P131" s="1358"/>
      <c r="Q131" s="1358"/>
      <c r="R131" s="797"/>
      <c r="S131" s="797"/>
    </row>
    <row r="132" spans="1:19" ht="20.100000000000001" customHeight="1" x14ac:dyDescent="0.25">
      <c r="A132" s="1376"/>
      <c r="B132" s="1369"/>
      <c r="C132" s="1358"/>
      <c r="D132" s="1358"/>
      <c r="E132" s="1358"/>
      <c r="F132" s="1358"/>
      <c r="G132" s="1358"/>
      <c r="H132" s="1358"/>
      <c r="I132" s="1376"/>
      <c r="J132" s="1376"/>
      <c r="K132" s="1376"/>
      <c r="L132" s="348"/>
      <c r="M132" s="348"/>
      <c r="N132" s="348"/>
      <c r="O132" s="148"/>
      <c r="P132" s="1358"/>
      <c r="Q132" s="1358"/>
      <c r="R132" s="797"/>
      <c r="S132" s="797"/>
    </row>
    <row r="133" spans="1:19" ht="20.100000000000001" customHeight="1" x14ac:dyDescent="0.25">
      <c r="A133" s="1368"/>
      <c r="B133" s="1387"/>
      <c r="C133" s="1358"/>
      <c r="D133" s="1358"/>
      <c r="E133" s="1358"/>
      <c r="F133" s="1358"/>
      <c r="G133" s="1358"/>
      <c r="H133" s="1358"/>
      <c r="I133" s="1376"/>
      <c r="J133" s="1376"/>
      <c r="K133" s="1376"/>
      <c r="L133" s="348"/>
      <c r="M133" s="348"/>
      <c r="N133" s="348"/>
      <c r="O133" s="148"/>
      <c r="P133" s="1358"/>
      <c r="Q133" s="1358"/>
      <c r="R133" s="797"/>
      <c r="S133" s="797"/>
    </row>
    <row r="134" spans="1:19" ht="20.100000000000001" customHeight="1" x14ac:dyDescent="0.25">
      <c r="A134" s="1376"/>
      <c r="B134" s="1384"/>
      <c r="C134" s="1358"/>
      <c r="D134" s="1358"/>
      <c r="E134" s="1358"/>
      <c r="F134" s="1358"/>
      <c r="G134" s="1358"/>
      <c r="H134" s="1358"/>
      <c r="I134" s="1358"/>
      <c r="J134" s="1358"/>
      <c r="K134" s="1358"/>
      <c r="L134" s="1358"/>
      <c r="M134" s="1358"/>
      <c r="N134" s="1358"/>
      <c r="O134" s="1358"/>
      <c r="P134" s="1358"/>
      <c r="Q134" s="1358"/>
      <c r="R134" s="797"/>
      <c r="S134" s="797"/>
    </row>
    <row r="135" spans="1:19" ht="20.100000000000001" customHeight="1" x14ac:dyDescent="0.25">
      <c r="A135" s="1376"/>
      <c r="B135" s="1384"/>
      <c r="C135" s="1358"/>
      <c r="D135" s="1358"/>
      <c r="E135" s="1358"/>
      <c r="F135" s="1358"/>
      <c r="G135" s="1358"/>
      <c r="H135" s="1358"/>
      <c r="I135" s="1376"/>
      <c r="J135" s="1376"/>
      <c r="K135" s="1376"/>
      <c r="L135" s="348"/>
      <c r="M135" s="348"/>
      <c r="N135" s="348"/>
      <c r="O135" s="148"/>
      <c r="P135" s="1358"/>
      <c r="Q135" s="1358"/>
      <c r="R135" s="797"/>
      <c r="S135" s="797"/>
    </row>
    <row r="136" spans="1:19" ht="20.100000000000001" customHeight="1" x14ac:dyDescent="0.25">
      <c r="A136" s="1376"/>
      <c r="B136" s="1369"/>
      <c r="C136" s="1358"/>
      <c r="D136" s="1358"/>
      <c r="E136" s="1358"/>
      <c r="F136" s="1358"/>
      <c r="G136" s="1358"/>
      <c r="H136" s="1358"/>
      <c r="I136" s="1376"/>
      <c r="J136" s="1376"/>
      <c r="K136" s="1376"/>
      <c r="L136" s="348"/>
      <c r="M136" s="348"/>
      <c r="N136" s="348"/>
      <c r="O136" s="148"/>
      <c r="P136" s="1358"/>
      <c r="Q136" s="1358"/>
      <c r="R136" s="797"/>
      <c r="S136" s="797"/>
    </row>
    <row r="137" spans="1:19" ht="20.100000000000001" customHeight="1" x14ac:dyDescent="0.25">
      <c r="A137" s="1372"/>
      <c r="B137" s="1387"/>
      <c r="C137" s="1358"/>
      <c r="D137" s="1358"/>
      <c r="E137" s="1358"/>
      <c r="F137" s="1358"/>
      <c r="G137" s="1358"/>
      <c r="H137" s="1358"/>
      <c r="I137" s="1376"/>
      <c r="J137" s="1376"/>
      <c r="K137" s="1376"/>
      <c r="L137" s="348"/>
      <c r="M137" s="348"/>
      <c r="N137" s="348"/>
      <c r="O137" s="148"/>
      <c r="P137" s="1358"/>
      <c r="Q137" s="1358"/>
      <c r="R137" s="797"/>
      <c r="S137" s="797"/>
    </row>
    <row r="138" spans="1:19" ht="20.100000000000001" customHeight="1" x14ac:dyDescent="0.25">
      <c r="A138" s="1376"/>
      <c r="B138" s="1384"/>
      <c r="C138" s="1358"/>
      <c r="D138" s="1358"/>
      <c r="E138" s="1358"/>
      <c r="F138" s="1358"/>
      <c r="G138" s="1358"/>
      <c r="H138" s="1358"/>
      <c r="I138" s="1358"/>
      <c r="J138" s="1358"/>
      <c r="K138" s="1358"/>
      <c r="L138" s="1358"/>
      <c r="M138" s="1358"/>
      <c r="N138" s="1358"/>
      <c r="O138" s="1358"/>
      <c r="P138" s="1358"/>
      <c r="Q138" s="1358"/>
      <c r="R138" s="797"/>
      <c r="S138" s="797"/>
    </row>
    <row r="139" spans="1:19" ht="20.100000000000001" customHeight="1" x14ac:dyDescent="0.25">
      <c r="A139" s="1376"/>
      <c r="B139" s="1369"/>
      <c r="C139" s="1358"/>
      <c r="D139" s="1358"/>
      <c r="E139" s="1358"/>
      <c r="F139" s="1358"/>
      <c r="G139" s="1358"/>
      <c r="H139" s="1358"/>
      <c r="I139" s="1389"/>
      <c r="J139" s="1376"/>
      <c r="K139" s="1376"/>
      <c r="L139" s="348"/>
      <c r="M139" s="348"/>
      <c r="N139" s="348"/>
      <c r="O139" s="148"/>
      <c r="P139" s="1358"/>
      <c r="Q139" s="1358"/>
      <c r="R139" s="797"/>
      <c r="S139" s="797"/>
    </row>
    <row r="140" spans="1:19" ht="20.100000000000001" customHeight="1" x14ac:dyDescent="0.25">
      <c r="A140" s="1372"/>
      <c r="B140" s="1369"/>
      <c r="C140" s="1358"/>
      <c r="D140" s="1358"/>
      <c r="E140" s="1358"/>
      <c r="F140" s="1358"/>
      <c r="G140" s="1358"/>
      <c r="H140" s="1358"/>
      <c r="I140" s="1390"/>
      <c r="J140" s="1372"/>
      <c r="K140" s="1372"/>
      <c r="L140" s="1372"/>
      <c r="M140" s="348"/>
      <c r="N140" s="348"/>
      <c r="O140" s="148"/>
      <c r="P140" s="1358"/>
      <c r="Q140" s="1358"/>
      <c r="R140" s="797"/>
      <c r="S140" s="797"/>
    </row>
    <row r="141" spans="1:19" ht="20.100000000000001" customHeight="1" x14ac:dyDescent="0.25">
      <c r="A141" s="1372"/>
      <c r="B141" s="1387"/>
      <c r="C141" s="1358"/>
      <c r="D141" s="1358"/>
      <c r="E141" s="1358"/>
      <c r="F141" s="1358"/>
      <c r="G141" s="1358"/>
      <c r="H141" s="1358"/>
      <c r="I141" s="1358"/>
      <c r="J141" s="1390"/>
      <c r="K141" s="1372"/>
      <c r="L141" s="1372"/>
      <c r="M141" s="348"/>
      <c r="N141" s="348"/>
      <c r="O141" s="148"/>
      <c r="P141" s="1358"/>
      <c r="Q141" s="1358"/>
      <c r="R141" s="797"/>
      <c r="S141" s="797"/>
    </row>
    <row r="142" spans="1:19" ht="20.100000000000001" customHeight="1" x14ac:dyDescent="0.25">
      <c r="A142" s="1391"/>
      <c r="B142" s="1384"/>
      <c r="C142" s="1358"/>
      <c r="D142" s="1358"/>
      <c r="E142" s="1358"/>
      <c r="F142" s="1358"/>
      <c r="G142" s="1358"/>
      <c r="H142" s="1358"/>
      <c r="I142" s="1358"/>
      <c r="J142" s="1358"/>
      <c r="K142" s="1358"/>
      <c r="L142" s="1358"/>
      <c r="M142" s="1358"/>
      <c r="N142" s="1358"/>
      <c r="O142" s="1358"/>
      <c r="P142" s="1358"/>
      <c r="Q142" s="1358"/>
    </row>
    <row r="143" spans="1:19" ht="20.100000000000001" customHeight="1" x14ac:dyDescent="0.25">
      <c r="A143" s="1368"/>
      <c r="B143" s="1369"/>
      <c r="C143" s="1358"/>
      <c r="D143" s="1358"/>
      <c r="E143" s="1358"/>
      <c r="F143" s="1358"/>
      <c r="G143" s="1358"/>
      <c r="H143" s="1358"/>
      <c r="I143" s="348"/>
      <c r="J143" s="348"/>
      <c r="K143" s="348"/>
      <c r="L143" s="348"/>
      <c r="M143" s="348"/>
      <c r="N143" s="348"/>
      <c r="O143" s="148"/>
      <c r="P143" s="1358"/>
      <c r="Q143" s="1358"/>
    </row>
    <row r="144" spans="1:19" ht="20.100000000000001" customHeight="1" x14ac:dyDescent="0.25">
      <c r="A144" s="348"/>
      <c r="B144" s="1369"/>
      <c r="C144" s="1358"/>
      <c r="D144" s="1358"/>
      <c r="E144" s="1358"/>
      <c r="F144" s="1358"/>
      <c r="G144" s="1358"/>
      <c r="H144" s="1358"/>
      <c r="I144" s="348"/>
      <c r="J144" s="348"/>
      <c r="K144" s="348"/>
      <c r="L144" s="348"/>
      <c r="M144" s="348"/>
      <c r="N144" s="348"/>
      <c r="O144" s="1358"/>
      <c r="P144" s="1358"/>
      <c r="Q144" s="1358"/>
    </row>
    <row r="145" spans="1:17" ht="20.100000000000001" customHeight="1" x14ac:dyDescent="0.25">
      <c r="A145" s="1368"/>
      <c r="B145" s="1387"/>
      <c r="C145" s="1358"/>
      <c r="D145" s="1358"/>
      <c r="E145" s="1358"/>
      <c r="F145" s="1358"/>
      <c r="G145" s="1358"/>
      <c r="H145" s="1358"/>
      <c r="I145" s="348"/>
      <c r="J145" s="348"/>
      <c r="K145" s="348"/>
      <c r="L145" s="348"/>
      <c r="M145" s="348"/>
      <c r="N145" s="348"/>
      <c r="O145" s="1358"/>
      <c r="P145" s="1358"/>
      <c r="Q145" s="1358"/>
    </row>
    <row r="146" spans="1:17" ht="20.100000000000001" customHeight="1" x14ac:dyDescent="0.25">
      <c r="A146" s="1358"/>
      <c r="B146" s="1387"/>
      <c r="C146" s="1358"/>
      <c r="D146" s="1358"/>
      <c r="E146" s="1358"/>
      <c r="F146" s="1358"/>
      <c r="G146" s="1358"/>
      <c r="H146" s="1358"/>
      <c r="I146" s="1358"/>
      <c r="J146" s="1358"/>
      <c r="K146" s="1358"/>
      <c r="L146" s="1358"/>
      <c r="M146" s="1358"/>
      <c r="N146" s="1358"/>
      <c r="O146" s="1358"/>
      <c r="P146" s="1358"/>
      <c r="Q146" s="1358"/>
    </row>
    <row r="147" spans="1:17" ht="20.100000000000001" customHeight="1" x14ac:dyDescent="0.25">
      <c r="A147" s="1358"/>
      <c r="B147" s="1387"/>
      <c r="C147" s="1358"/>
      <c r="D147" s="1358"/>
      <c r="E147" s="1358"/>
      <c r="F147" s="1358"/>
      <c r="G147" s="1358"/>
      <c r="H147" s="1358"/>
      <c r="I147" s="1358"/>
      <c r="J147" s="1358"/>
      <c r="K147" s="1358"/>
      <c r="L147" s="1358"/>
      <c r="M147" s="1358"/>
      <c r="N147" s="1358"/>
      <c r="O147" s="1358"/>
      <c r="P147" s="1358"/>
      <c r="Q147" s="1358"/>
    </row>
    <row r="148" spans="1:17" ht="20.100000000000001" customHeight="1" x14ac:dyDescent="0.25">
      <c r="A148" s="1358"/>
      <c r="B148" s="1369"/>
      <c r="C148" s="1358"/>
      <c r="D148" s="1358"/>
      <c r="E148" s="1358"/>
      <c r="F148" s="1358"/>
      <c r="G148" s="1358"/>
      <c r="H148" s="1358"/>
      <c r="I148" s="1358"/>
      <c r="J148" s="1358"/>
      <c r="K148" s="1358"/>
      <c r="L148" s="1358"/>
      <c r="M148" s="1358"/>
      <c r="N148" s="1358"/>
      <c r="O148" s="1358"/>
      <c r="P148" s="1358"/>
      <c r="Q148" s="1358"/>
    </row>
    <row r="149" spans="1:17" ht="20.100000000000001" customHeight="1" x14ac:dyDescent="0.25">
      <c r="A149" s="1358"/>
      <c r="B149" s="1369"/>
      <c r="C149" s="1358"/>
      <c r="D149" s="1358"/>
      <c r="E149" s="1358"/>
      <c r="F149" s="1358"/>
      <c r="G149" s="1358"/>
      <c r="H149" s="1358"/>
      <c r="I149" s="1358"/>
      <c r="J149" s="1358"/>
      <c r="K149" s="1358"/>
      <c r="L149" s="1358"/>
      <c r="M149" s="1358"/>
      <c r="N149" s="1358"/>
      <c r="O149" s="1358"/>
      <c r="P149" s="1358"/>
      <c r="Q149" s="1358"/>
    </row>
    <row r="150" spans="1:17" ht="20.100000000000001" customHeight="1" x14ac:dyDescent="0.25">
      <c r="A150" s="1358"/>
      <c r="B150" s="1387"/>
      <c r="C150" s="1358"/>
      <c r="D150" s="1358"/>
      <c r="E150" s="1358"/>
      <c r="F150" s="1358"/>
      <c r="G150" s="1358"/>
      <c r="H150" s="1358"/>
      <c r="I150" s="1358"/>
      <c r="J150" s="1358"/>
      <c r="K150" s="1358"/>
      <c r="L150" s="1358"/>
      <c r="M150" s="1358"/>
      <c r="N150" s="1358"/>
      <c r="O150" s="1358"/>
      <c r="P150" s="1358"/>
      <c r="Q150" s="1358"/>
    </row>
    <row r="151" spans="1:17" ht="20.100000000000001" customHeight="1" x14ac:dyDescent="0.25">
      <c r="A151" s="1358"/>
      <c r="B151" s="1369"/>
      <c r="C151" s="1358"/>
      <c r="D151" s="1358"/>
      <c r="E151" s="1358"/>
      <c r="F151" s="1358"/>
      <c r="G151" s="1358"/>
      <c r="H151" s="1358"/>
      <c r="I151" s="1358"/>
      <c r="J151" s="1358"/>
      <c r="K151" s="1358"/>
      <c r="L151" s="1358"/>
      <c r="M151" s="1358"/>
      <c r="N151" s="1358"/>
      <c r="O151" s="1358"/>
      <c r="P151" s="1358"/>
      <c r="Q151" s="1358"/>
    </row>
    <row r="152" spans="1:17" ht="20.100000000000001" customHeight="1" x14ac:dyDescent="0.25">
      <c r="A152" s="1358"/>
      <c r="B152" s="1369"/>
      <c r="C152" s="1358"/>
      <c r="D152" s="1358"/>
      <c r="E152" s="1358"/>
      <c r="F152" s="1358"/>
      <c r="G152" s="1358"/>
      <c r="H152" s="1358"/>
      <c r="I152" s="1358"/>
      <c r="J152" s="1358"/>
      <c r="K152" s="1358"/>
      <c r="L152" s="1358"/>
      <c r="M152" s="1358"/>
      <c r="N152" s="1358"/>
      <c r="O152" s="1358"/>
      <c r="P152" s="1358"/>
      <c r="Q152" s="1358"/>
    </row>
    <row r="153" spans="1:17" ht="20.100000000000001" customHeight="1" x14ac:dyDescent="0.25">
      <c r="A153" s="1358"/>
      <c r="B153" s="1387"/>
      <c r="C153" s="1358"/>
      <c r="D153" s="1358"/>
      <c r="E153" s="1358"/>
      <c r="F153" s="1358"/>
      <c r="G153" s="1358"/>
      <c r="H153" s="1358"/>
      <c r="I153" s="1358"/>
      <c r="J153" s="1358"/>
      <c r="K153" s="1358"/>
      <c r="L153" s="1358"/>
      <c r="M153" s="1358"/>
      <c r="N153" s="1358"/>
      <c r="O153" s="1358"/>
      <c r="P153" s="1358"/>
      <c r="Q153" s="1358"/>
    </row>
    <row r="154" spans="1:17" ht="20.100000000000001" customHeight="1" x14ac:dyDescent="0.25">
      <c r="A154" s="1358"/>
      <c r="B154" s="1369"/>
      <c r="C154" s="1358"/>
      <c r="D154" s="1358"/>
      <c r="E154" s="1358"/>
      <c r="F154" s="1358"/>
      <c r="G154" s="1358"/>
      <c r="H154" s="1358"/>
      <c r="I154" s="1358"/>
      <c r="J154" s="1358"/>
      <c r="K154" s="1358"/>
      <c r="L154" s="1358"/>
      <c r="M154" s="1358"/>
      <c r="N154" s="1358"/>
      <c r="O154" s="1358"/>
      <c r="P154" s="1358"/>
      <c r="Q154" s="1358"/>
    </row>
    <row r="155" spans="1:17" ht="20.100000000000001" customHeight="1" x14ac:dyDescent="0.25">
      <c r="A155" s="1358"/>
      <c r="B155" s="1387"/>
      <c r="C155" s="1358"/>
      <c r="D155" s="1358"/>
      <c r="E155" s="1358"/>
      <c r="F155" s="1358"/>
      <c r="G155" s="1358"/>
      <c r="H155" s="1358"/>
      <c r="I155" s="1358"/>
      <c r="J155" s="1358"/>
      <c r="K155" s="1358"/>
      <c r="L155" s="1358"/>
      <c r="M155" s="1358"/>
      <c r="N155" s="1358"/>
      <c r="O155" s="1358"/>
      <c r="P155" s="1358"/>
      <c r="Q155" s="1358"/>
    </row>
    <row r="156" spans="1:17" ht="20.100000000000001" customHeight="1" x14ac:dyDescent="0.25">
      <c r="A156" s="1358"/>
      <c r="B156" s="1369"/>
      <c r="C156" s="1358"/>
      <c r="D156" s="1358"/>
      <c r="E156" s="1358"/>
      <c r="F156" s="1358"/>
      <c r="G156" s="1358"/>
      <c r="H156" s="1358"/>
      <c r="I156" s="1358"/>
      <c r="J156" s="1358"/>
      <c r="K156" s="1358"/>
      <c r="L156" s="1358"/>
      <c r="M156" s="1358"/>
      <c r="N156" s="1358"/>
      <c r="O156" s="1358"/>
      <c r="P156" s="1358"/>
      <c r="Q156" s="1358"/>
    </row>
    <row r="157" spans="1:17" ht="20.100000000000001" customHeight="1" x14ac:dyDescent="0.25">
      <c r="A157" s="1358"/>
      <c r="B157" s="1387"/>
      <c r="C157" s="1358"/>
      <c r="D157" s="1358"/>
      <c r="E157" s="1358"/>
      <c r="F157" s="1358"/>
      <c r="G157" s="1358"/>
      <c r="H157" s="1358"/>
      <c r="I157" s="1358"/>
      <c r="J157" s="1358"/>
      <c r="K157" s="1358"/>
      <c r="L157" s="1358"/>
      <c r="M157" s="1358"/>
      <c r="N157" s="1358"/>
      <c r="O157" s="1358"/>
      <c r="P157" s="1358"/>
      <c r="Q157" s="1358"/>
    </row>
    <row r="158" spans="1:17" ht="20.100000000000001" customHeight="1" x14ac:dyDescent="0.25">
      <c r="A158" s="1358"/>
      <c r="B158" s="1369"/>
      <c r="C158" s="1358"/>
      <c r="D158" s="1358"/>
      <c r="E158" s="1358"/>
      <c r="F158" s="1358"/>
      <c r="G158" s="1358"/>
      <c r="H158" s="1358"/>
      <c r="I158" s="1358"/>
      <c r="J158" s="1358"/>
      <c r="K158" s="1358"/>
      <c r="L158" s="1358"/>
      <c r="M158" s="1358"/>
      <c r="N158" s="1358"/>
      <c r="O158" s="1358"/>
      <c r="P158" s="1358"/>
      <c r="Q158" s="1358"/>
    </row>
    <row r="159" spans="1:17" ht="20.100000000000001" customHeight="1" x14ac:dyDescent="0.25">
      <c r="A159" s="1358"/>
      <c r="B159" s="1387"/>
      <c r="C159" s="1358"/>
      <c r="D159" s="1358"/>
      <c r="E159" s="1358"/>
      <c r="F159" s="1358"/>
      <c r="G159" s="1358"/>
      <c r="H159" s="1358"/>
      <c r="I159" s="1358"/>
      <c r="J159" s="1358"/>
      <c r="K159" s="1358"/>
      <c r="L159" s="1358"/>
      <c r="M159" s="1358"/>
      <c r="N159" s="1358"/>
      <c r="O159" s="1358"/>
      <c r="P159" s="1358"/>
      <c r="Q159" s="1358"/>
    </row>
    <row r="160" spans="1:17" ht="20.100000000000001" customHeight="1" x14ac:dyDescent="0.25">
      <c r="A160" s="1358"/>
      <c r="B160" s="1369"/>
      <c r="C160" s="1358"/>
      <c r="D160" s="1358"/>
      <c r="E160" s="1358"/>
      <c r="F160" s="1358"/>
      <c r="G160" s="1358"/>
      <c r="H160" s="1358"/>
      <c r="I160" s="1358"/>
      <c r="J160" s="1358"/>
      <c r="K160" s="1358"/>
      <c r="L160" s="1358"/>
      <c r="M160" s="1358"/>
      <c r="N160" s="1358"/>
      <c r="O160" s="1358"/>
      <c r="P160" s="1358"/>
      <c r="Q160" s="1358"/>
    </row>
    <row r="161" spans="1:17" ht="20.100000000000001" customHeight="1" x14ac:dyDescent="0.25">
      <c r="A161" s="1358"/>
      <c r="B161" s="1369"/>
      <c r="C161" s="1358"/>
      <c r="D161" s="1358"/>
      <c r="E161" s="1358"/>
      <c r="F161" s="1358"/>
      <c r="G161" s="1358"/>
      <c r="H161" s="1358"/>
      <c r="I161" s="1358"/>
      <c r="J161" s="1358"/>
      <c r="K161" s="1358"/>
      <c r="L161" s="1358"/>
      <c r="M161" s="1358"/>
      <c r="N161" s="1358"/>
      <c r="O161" s="1358"/>
      <c r="P161" s="1358"/>
      <c r="Q161" s="1358"/>
    </row>
    <row r="162" spans="1:17" ht="20.100000000000001" customHeight="1" x14ac:dyDescent="0.25">
      <c r="A162" s="1358"/>
      <c r="B162" s="1369"/>
      <c r="C162" s="1358"/>
      <c r="D162" s="1358"/>
      <c r="E162" s="1358"/>
      <c r="F162" s="1358"/>
      <c r="G162" s="1358"/>
      <c r="H162" s="1358"/>
      <c r="I162" s="1358"/>
      <c r="J162" s="1358"/>
      <c r="K162" s="1358"/>
      <c r="L162" s="1358"/>
      <c r="M162" s="1358"/>
      <c r="N162" s="1358"/>
      <c r="O162" s="1358"/>
      <c r="P162" s="1358"/>
      <c r="Q162" s="1358"/>
    </row>
    <row r="163" spans="1:17" ht="20.100000000000001" customHeight="1" x14ac:dyDescent="0.25">
      <c r="A163" s="1358"/>
      <c r="B163" s="1369"/>
      <c r="C163" s="1358"/>
      <c r="D163" s="1358"/>
      <c r="E163" s="1358"/>
      <c r="F163" s="1358"/>
      <c r="G163" s="1358"/>
      <c r="H163" s="1358"/>
      <c r="I163" s="1358"/>
      <c r="J163" s="1358"/>
      <c r="K163" s="1358"/>
      <c r="L163" s="1358"/>
      <c r="M163" s="1358"/>
      <c r="N163" s="1358"/>
      <c r="O163" s="1358"/>
      <c r="P163" s="1358"/>
      <c r="Q163" s="1358"/>
    </row>
    <row r="164" spans="1:17" ht="20.100000000000001" customHeight="1" x14ac:dyDescent="0.25">
      <c r="A164" s="1358"/>
      <c r="B164" s="1358"/>
      <c r="C164" s="1358"/>
      <c r="D164" s="1358"/>
      <c r="E164" s="1358"/>
      <c r="F164" s="1358"/>
      <c r="G164" s="1358"/>
      <c r="H164" s="1358"/>
      <c r="I164" s="1358"/>
      <c r="J164" s="1358"/>
      <c r="K164" s="1358"/>
      <c r="L164" s="1358"/>
      <c r="M164" s="1358"/>
      <c r="N164" s="1358"/>
      <c r="O164" s="1358"/>
      <c r="P164" s="1358"/>
      <c r="Q164" s="1358"/>
    </row>
    <row r="165" spans="1:17" ht="20.100000000000001" customHeight="1" x14ac:dyDescent="0.25">
      <c r="A165" s="1358"/>
      <c r="B165" s="1361"/>
      <c r="C165" s="1358"/>
      <c r="D165" s="1358"/>
      <c r="E165" s="1358"/>
      <c r="F165" s="1358"/>
      <c r="G165" s="1358"/>
      <c r="H165" s="1358"/>
      <c r="I165" s="1358"/>
      <c r="J165" s="1358"/>
      <c r="K165" s="1358"/>
      <c r="L165" s="1358"/>
      <c r="M165" s="1358"/>
      <c r="N165" s="1358"/>
      <c r="O165" s="1358"/>
      <c r="P165" s="1358"/>
      <c r="Q165" s="1358"/>
    </row>
    <row r="166" spans="1:17" ht="20.100000000000001" customHeight="1" x14ac:dyDescent="0.25">
      <c r="A166" s="1358"/>
      <c r="B166" s="1392"/>
      <c r="C166" s="192"/>
      <c r="D166" s="192"/>
      <c r="E166" s="192"/>
      <c r="F166" s="192"/>
      <c r="G166" s="192"/>
      <c r="H166" s="192"/>
      <c r="I166" s="192"/>
      <c r="J166" s="192"/>
      <c r="K166" s="192"/>
      <c r="L166" s="192"/>
      <c r="M166" s="192"/>
      <c r="N166" s="192"/>
      <c r="O166" s="192"/>
      <c r="P166" s="192"/>
      <c r="Q166" s="1358"/>
    </row>
    <row r="167" spans="1:17" ht="20.100000000000001" customHeight="1" x14ac:dyDescent="0.25">
      <c r="A167" s="1358"/>
      <c r="B167" s="1369"/>
      <c r="C167" s="1358"/>
      <c r="D167" s="1358"/>
      <c r="E167" s="1358"/>
      <c r="F167" s="1358"/>
      <c r="G167" s="1358"/>
      <c r="H167" s="1358"/>
      <c r="I167" s="1358"/>
      <c r="J167" s="1358"/>
      <c r="K167" s="1358"/>
      <c r="L167" s="1358"/>
      <c r="M167" s="1358"/>
      <c r="N167" s="1358"/>
      <c r="O167" s="1358"/>
      <c r="P167" s="1358"/>
      <c r="Q167" s="1358"/>
    </row>
    <row r="168" spans="1:17" ht="20.100000000000001" customHeight="1" x14ac:dyDescent="0.25">
      <c r="A168" s="1358"/>
      <c r="B168" s="1392"/>
      <c r="C168" s="192"/>
      <c r="D168" s="1358"/>
      <c r="E168" s="1358"/>
      <c r="F168" s="1358"/>
      <c r="G168" s="1358"/>
      <c r="H168" s="1358"/>
      <c r="I168" s="1358"/>
      <c r="J168" s="1358"/>
      <c r="K168" s="1358"/>
      <c r="L168" s="1358"/>
      <c r="M168" s="1358"/>
      <c r="N168" s="1358"/>
      <c r="O168" s="1358"/>
      <c r="P168" s="1358"/>
      <c r="Q168" s="1358"/>
    </row>
    <row r="169" spans="1:17" ht="20.100000000000001" customHeight="1" x14ac:dyDescent="0.25">
      <c r="A169" s="1358"/>
      <c r="B169" s="1358"/>
      <c r="C169" s="1358"/>
      <c r="D169" s="1358"/>
      <c r="E169" s="1358"/>
      <c r="F169" s="1358"/>
      <c r="G169" s="1358"/>
      <c r="H169" s="1358"/>
      <c r="I169" s="1358"/>
      <c r="J169" s="1358"/>
      <c r="K169" s="1358"/>
      <c r="L169" s="1358"/>
      <c r="M169" s="1358"/>
      <c r="N169" s="1358"/>
      <c r="O169" s="1358"/>
      <c r="P169" s="1358"/>
      <c r="Q169" s="1358"/>
    </row>
    <row r="170" spans="1:17" ht="20.100000000000001" customHeight="1" x14ac:dyDescent="0.25">
      <c r="A170" s="1358"/>
      <c r="B170" s="1361"/>
      <c r="C170" s="1358"/>
      <c r="D170" s="1358"/>
      <c r="E170" s="1358"/>
      <c r="F170" s="1358"/>
      <c r="G170" s="1358"/>
      <c r="H170" s="1358"/>
      <c r="I170" s="1358"/>
      <c r="J170" s="1358"/>
      <c r="K170" s="1358"/>
      <c r="L170" s="1358"/>
      <c r="M170" s="1358"/>
      <c r="N170" s="1358"/>
      <c r="O170" s="1358"/>
      <c r="P170" s="1358"/>
      <c r="Q170" s="1358"/>
    </row>
    <row r="171" spans="1:17" ht="20.100000000000001" customHeight="1" x14ac:dyDescent="0.25">
      <c r="A171" s="1358"/>
      <c r="B171" s="1369"/>
      <c r="C171" s="1358"/>
      <c r="D171" s="1358"/>
      <c r="E171" s="1358"/>
      <c r="F171" s="1358"/>
      <c r="G171" s="1358"/>
      <c r="H171" s="1358"/>
      <c r="I171" s="1358"/>
      <c r="J171" s="1358"/>
      <c r="K171" s="1358"/>
      <c r="L171" s="1358"/>
      <c r="M171" s="1358"/>
      <c r="N171" s="1358"/>
      <c r="O171" s="1358"/>
      <c r="P171" s="1358"/>
      <c r="Q171" s="1358"/>
    </row>
    <row r="172" spans="1:17" ht="20.100000000000001" customHeight="1" x14ac:dyDescent="0.25">
      <c r="A172" s="1358"/>
      <c r="B172" s="1369"/>
      <c r="C172" s="1358"/>
      <c r="D172" s="1358"/>
      <c r="E172" s="1358"/>
      <c r="F172" s="1358"/>
      <c r="G172" s="1358"/>
      <c r="H172" s="1358"/>
      <c r="I172" s="1358"/>
      <c r="J172" s="1358"/>
      <c r="K172" s="1358"/>
      <c r="L172" s="1358"/>
      <c r="M172" s="1358"/>
      <c r="N172" s="1358"/>
      <c r="O172" s="1358"/>
      <c r="P172" s="1358"/>
      <c r="Q172" s="1358"/>
    </row>
    <row r="173" spans="1:17" ht="20.100000000000001" customHeight="1" x14ac:dyDescent="0.25">
      <c r="A173" s="1358"/>
      <c r="B173" s="1369"/>
      <c r="C173" s="1358"/>
      <c r="D173" s="1358"/>
      <c r="E173" s="1358"/>
      <c r="F173" s="1358"/>
      <c r="G173" s="1358"/>
      <c r="H173" s="1358"/>
      <c r="I173" s="1358"/>
      <c r="J173" s="1358"/>
      <c r="K173" s="1358"/>
      <c r="L173" s="1358"/>
      <c r="M173" s="1358"/>
      <c r="N173" s="1358"/>
      <c r="O173" s="1358"/>
      <c r="P173" s="1358"/>
      <c r="Q173" s="1358"/>
    </row>
    <row r="174" spans="1:17" ht="20.100000000000001" customHeight="1" x14ac:dyDescent="0.25">
      <c r="A174" s="1358"/>
      <c r="B174" s="1369"/>
      <c r="C174" s="1358"/>
      <c r="D174" s="1358"/>
      <c r="E174" s="1358"/>
      <c r="F174" s="1358"/>
      <c r="G174" s="1358"/>
      <c r="H174" s="1358"/>
      <c r="I174" s="1358"/>
      <c r="J174" s="1358"/>
      <c r="K174" s="1358"/>
      <c r="L174" s="1358"/>
      <c r="M174" s="1358"/>
      <c r="N174" s="1358"/>
      <c r="O174" s="1358"/>
      <c r="P174" s="1358"/>
      <c r="Q174" s="1358"/>
    </row>
    <row r="175" spans="1:17" ht="20.100000000000001" customHeight="1" x14ac:dyDescent="0.25">
      <c r="A175" s="1358"/>
      <c r="B175" s="1369"/>
      <c r="C175" s="1358"/>
      <c r="D175" s="1358"/>
      <c r="E175" s="1358"/>
      <c r="F175" s="1358"/>
      <c r="G175" s="1358"/>
      <c r="H175" s="1358"/>
      <c r="I175" s="1358"/>
      <c r="J175" s="1358"/>
      <c r="K175" s="1358"/>
      <c r="L175" s="1358"/>
      <c r="M175" s="1358"/>
      <c r="N175" s="1358"/>
      <c r="O175" s="1358"/>
      <c r="P175" s="1358"/>
      <c r="Q175" s="1358"/>
    </row>
    <row r="176" spans="1:17" ht="20.100000000000001" customHeight="1" x14ac:dyDescent="0.25">
      <c r="A176" s="1358"/>
      <c r="B176" s="1393"/>
      <c r="C176" s="1358"/>
      <c r="D176" s="1358"/>
      <c r="E176" s="1358"/>
      <c r="F176" s="1358"/>
      <c r="G176" s="1358"/>
      <c r="H176" s="1358"/>
      <c r="I176" s="1358"/>
      <c r="J176" s="1358"/>
      <c r="K176" s="1358"/>
      <c r="L176" s="1358"/>
      <c r="M176" s="1358"/>
      <c r="N176" s="1358"/>
      <c r="O176" s="1358"/>
      <c r="P176" s="1358"/>
      <c r="Q176" s="1358"/>
    </row>
    <row r="177" spans="1:17" ht="20.100000000000001" customHeight="1" x14ac:dyDescent="0.25">
      <c r="A177" s="1358"/>
      <c r="B177" s="1361"/>
      <c r="C177" s="1358"/>
      <c r="D177" s="1358"/>
      <c r="E177" s="1358"/>
      <c r="F177" s="1358"/>
      <c r="G177" s="1358"/>
      <c r="H177" s="1358"/>
      <c r="I177" s="1358"/>
      <c r="J177" s="1358"/>
      <c r="K177" s="1358"/>
      <c r="L177" s="1358"/>
      <c r="M177" s="1358"/>
      <c r="N177" s="1358"/>
      <c r="O177" s="1358"/>
      <c r="P177" s="1358"/>
      <c r="Q177" s="1358"/>
    </row>
    <row r="178" spans="1:17" ht="20.100000000000001" customHeight="1" x14ac:dyDescent="0.25">
      <c r="A178" s="1358"/>
      <c r="B178" s="1392"/>
      <c r="C178" s="192"/>
      <c r="D178" s="192"/>
      <c r="E178" s="192"/>
      <c r="F178" s="192"/>
      <c r="G178" s="192"/>
      <c r="H178" s="192"/>
      <c r="I178" s="192"/>
      <c r="J178" s="192"/>
      <c r="K178" s="192"/>
      <c r="L178" s="192"/>
      <c r="M178" s="192"/>
      <c r="N178" s="192"/>
      <c r="O178" s="192"/>
      <c r="P178" s="192"/>
      <c r="Q178" s="1358"/>
    </row>
    <row r="179" spans="1:17" ht="20.100000000000001" customHeight="1" x14ac:dyDescent="0.25">
      <c r="A179" s="1358"/>
      <c r="B179" s="1369"/>
      <c r="C179" s="1358"/>
      <c r="D179" s="1358"/>
      <c r="E179" s="1358"/>
      <c r="F179" s="1358"/>
      <c r="G179" s="1358"/>
      <c r="H179" s="1358"/>
      <c r="I179" s="1358"/>
      <c r="J179" s="1358"/>
      <c r="K179" s="1358"/>
      <c r="L179" s="1358"/>
      <c r="M179" s="1358"/>
      <c r="N179" s="1358"/>
      <c r="O179" s="1358"/>
      <c r="P179" s="1358"/>
      <c r="Q179" s="1358"/>
    </row>
    <row r="180" spans="1:17" ht="20.100000000000001" customHeight="1" x14ac:dyDescent="0.25">
      <c r="A180" s="1358"/>
      <c r="B180" s="1394"/>
      <c r="C180" s="325"/>
      <c r="D180" s="1358"/>
      <c r="E180" s="1358"/>
      <c r="F180" s="1358"/>
      <c r="G180" s="1358"/>
      <c r="H180" s="1358"/>
      <c r="I180" s="1358"/>
      <c r="J180" s="1358"/>
      <c r="K180" s="1358"/>
      <c r="L180" s="1358"/>
      <c r="M180" s="1358"/>
      <c r="N180" s="1358"/>
      <c r="O180" s="1358"/>
      <c r="P180" s="1358"/>
      <c r="Q180" s="1358"/>
    </row>
    <row r="181" spans="1:17" ht="20.100000000000001" customHeight="1" x14ac:dyDescent="0.25">
      <c r="A181" s="1358"/>
      <c r="B181" s="1369"/>
      <c r="C181" s="1358"/>
      <c r="D181" s="1358"/>
      <c r="E181" s="1358"/>
      <c r="F181" s="1358"/>
      <c r="G181" s="1358"/>
      <c r="H181" s="1358"/>
      <c r="I181" s="1358"/>
      <c r="J181" s="1358"/>
      <c r="K181" s="1358"/>
      <c r="L181" s="1358"/>
      <c r="M181" s="1358"/>
      <c r="N181" s="1358"/>
      <c r="O181" s="1358"/>
      <c r="P181" s="1358"/>
      <c r="Q181" s="1358"/>
    </row>
    <row r="182" spans="1:17" ht="20.100000000000001" customHeight="1" x14ac:dyDescent="0.25">
      <c r="A182" s="1358"/>
      <c r="B182" s="1394"/>
      <c r="C182" s="1358"/>
      <c r="D182" s="1358"/>
      <c r="E182" s="1358"/>
      <c r="F182" s="1358"/>
      <c r="G182" s="1358"/>
      <c r="H182" s="1358"/>
      <c r="I182" s="1358"/>
      <c r="J182" s="1358"/>
      <c r="K182" s="1358"/>
      <c r="L182" s="1358"/>
      <c r="M182" s="1358"/>
      <c r="N182" s="1358"/>
      <c r="O182" s="1358"/>
      <c r="P182" s="1358"/>
      <c r="Q182" s="1358"/>
    </row>
    <row r="183" spans="1:17" ht="20.100000000000001" customHeight="1" x14ac:dyDescent="0.25">
      <c r="A183" s="1358"/>
      <c r="B183" s="1388"/>
      <c r="C183" s="1358"/>
      <c r="D183" s="1358"/>
      <c r="E183" s="1358"/>
      <c r="F183" s="1358"/>
      <c r="G183" s="1358"/>
      <c r="H183" s="1358"/>
      <c r="I183" s="1358"/>
      <c r="J183" s="1358"/>
      <c r="K183" s="1358"/>
      <c r="L183" s="1358"/>
      <c r="M183" s="1358"/>
      <c r="N183" s="1358"/>
      <c r="O183" s="1358"/>
      <c r="P183" s="1358"/>
      <c r="Q183" s="1358"/>
    </row>
    <row r="184" spans="1:17" ht="20.100000000000001" customHeight="1" x14ac:dyDescent="0.25">
      <c r="A184" s="1358"/>
      <c r="B184" s="1361"/>
      <c r="C184" s="1358"/>
      <c r="D184" s="1358"/>
      <c r="E184" s="1358"/>
      <c r="F184" s="1358"/>
      <c r="G184" s="1358"/>
      <c r="H184" s="1358"/>
      <c r="I184" s="1358"/>
      <c r="J184" s="1358"/>
      <c r="K184" s="1358"/>
      <c r="L184" s="1358"/>
      <c r="M184" s="1358"/>
      <c r="N184" s="1358"/>
      <c r="O184" s="1358"/>
      <c r="P184" s="1358"/>
      <c r="Q184" s="1358"/>
    </row>
    <row r="185" spans="1:17" ht="20.100000000000001" customHeight="1" x14ac:dyDescent="0.25">
      <c r="A185" s="1358"/>
      <c r="B185" s="1369"/>
      <c r="C185" s="1358"/>
      <c r="D185" s="1358"/>
      <c r="E185" s="1358"/>
      <c r="F185" s="1358"/>
      <c r="G185" s="1358"/>
      <c r="H185" s="1358"/>
      <c r="I185" s="1358"/>
      <c r="J185" s="1358"/>
      <c r="K185" s="1358"/>
      <c r="L185" s="1358"/>
      <c r="M185" s="1358"/>
      <c r="N185" s="1358"/>
      <c r="O185" s="1358"/>
      <c r="P185" s="1358"/>
      <c r="Q185" s="1358"/>
    </row>
    <row r="186" spans="1:17" ht="20.100000000000001" customHeight="1" x14ac:dyDescent="0.25">
      <c r="A186" s="1358"/>
      <c r="B186" s="1369"/>
      <c r="C186" s="1358"/>
      <c r="D186" s="1358"/>
      <c r="E186" s="1358"/>
      <c r="F186" s="1358"/>
      <c r="G186" s="1358"/>
      <c r="H186" s="1358"/>
      <c r="I186" s="1358"/>
      <c r="J186" s="1358"/>
      <c r="K186" s="1358"/>
      <c r="L186" s="1358"/>
      <c r="M186" s="1358"/>
      <c r="N186" s="1358"/>
      <c r="O186" s="1358"/>
      <c r="P186" s="1358"/>
      <c r="Q186" s="1358"/>
    </row>
    <row r="187" spans="1:17" ht="20.100000000000001" customHeight="1" x14ac:dyDescent="0.25">
      <c r="A187" s="1358"/>
      <c r="B187" s="1369"/>
      <c r="C187" s="1358"/>
      <c r="D187" s="1358"/>
      <c r="E187" s="1358"/>
      <c r="F187" s="1358"/>
      <c r="G187" s="1358"/>
      <c r="H187" s="1358"/>
      <c r="I187" s="1358"/>
      <c r="J187" s="1358"/>
      <c r="K187" s="1358"/>
      <c r="L187" s="1358"/>
      <c r="M187" s="1358"/>
      <c r="N187" s="1358"/>
      <c r="O187" s="1358"/>
      <c r="P187" s="1358"/>
      <c r="Q187" s="1358"/>
    </row>
    <row r="188" spans="1:17" ht="20.100000000000001" customHeight="1" x14ac:dyDescent="0.25">
      <c r="A188" s="1358"/>
      <c r="B188" s="1369"/>
      <c r="C188" s="1358"/>
      <c r="D188" s="1358"/>
      <c r="E188" s="1358"/>
      <c r="F188" s="1358"/>
      <c r="G188" s="1358"/>
      <c r="H188" s="1358"/>
      <c r="I188" s="1358"/>
      <c r="J188" s="1358"/>
      <c r="K188" s="1358"/>
      <c r="L188" s="1358"/>
      <c r="M188" s="1358"/>
      <c r="N188" s="1358"/>
      <c r="O188" s="1358"/>
      <c r="P188" s="1358"/>
      <c r="Q188" s="1358"/>
    </row>
    <row r="189" spans="1:17" ht="20.100000000000001" customHeight="1" x14ac:dyDescent="0.25">
      <c r="A189" s="1358"/>
      <c r="B189" s="1369"/>
      <c r="C189" s="1358"/>
      <c r="D189" s="1358"/>
      <c r="E189" s="1358"/>
      <c r="F189" s="1358"/>
      <c r="G189" s="1358"/>
      <c r="H189" s="1358"/>
      <c r="I189" s="1358"/>
      <c r="J189" s="1358"/>
      <c r="K189" s="1358"/>
      <c r="L189" s="1358"/>
      <c r="M189" s="1358"/>
      <c r="N189" s="1358"/>
      <c r="O189" s="1358"/>
      <c r="P189" s="1358"/>
      <c r="Q189" s="1358"/>
    </row>
    <row r="190" spans="1:17" ht="20.100000000000001" customHeight="1" x14ac:dyDescent="0.25">
      <c r="A190" s="1358"/>
      <c r="B190" s="1395"/>
      <c r="C190" s="192"/>
      <c r="D190" s="192"/>
      <c r="E190" s="192"/>
      <c r="F190" s="192"/>
      <c r="G190" s="192"/>
      <c r="H190" s="192"/>
      <c r="I190" s="192"/>
      <c r="J190" s="192"/>
      <c r="K190" s="192"/>
      <c r="L190" s="192"/>
      <c r="M190" s="192"/>
      <c r="N190" s="192"/>
      <c r="O190" s="192"/>
      <c r="P190" s="192"/>
      <c r="Q190" s="1358"/>
    </row>
    <row r="191" spans="1:17" ht="20.100000000000001" customHeight="1" x14ac:dyDescent="0.25">
      <c r="A191" s="1358"/>
      <c r="B191" s="1395"/>
      <c r="C191" s="1358"/>
      <c r="D191" s="1358"/>
      <c r="E191" s="1358"/>
      <c r="F191" s="1358"/>
      <c r="G191" s="1358"/>
      <c r="H191" s="1358"/>
      <c r="I191" s="1358"/>
      <c r="J191" s="1358"/>
      <c r="K191" s="1358"/>
      <c r="L191" s="1358"/>
      <c r="M191" s="1358"/>
      <c r="N191" s="1358"/>
      <c r="O191" s="1358"/>
      <c r="P191" s="1358"/>
      <c r="Q191" s="1358"/>
    </row>
    <row r="192" spans="1:17" ht="20.100000000000001" customHeight="1" x14ac:dyDescent="0.25">
      <c r="A192" s="1358"/>
      <c r="B192" s="1369"/>
      <c r="C192" s="1358"/>
      <c r="D192" s="1358"/>
      <c r="E192" s="1358"/>
      <c r="F192" s="1358"/>
      <c r="G192" s="1358"/>
      <c r="H192" s="1358"/>
      <c r="I192" s="1358"/>
      <c r="J192" s="1358"/>
      <c r="K192" s="1358"/>
      <c r="L192" s="1358"/>
      <c r="M192" s="1358"/>
      <c r="N192" s="1358"/>
      <c r="O192" s="1358"/>
      <c r="P192" s="1358"/>
      <c r="Q192" s="1358"/>
    </row>
    <row r="193" spans="1:17" ht="20.100000000000001" customHeight="1" x14ac:dyDescent="0.25">
      <c r="A193" s="1358"/>
      <c r="B193" s="1358"/>
      <c r="C193" s="1369"/>
      <c r="D193" s="1358"/>
      <c r="E193" s="1358"/>
      <c r="F193" s="1358"/>
      <c r="G193" s="1358"/>
      <c r="H193" s="1358"/>
      <c r="I193" s="1358"/>
      <c r="J193" s="1358"/>
      <c r="K193" s="1358"/>
      <c r="L193" s="1358"/>
      <c r="M193" s="1358"/>
      <c r="N193" s="1358"/>
      <c r="O193" s="1358"/>
      <c r="P193" s="1358"/>
      <c r="Q193" s="1358"/>
    </row>
    <row r="194" spans="1:17" ht="20.100000000000001" customHeight="1" x14ac:dyDescent="0.25">
      <c r="A194" s="1358"/>
      <c r="B194" s="1369"/>
      <c r="C194" s="1358"/>
      <c r="D194" s="1358"/>
      <c r="E194" s="1358"/>
      <c r="F194" s="1358"/>
      <c r="G194" s="1358"/>
      <c r="H194" s="1358"/>
      <c r="I194" s="1358"/>
      <c r="J194" s="1358"/>
      <c r="K194" s="1358"/>
      <c r="L194" s="1358"/>
      <c r="M194" s="1358"/>
      <c r="N194" s="1358"/>
      <c r="O194" s="1358"/>
      <c r="P194" s="1358"/>
      <c r="Q194" s="1358"/>
    </row>
    <row r="195" spans="1:17" ht="20.100000000000001" customHeight="1" x14ac:dyDescent="0.25">
      <c r="A195" s="1358"/>
      <c r="B195" s="1358"/>
      <c r="C195" s="1369"/>
      <c r="D195" s="1358"/>
      <c r="E195" s="1358"/>
      <c r="F195" s="1358"/>
      <c r="G195" s="1358"/>
      <c r="H195" s="1358"/>
      <c r="I195" s="1358"/>
      <c r="J195" s="1358"/>
      <c r="K195" s="1358"/>
      <c r="L195" s="1358"/>
      <c r="M195" s="1358"/>
      <c r="N195" s="1358"/>
      <c r="O195" s="1358"/>
      <c r="P195" s="1358"/>
      <c r="Q195" s="1358"/>
    </row>
    <row r="196" spans="1:17" ht="20.100000000000001" customHeight="1" x14ac:dyDescent="0.25">
      <c r="A196" s="1358"/>
      <c r="B196" s="1369"/>
      <c r="C196" s="1358"/>
      <c r="D196" s="1358"/>
      <c r="E196" s="1358"/>
      <c r="F196" s="1358"/>
      <c r="G196" s="1358"/>
      <c r="H196" s="1358"/>
      <c r="I196" s="1358"/>
      <c r="J196" s="1358"/>
      <c r="K196" s="1358"/>
      <c r="L196" s="1358"/>
      <c r="M196" s="1358"/>
      <c r="N196" s="1358"/>
      <c r="O196" s="1358"/>
      <c r="P196" s="1358"/>
      <c r="Q196" s="1358"/>
    </row>
    <row r="197" spans="1:17" ht="20.100000000000001" customHeight="1" x14ac:dyDescent="0.25">
      <c r="A197" s="1358"/>
      <c r="B197" s="1358"/>
      <c r="C197" s="1369"/>
      <c r="D197" s="1358"/>
      <c r="E197" s="1358"/>
      <c r="F197" s="1358"/>
      <c r="G197" s="1358"/>
      <c r="H197" s="1358"/>
      <c r="I197" s="1358"/>
      <c r="J197" s="1358"/>
      <c r="K197" s="1358"/>
      <c r="L197" s="1358"/>
      <c r="M197" s="1358"/>
      <c r="N197" s="1358"/>
      <c r="O197" s="1358"/>
      <c r="P197" s="1358"/>
      <c r="Q197" s="1358"/>
    </row>
    <row r="198" spans="1:17" ht="20.100000000000001" customHeight="1" x14ac:dyDescent="0.25">
      <c r="A198" s="1358"/>
      <c r="B198" s="1358"/>
      <c r="C198" s="1358"/>
      <c r="D198" s="1358"/>
      <c r="E198" s="1358"/>
      <c r="F198" s="1358"/>
      <c r="G198" s="1358"/>
      <c r="H198" s="1358"/>
      <c r="I198" s="1358"/>
      <c r="J198" s="1358"/>
      <c r="K198" s="1358"/>
      <c r="L198" s="1358"/>
      <c r="M198" s="1358"/>
      <c r="N198" s="1358"/>
      <c r="O198" s="1358"/>
      <c r="P198" s="1358"/>
      <c r="Q198" s="1358"/>
    </row>
    <row r="199" spans="1:17" ht="20.100000000000001" customHeight="1" x14ac:dyDescent="0.25">
      <c r="A199" s="1358"/>
      <c r="B199" s="1361"/>
      <c r="C199" s="1358"/>
      <c r="D199" s="1358"/>
      <c r="E199" s="1358"/>
      <c r="F199" s="1358"/>
      <c r="G199" s="1358"/>
      <c r="H199" s="1358"/>
      <c r="I199" s="1358"/>
      <c r="J199" s="1358"/>
      <c r="K199" s="1358"/>
      <c r="L199" s="1358"/>
      <c r="M199" s="1358"/>
      <c r="N199" s="1358"/>
      <c r="O199" s="1358"/>
      <c r="P199" s="1358"/>
      <c r="Q199" s="1358"/>
    </row>
    <row r="200" spans="1:17" ht="20.100000000000001" customHeight="1" x14ac:dyDescent="0.25">
      <c r="A200" s="1358"/>
      <c r="B200" s="1358"/>
      <c r="C200" s="1369"/>
      <c r="D200" s="1358"/>
      <c r="E200" s="1358"/>
      <c r="F200" s="1358"/>
      <c r="G200" s="1358"/>
      <c r="H200" s="1358"/>
      <c r="I200" s="1358"/>
      <c r="J200" s="1358"/>
      <c r="K200" s="1358"/>
      <c r="L200" s="1358"/>
      <c r="M200" s="1358"/>
      <c r="N200" s="1358"/>
      <c r="O200" s="1358"/>
      <c r="P200" s="1358"/>
      <c r="Q200" s="1358"/>
    </row>
    <row r="201" spans="1:17" ht="20.100000000000001" customHeight="1" x14ac:dyDescent="0.25">
      <c r="A201" s="1358"/>
      <c r="B201" s="1358"/>
      <c r="C201" s="1358"/>
      <c r="D201" s="1358"/>
      <c r="E201" s="1358"/>
      <c r="F201" s="1358"/>
      <c r="G201" s="1358"/>
      <c r="H201" s="1358"/>
      <c r="I201" s="1358"/>
      <c r="J201" s="1358"/>
      <c r="K201" s="1358"/>
      <c r="L201" s="1358"/>
      <c r="M201" s="1358"/>
      <c r="N201" s="1358"/>
      <c r="O201" s="1358"/>
      <c r="P201" s="1358"/>
      <c r="Q201" s="1358"/>
    </row>
    <row r="202" spans="1:17" ht="20.100000000000001" customHeight="1" x14ac:dyDescent="0.25">
      <c r="A202" s="1358"/>
      <c r="B202" s="1361"/>
      <c r="C202" s="1358"/>
      <c r="D202" s="1358"/>
      <c r="E202" s="1358"/>
      <c r="F202" s="1358"/>
      <c r="G202" s="1358"/>
      <c r="H202" s="1358"/>
      <c r="I202" s="1358"/>
      <c r="J202" s="1358"/>
      <c r="K202" s="1358"/>
      <c r="L202" s="1358"/>
      <c r="M202" s="1358"/>
      <c r="N202" s="1358"/>
      <c r="O202" s="1358"/>
      <c r="P202" s="1358"/>
      <c r="Q202" s="1358"/>
    </row>
    <row r="203" spans="1:17" ht="20.100000000000001" customHeight="1" x14ac:dyDescent="0.25">
      <c r="A203" s="1358"/>
      <c r="B203" s="1358"/>
      <c r="C203" s="1369"/>
      <c r="D203" s="1358"/>
      <c r="E203" s="1358"/>
      <c r="F203" s="1358"/>
      <c r="G203" s="1358"/>
      <c r="H203" s="1358"/>
      <c r="I203" s="1358"/>
      <c r="J203" s="1358"/>
      <c r="K203" s="1358"/>
      <c r="L203" s="1358"/>
      <c r="M203" s="1358"/>
      <c r="N203" s="1358"/>
      <c r="O203" s="1358"/>
      <c r="P203" s="1358"/>
      <c r="Q203" s="1358"/>
    </row>
    <row r="204" spans="1:17" ht="20.100000000000001" customHeight="1" x14ac:dyDescent="0.25">
      <c r="A204" s="1358"/>
      <c r="B204" s="1388"/>
      <c r="C204" s="1358"/>
      <c r="D204" s="1358"/>
      <c r="E204" s="1358"/>
      <c r="F204" s="1358"/>
      <c r="G204" s="1358"/>
      <c r="H204" s="1358"/>
      <c r="I204" s="1358"/>
      <c r="J204" s="1358"/>
      <c r="K204" s="1358"/>
      <c r="L204" s="1358"/>
      <c r="M204" s="1358"/>
      <c r="N204" s="1358"/>
      <c r="O204" s="1358"/>
      <c r="P204" s="1358"/>
      <c r="Q204" s="1358"/>
    </row>
    <row r="205" spans="1:17" ht="20.100000000000001" customHeight="1" x14ac:dyDescent="0.25">
      <c r="A205" s="1358"/>
      <c r="B205" s="1361"/>
      <c r="C205" s="1358"/>
      <c r="D205" s="1358"/>
      <c r="E205" s="1358"/>
      <c r="F205" s="1358"/>
      <c r="G205" s="1358"/>
      <c r="H205" s="1358"/>
      <c r="I205" s="1358"/>
      <c r="J205" s="1358"/>
      <c r="K205" s="1358"/>
      <c r="L205" s="1358"/>
      <c r="M205" s="1358"/>
      <c r="N205" s="1358"/>
      <c r="O205" s="1358"/>
      <c r="P205" s="1358"/>
      <c r="Q205" s="1358"/>
    </row>
    <row r="206" spans="1:17" ht="20.100000000000001" customHeight="1" x14ac:dyDescent="0.25">
      <c r="A206" s="1358"/>
      <c r="B206" s="1358"/>
      <c r="C206" s="1369"/>
      <c r="D206" s="1358"/>
      <c r="E206" s="1358"/>
      <c r="F206" s="1358"/>
      <c r="G206" s="1358"/>
      <c r="H206" s="1358"/>
      <c r="I206" s="1358"/>
      <c r="J206" s="1358"/>
      <c r="K206" s="1358"/>
      <c r="L206" s="1358"/>
      <c r="M206" s="1358"/>
      <c r="N206" s="1358"/>
      <c r="O206" s="1358"/>
      <c r="P206" s="1358"/>
      <c r="Q206" s="1358"/>
    </row>
    <row r="207" spans="1:17" ht="20.100000000000001" customHeight="1" x14ac:dyDescent="0.25">
      <c r="A207" s="1358"/>
      <c r="B207" s="1358"/>
      <c r="C207" s="1358"/>
      <c r="D207" s="1358"/>
      <c r="E207" s="1358"/>
      <c r="F207" s="1358"/>
      <c r="G207" s="1358"/>
      <c r="H207" s="1358"/>
      <c r="I207" s="1358"/>
      <c r="J207" s="1358"/>
      <c r="K207" s="1358"/>
      <c r="L207" s="1358"/>
      <c r="M207" s="1358"/>
      <c r="N207" s="1358"/>
      <c r="O207" s="1358"/>
      <c r="P207" s="1358"/>
      <c r="Q207" s="1358"/>
    </row>
    <row r="208" spans="1:17" ht="20.100000000000001" customHeight="1" x14ac:dyDescent="0.25">
      <c r="A208" s="1358"/>
      <c r="B208" s="1396"/>
      <c r="C208" s="1358"/>
      <c r="D208" s="1358"/>
      <c r="E208" s="1358"/>
      <c r="F208" s="1358"/>
      <c r="G208" s="1358"/>
      <c r="H208" s="1358"/>
      <c r="I208" s="1358"/>
      <c r="J208" s="1358"/>
      <c r="K208" s="1358"/>
      <c r="L208" s="1358"/>
      <c r="M208" s="1358"/>
      <c r="N208" s="1358"/>
      <c r="O208" s="1358"/>
      <c r="P208" s="1358"/>
      <c r="Q208" s="1358"/>
    </row>
    <row r="209" spans="1:17" ht="20.100000000000001" customHeight="1" x14ac:dyDescent="0.25">
      <c r="A209" s="1358"/>
      <c r="B209" s="1397"/>
      <c r="C209" s="1358"/>
      <c r="D209" s="1358"/>
      <c r="E209" s="1358"/>
      <c r="F209" s="1358"/>
      <c r="G209" s="1358"/>
      <c r="H209" s="1358"/>
      <c r="I209" s="1358"/>
      <c r="J209" s="1358"/>
      <c r="K209" s="1358"/>
      <c r="L209" s="1358"/>
      <c r="M209" s="1358"/>
      <c r="N209" s="1358"/>
      <c r="O209" s="1358"/>
      <c r="P209" s="1358"/>
      <c r="Q209" s="1358"/>
    </row>
    <row r="210" spans="1:17" ht="20.100000000000001" customHeight="1" x14ac:dyDescent="0.25">
      <c r="A210" s="1358"/>
      <c r="B210" s="1397"/>
      <c r="C210" s="1358"/>
      <c r="D210" s="1358"/>
      <c r="E210" s="1358"/>
      <c r="F210" s="1358"/>
      <c r="G210" s="1358"/>
      <c r="H210" s="1358"/>
      <c r="I210" s="1358"/>
      <c r="J210" s="1358"/>
      <c r="K210" s="1358"/>
      <c r="L210" s="1358"/>
      <c r="M210" s="1358"/>
      <c r="N210" s="1358"/>
      <c r="O210" s="1358"/>
      <c r="P210" s="1358"/>
      <c r="Q210" s="1358"/>
    </row>
    <row r="211" spans="1:17" ht="20.100000000000001" customHeight="1" x14ac:dyDescent="0.25">
      <c r="A211" s="1358"/>
      <c r="B211" s="1369"/>
      <c r="C211" s="1358"/>
      <c r="D211" s="1358"/>
      <c r="E211" s="1358"/>
      <c r="F211" s="1358"/>
      <c r="G211" s="1358"/>
      <c r="H211" s="1358"/>
      <c r="I211" s="1358"/>
      <c r="J211" s="1358"/>
      <c r="K211" s="1358"/>
      <c r="L211" s="1358"/>
      <c r="M211" s="1358"/>
      <c r="N211" s="1358"/>
      <c r="O211" s="1358"/>
      <c r="P211" s="1358"/>
      <c r="Q211" s="1358"/>
    </row>
    <row r="212" spans="1:17" ht="20.100000000000001" customHeight="1" x14ac:dyDescent="0.25">
      <c r="A212" s="1358"/>
      <c r="B212" s="1369"/>
      <c r="C212" s="1358"/>
      <c r="D212" s="1358"/>
      <c r="E212" s="1358"/>
      <c r="F212" s="1358"/>
      <c r="G212" s="1358"/>
      <c r="H212" s="1358"/>
      <c r="I212" s="1358"/>
      <c r="J212" s="1358"/>
      <c r="K212" s="1358"/>
      <c r="L212" s="1358"/>
      <c r="M212" s="1358"/>
      <c r="N212" s="1358"/>
      <c r="O212" s="1358"/>
      <c r="P212" s="1358"/>
      <c r="Q212" s="1358"/>
    </row>
    <row r="213" spans="1:17" ht="20.100000000000001" customHeight="1" x14ac:dyDescent="0.25">
      <c r="A213" s="1358"/>
      <c r="B213" s="1358"/>
      <c r="C213" s="1358"/>
      <c r="D213" s="1358"/>
      <c r="E213" s="1358"/>
      <c r="F213" s="1358"/>
      <c r="G213" s="1358"/>
      <c r="H213" s="1358"/>
      <c r="I213" s="1358"/>
      <c r="J213" s="1358"/>
      <c r="K213" s="1358"/>
      <c r="L213" s="1358"/>
      <c r="M213" s="1358"/>
      <c r="N213" s="1358"/>
      <c r="O213" s="1358"/>
      <c r="P213" s="1358"/>
      <c r="Q213" s="1358"/>
    </row>
    <row r="214" spans="1:17" ht="20.100000000000001" customHeight="1" x14ac:dyDescent="0.25">
      <c r="A214" s="1358"/>
      <c r="B214" s="1393"/>
      <c r="C214" s="1358"/>
      <c r="D214" s="1358"/>
      <c r="E214" s="1358"/>
      <c r="F214" s="1358"/>
      <c r="G214" s="1358"/>
      <c r="H214" s="1358"/>
      <c r="I214" s="1358"/>
      <c r="J214" s="1358"/>
      <c r="K214" s="1358"/>
      <c r="L214" s="1358"/>
      <c r="M214" s="1358"/>
      <c r="N214" s="1358"/>
      <c r="O214" s="1358"/>
      <c r="P214" s="1358"/>
      <c r="Q214" s="1358"/>
    </row>
    <row r="215" spans="1:17" ht="20.100000000000001" customHeight="1" x14ac:dyDescent="0.25">
      <c r="A215" s="1358"/>
      <c r="B215" s="1398"/>
      <c r="C215" s="1358"/>
      <c r="D215" s="1358"/>
      <c r="E215" s="1398"/>
      <c r="F215" s="1358"/>
      <c r="G215" s="1358"/>
      <c r="H215" s="1358"/>
      <c r="I215" s="1358"/>
      <c r="J215" s="1358"/>
      <c r="K215" s="1358"/>
      <c r="L215" s="1358"/>
      <c r="M215" s="1358"/>
      <c r="N215" s="1358"/>
      <c r="O215" s="1358"/>
      <c r="P215" s="1358"/>
      <c r="Q215" s="1358"/>
    </row>
    <row r="216" spans="1:17" ht="20.100000000000001" customHeight="1" x14ac:dyDescent="0.25">
      <c r="A216" s="1358"/>
      <c r="B216" s="1388"/>
      <c r="C216" s="1358"/>
      <c r="D216" s="1358"/>
      <c r="E216" s="1388"/>
      <c r="F216" s="1358"/>
      <c r="G216" s="1358"/>
      <c r="H216" s="1358"/>
      <c r="I216" s="1358"/>
      <c r="J216" s="1358"/>
      <c r="K216" s="1358"/>
      <c r="L216" s="1358"/>
      <c r="M216" s="1358"/>
      <c r="N216" s="1358"/>
      <c r="O216" s="1358"/>
      <c r="P216" s="1358"/>
      <c r="Q216" s="1358"/>
    </row>
    <row r="217" spans="1:17" ht="20.100000000000001" customHeight="1" x14ac:dyDescent="0.25">
      <c r="A217" s="1358"/>
      <c r="B217" s="1388"/>
      <c r="C217" s="1358"/>
      <c r="D217" s="1358"/>
      <c r="E217" s="1388"/>
      <c r="F217" s="1358"/>
      <c r="G217" s="1358"/>
      <c r="H217" s="1358"/>
      <c r="I217" s="1358"/>
      <c r="J217" s="1358"/>
      <c r="K217" s="1358"/>
      <c r="L217" s="1358"/>
      <c r="M217" s="1358"/>
      <c r="N217" s="1358"/>
      <c r="O217" s="1358"/>
      <c r="P217" s="1358"/>
      <c r="Q217" s="1358"/>
    </row>
    <row r="218" spans="1:17" ht="20.100000000000001" customHeight="1" x14ac:dyDescent="0.25">
      <c r="A218" s="1358"/>
      <c r="B218" s="1388"/>
      <c r="C218" s="1358"/>
      <c r="D218" s="1358"/>
      <c r="E218" s="1388"/>
      <c r="F218" s="1358"/>
      <c r="G218" s="1358"/>
      <c r="H218" s="1358"/>
      <c r="I218" s="1358"/>
      <c r="J218" s="1358"/>
      <c r="K218" s="1358"/>
      <c r="L218" s="1358"/>
      <c r="M218" s="1358"/>
      <c r="N218" s="1358"/>
      <c r="O218" s="1358"/>
      <c r="P218" s="1358"/>
      <c r="Q218" s="1358"/>
    </row>
    <row r="219" spans="1:17" ht="20.100000000000001" customHeight="1" x14ac:dyDescent="0.25">
      <c r="A219" s="1358"/>
      <c r="B219" s="1388"/>
      <c r="C219" s="1358"/>
      <c r="D219" s="1358"/>
      <c r="E219" s="1388"/>
      <c r="F219" s="1358"/>
      <c r="G219" s="1358"/>
      <c r="H219" s="1358"/>
      <c r="I219" s="1358"/>
      <c r="J219" s="1358"/>
      <c r="K219" s="1358"/>
      <c r="L219" s="1358"/>
      <c r="M219" s="1358"/>
      <c r="N219" s="1358"/>
      <c r="O219" s="1358"/>
      <c r="P219" s="1358"/>
      <c r="Q219" s="1358"/>
    </row>
    <row r="220" spans="1:17" ht="20.100000000000001" customHeight="1" x14ac:dyDescent="0.25">
      <c r="A220" s="1358"/>
      <c r="B220" s="1388"/>
      <c r="C220" s="1358"/>
      <c r="D220" s="1358"/>
      <c r="E220" s="1388"/>
      <c r="F220" s="1358"/>
      <c r="G220" s="1358"/>
      <c r="H220" s="1358"/>
      <c r="I220" s="1358"/>
      <c r="J220" s="1358"/>
      <c r="K220" s="1358"/>
      <c r="L220" s="1358"/>
      <c r="M220" s="1358"/>
      <c r="N220" s="1358"/>
      <c r="O220" s="1358"/>
      <c r="P220" s="1358"/>
      <c r="Q220" s="1358"/>
    </row>
    <row r="221" spans="1:17" ht="20.100000000000001" customHeight="1" x14ac:dyDescent="0.25">
      <c r="A221" s="1358"/>
      <c r="B221" s="1388"/>
      <c r="C221" s="1358"/>
      <c r="D221" s="1358"/>
      <c r="E221" s="1388"/>
      <c r="F221" s="1358"/>
      <c r="G221" s="1358"/>
      <c r="H221" s="1358"/>
      <c r="I221" s="1358"/>
      <c r="J221" s="1358"/>
      <c r="K221" s="1358"/>
      <c r="L221" s="1358"/>
      <c r="M221" s="1358"/>
      <c r="N221" s="1358"/>
      <c r="O221" s="1358"/>
      <c r="P221" s="1358"/>
      <c r="Q221" s="1358"/>
    </row>
    <row r="222" spans="1:17" ht="20.100000000000001" customHeight="1" x14ac:dyDescent="0.25">
      <c r="A222" s="1358"/>
      <c r="B222" s="1388"/>
      <c r="C222" s="1358"/>
      <c r="D222" s="1358"/>
      <c r="E222" s="1388"/>
      <c r="F222" s="1358"/>
      <c r="G222" s="1358"/>
      <c r="H222" s="1358"/>
      <c r="I222" s="1358"/>
      <c r="J222" s="1358"/>
      <c r="K222" s="1358"/>
      <c r="L222" s="1358"/>
      <c r="M222" s="1358"/>
      <c r="N222" s="1358"/>
      <c r="O222" s="1358"/>
      <c r="P222" s="1358"/>
      <c r="Q222" s="1358"/>
    </row>
    <row r="223" spans="1:17" ht="20.100000000000001" customHeight="1" x14ac:dyDescent="0.25">
      <c r="A223" s="1358"/>
      <c r="B223" s="1388"/>
      <c r="C223" s="1358"/>
      <c r="D223" s="1358"/>
      <c r="E223" s="1388"/>
      <c r="F223" s="1358"/>
      <c r="G223" s="1358"/>
      <c r="H223" s="1358"/>
      <c r="I223" s="1358"/>
      <c r="J223" s="1358"/>
      <c r="K223" s="1358"/>
      <c r="L223" s="1358"/>
      <c r="M223" s="1358"/>
      <c r="N223" s="1358"/>
      <c r="O223" s="1358"/>
      <c r="P223" s="1358"/>
      <c r="Q223" s="1358"/>
    </row>
    <row r="224" spans="1:17" ht="20.100000000000001" customHeight="1" x14ac:dyDescent="0.25">
      <c r="A224" s="1358"/>
      <c r="B224" s="1388"/>
      <c r="C224" s="1358"/>
      <c r="D224" s="1358"/>
      <c r="E224" s="1388"/>
      <c r="F224" s="1358"/>
      <c r="G224" s="1358"/>
      <c r="H224" s="1358"/>
      <c r="I224" s="1358"/>
      <c r="J224" s="1358"/>
      <c r="K224" s="1358"/>
      <c r="L224" s="1358"/>
      <c r="M224" s="1358"/>
      <c r="N224" s="1358"/>
      <c r="O224" s="1358"/>
      <c r="P224" s="1358"/>
      <c r="Q224" s="1358"/>
    </row>
    <row r="225" spans="1:17" ht="20.100000000000001" customHeight="1" x14ac:dyDescent="0.25">
      <c r="A225" s="1358"/>
      <c r="B225" s="1388"/>
      <c r="C225" s="1358"/>
      <c r="D225" s="1358"/>
      <c r="E225" s="1388"/>
      <c r="F225" s="1358"/>
      <c r="G225" s="1358"/>
      <c r="H225" s="1358"/>
      <c r="I225" s="1358"/>
      <c r="J225" s="1358"/>
      <c r="K225" s="1358"/>
      <c r="L225" s="1358"/>
      <c r="M225" s="1358"/>
      <c r="N225" s="1358"/>
      <c r="O225" s="1358"/>
      <c r="P225" s="1358"/>
      <c r="Q225" s="1358"/>
    </row>
    <row r="226" spans="1:17" ht="20.100000000000001" customHeight="1" x14ac:dyDescent="0.25">
      <c r="A226" s="1358"/>
      <c r="B226" s="1388"/>
      <c r="C226" s="1358"/>
      <c r="D226" s="1358"/>
      <c r="E226" s="1388"/>
      <c r="F226" s="1358"/>
      <c r="G226" s="1358"/>
      <c r="H226" s="1358"/>
      <c r="I226" s="1358"/>
      <c r="J226" s="1358"/>
      <c r="K226" s="1358"/>
      <c r="L226" s="1358"/>
      <c r="M226" s="1358"/>
      <c r="N226" s="1358"/>
      <c r="O226" s="1358"/>
      <c r="P226" s="1358"/>
      <c r="Q226" s="1358"/>
    </row>
    <row r="227" spans="1:17" ht="20.100000000000001" customHeight="1" x14ac:dyDescent="0.25">
      <c r="A227" s="1358"/>
      <c r="B227" s="1388"/>
      <c r="C227" s="1358"/>
      <c r="D227" s="1358"/>
      <c r="E227" s="1388"/>
      <c r="F227" s="1358"/>
      <c r="G227" s="1358"/>
      <c r="H227" s="1358"/>
      <c r="I227" s="1358"/>
      <c r="J227" s="1358"/>
      <c r="K227" s="1358"/>
      <c r="L227" s="1358"/>
      <c r="M227" s="1358"/>
      <c r="N227" s="1358"/>
      <c r="O227" s="1358"/>
      <c r="P227" s="1358"/>
      <c r="Q227" s="1358"/>
    </row>
    <row r="228" spans="1:17" ht="20.100000000000001" customHeight="1" x14ac:dyDescent="0.25">
      <c r="A228" s="1358"/>
      <c r="B228" s="1388"/>
      <c r="C228" s="1358"/>
      <c r="D228" s="1358"/>
      <c r="E228" s="1388"/>
      <c r="F228" s="1358"/>
      <c r="G228" s="1358"/>
      <c r="H228" s="1358"/>
      <c r="I228" s="1358"/>
      <c r="J228" s="1358"/>
      <c r="K228" s="1358"/>
      <c r="L228" s="1358"/>
      <c r="M228" s="1358"/>
      <c r="N228" s="1358"/>
      <c r="O228" s="1358"/>
      <c r="P228" s="1358"/>
      <c r="Q228" s="1358"/>
    </row>
    <row r="229" spans="1:17" ht="20.100000000000001" customHeight="1" x14ac:dyDescent="0.25">
      <c r="A229" s="1358"/>
      <c r="B229" s="1388"/>
      <c r="C229" s="1358"/>
      <c r="D229" s="1358"/>
      <c r="E229" s="1388"/>
      <c r="F229" s="1358"/>
      <c r="G229" s="1358"/>
      <c r="H229" s="1358"/>
      <c r="I229" s="1358"/>
      <c r="J229" s="1358"/>
      <c r="K229" s="1358"/>
      <c r="L229" s="1358"/>
      <c r="M229" s="1358"/>
      <c r="N229" s="1358"/>
      <c r="O229" s="1358"/>
      <c r="P229" s="1358"/>
      <c r="Q229" s="1358"/>
    </row>
    <row r="230" spans="1:17" ht="20.100000000000001" customHeight="1" x14ac:dyDescent="0.25">
      <c r="A230" s="1358"/>
      <c r="B230" s="1388"/>
      <c r="C230" s="1358"/>
      <c r="D230" s="1358"/>
      <c r="E230" s="1388"/>
      <c r="F230" s="1358"/>
      <c r="G230" s="1358"/>
      <c r="H230" s="1358"/>
      <c r="I230" s="1358"/>
      <c r="J230" s="1358"/>
      <c r="K230" s="1358"/>
      <c r="L230" s="1358"/>
      <c r="M230" s="1358"/>
      <c r="N230" s="1358"/>
      <c r="O230" s="1358"/>
      <c r="P230" s="1358"/>
      <c r="Q230" s="1358"/>
    </row>
    <row r="231" spans="1:17" x14ac:dyDescent="0.25">
      <c r="A231" s="1358"/>
      <c r="B231" s="1358"/>
      <c r="C231" s="1358"/>
      <c r="D231" s="1358"/>
      <c r="E231" s="1358"/>
      <c r="F231" s="1358"/>
      <c r="G231" s="1358"/>
      <c r="H231" s="1358"/>
      <c r="I231" s="1358"/>
      <c r="J231" s="1358"/>
      <c r="K231" s="1358"/>
      <c r="L231" s="1358"/>
      <c r="M231" s="1358"/>
      <c r="N231" s="1358"/>
      <c r="O231" s="1358"/>
      <c r="P231" s="1358"/>
      <c r="Q231" s="1358"/>
    </row>
    <row r="232" spans="1:17" ht="15.75" x14ac:dyDescent="0.25">
      <c r="A232" s="1358"/>
      <c r="B232" s="1388"/>
      <c r="C232" s="1358"/>
      <c r="D232" s="1358"/>
      <c r="E232" s="1388"/>
      <c r="F232" s="1358"/>
      <c r="G232" s="1358"/>
      <c r="H232" s="1358"/>
      <c r="I232" s="1358"/>
      <c r="J232" s="1358"/>
      <c r="K232" s="1358"/>
      <c r="L232" s="1358"/>
      <c r="M232" s="1358"/>
      <c r="N232" s="1358"/>
      <c r="O232" s="1358"/>
      <c r="P232" s="1358"/>
      <c r="Q232" s="1358"/>
    </row>
    <row r="233" spans="1:17" x14ac:dyDescent="0.25">
      <c r="A233" s="1358"/>
      <c r="B233" s="1358"/>
      <c r="C233" s="1358"/>
      <c r="D233" s="1358"/>
      <c r="E233" s="1358"/>
      <c r="F233" s="1358"/>
      <c r="G233" s="1358"/>
      <c r="H233" s="1358"/>
      <c r="I233" s="1358"/>
      <c r="J233" s="1358"/>
      <c r="K233" s="1358"/>
      <c r="L233" s="1358"/>
      <c r="M233" s="1358"/>
      <c r="N233" s="1358"/>
      <c r="O233" s="1358"/>
      <c r="P233" s="1358"/>
    </row>
    <row r="234" spans="1:17" ht="15.75" x14ac:dyDescent="0.25">
      <c r="A234" s="1358"/>
      <c r="B234" s="1388"/>
      <c r="C234" s="1358"/>
      <c r="D234" s="1358"/>
      <c r="E234" s="1388"/>
      <c r="F234" s="1358"/>
      <c r="G234" s="1358"/>
      <c r="H234" s="1358"/>
      <c r="I234" s="1358"/>
      <c r="J234" s="1358"/>
      <c r="K234" s="1358"/>
      <c r="L234" s="1358"/>
      <c r="M234" s="1358"/>
      <c r="N234" s="1358"/>
      <c r="O234" s="1358"/>
      <c r="P234" s="1358"/>
    </row>
    <row r="235" spans="1:17" x14ac:dyDescent="0.25">
      <c r="A235" s="1358"/>
      <c r="B235" s="1358"/>
      <c r="C235" s="1358"/>
      <c r="D235" s="1358"/>
      <c r="E235" s="1358"/>
      <c r="F235" s="1358"/>
      <c r="G235" s="1358"/>
      <c r="H235" s="1358"/>
      <c r="I235" s="1358"/>
      <c r="J235" s="1358"/>
      <c r="K235" s="1358"/>
      <c r="L235" s="1358"/>
      <c r="M235" s="1358"/>
      <c r="N235" s="1358"/>
      <c r="O235" s="1358"/>
      <c r="P235" s="1358"/>
    </row>
    <row r="236" spans="1:17" x14ac:dyDescent="0.25">
      <c r="A236" s="1358"/>
      <c r="B236" s="1358"/>
      <c r="C236" s="1358"/>
      <c r="D236" s="1358"/>
      <c r="E236" s="1358"/>
      <c r="F236" s="1358"/>
      <c r="G236" s="1358"/>
      <c r="H236" s="1358"/>
      <c r="I236" s="1358"/>
      <c r="J236" s="1358"/>
      <c r="K236" s="1358"/>
      <c r="L236" s="1358"/>
      <c r="M236" s="1358"/>
      <c r="N236" s="1358"/>
      <c r="O236" s="1358"/>
      <c r="P236" s="1358"/>
    </row>
    <row r="237" spans="1:17" x14ac:dyDescent="0.25">
      <c r="A237" s="1358"/>
      <c r="B237" s="1358"/>
      <c r="C237" s="1358"/>
      <c r="D237" s="1358"/>
      <c r="E237" s="1358"/>
      <c r="F237" s="1358"/>
      <c r="G237" s="1358"/>
      <c r="H237" s="1358"/>
      <c r="I237" s="1358"/>
      <c r="J237" s="1358"/>
      <c r="K237" s="1358"/>
      <c r="L237" s="1358"/>
      <c r="M237" s="1358"/>
      <c r="N237" s="1358"/>
      <c r="O237" s="1358"/>
      <c r="P237" s="1358"/>
    </row>
    <row r="238" spans="1:17" x14ac:dyDescent="0.25">
      <c r="A238" s="1358"/>
      <c r="B238" s="1358"/>
      <c r="C238" s="1358"/>
      <c r="D238" s="1358"/>
      <c r="E238" s="1358"/>
      <c r="F238" s="1358"/>
      <c r="G238" s="1358"/>
      <c r="H238" s="1358"/>
      <c r="I238" s="1358"/>
      <c r="J238" s="1358"/>
      <c r="K238" s="1358"/>
      <c r="L238" s="1358"/>
      <c r="M238" s="1358"/>
      <c r="N238" s="1358"/>
      <c r="O238" s="1358"/>
      <c r="P238" s="1358"/>
    </row>
    <row r="239" spans="1:17" x14ac:dyDescent="0.25">
      <c r="A239" s="1358"/>
      <c r="B239" s="1358"/>
      <c r="C239" s="1358"/>
      <c r="D239" s="1358"/>
      <c r="E239" s="1358"/>
      <c r="F239" s="1358"/>
      <c r="G239" s="1358"/>
      <c r="H239" s="1358"/>
      <c r="I239" s="1358"/>
      <c r="J239" s="1358"/>
      <c r="K239" s="1358"/>
      <c r="L239" s="1358"/>
      <c r="M239" s="1358"/>
      <c r="N239" s="1358"/>
      <c r="O239" s="1358"/>
      <c r="P239" s="1358"/>
    </row>
    <row r="240" spans="1:17" x14ac:dyDescent="0.25">
      <c r="A240" s="1358"/>
      <c r="B240" s="1358"/>
      <c r="C240" s="1358"/>
      <c r="D240" s="1358"/>
      <c r="E240" s="1358"/>
      <c r="F240" s="1358"/>
      <c r="G240" s="1358"/>
      <c r="H240" s="1358"/>
      <c r="I240" s="1358"/>
      <c r="J240" s="1358"/>
      <c r="K240" s="1358"/>
      <c r="L240" s="1358"/>
      <c r="M240" s="1358"/>
      <c r="N240" s="1358"/>
      <c r="O240" s="1358"/>
      <c r="P240" s="1358"/>
    </row>
    <row r="241" spans="1:16" x14ac:dyDescent="0.25">
      <c r="A241" s="1358"/>
      <c r="B241" s="1358"/>
      <c r="C241" s="1358"/>
      <c r="D241" s="1358"/>
      <c r="E241" s="1358"/>
      <c r="F241" s="1358"/>
      <c r="G241" s="1358"/>
      <c r="H241" s="1358"/>
      <c r="I241" s="1358"/>
      <c r="J241" s="1358"/>
      <c r="K241" s="1358"/>
      <c r="L241" s="1358"/>
      <c r="M241" s="1358"/>
      <c r="N241" s="1358"/>
      <c r="O241" s="1358"/>
      <c r="P241" s="1358"/>
    </row>
    <row r="242" spans="1:16" x14ac:dyDescent="0.25">
      <c r="A242" s="1358"/>
      <c r="B242" s="1358"/>
      <c r="C242" s="1358"/>
      <c r="D242" s="1358"/>
      <c r="E242" s="1358"/>
      <c r="F242" s="1358"/>
      <c r="G242" s="1358"/>
      <c r="H242" s="1358"/>
      <c r="I242" s="1358"/>
      <c r="J242" s="1358"/>
      <c r="K242" s="1358"/>
      <c r="L242" s="1358"/>
      <c r="M242" s="1358"/>
      <c r="N242" s="1358"/>
      <c r="O242" s="1358"/>
      <c r="P242" s="1358"/>
    </row>
    <row r="243" spans="1:16" x14ac:dyDescent="0.25">
      <c r="A243" s="1358"/>
      <c r="B243" s="1358"/>
      <c r="C243" s="1358"/>
      <c r="D243" s="1358"/>
      <c r="E243" s="1358"/>
      <c r="F243" s="1358"/>
      <c r="G243" s="1358"/>
      <c r="H243" s="1358"/>
      <c r="I243" s="1358"/>
      <c r="J243" s="1358"/>
      <c r="K243" s="1358"/>
      <c r="L243" s="1358"/>
      <c r="M243" s="1358"/>
      <c r="N243" s="1358"/>
      <c r="O243" s="1358"/>
      <c r="P243" s="1358"/>
    </row>
    <row r="244" spans="1:16" x14ac:dyDescent="0.25">
      <c r="A244" s="1358"/>
      <c r="B244" s="1358"/>
      <c r="C244" s="1358"/>
      <c r="D244" s="1358"/>
      <c r="E244" s="1358"/>
      <c r="F244" s="1358"/>
      <c r="G244" s="1358"/>
      <c r="H244" s="1358"/>
      <c r="I244" s="1358"/>
      <c r="J244" s="1358"/>
      <c r="K244" s="1358"/>
      <c r="L244" s="1358"/>
      <c r="M244" s="1358"/>
      <c r="N244" s="1358"/>
      <c r="O244" s="1358"/>
      <c r="P244" s="1358"/>
    </row>
    <row r="245" spans="1:16" x14ac:dyDescent="0.25">
      <c r="A245" s="1358"/>
      <c r="B245" s="1358"/>
      <c r="C245" s="1358"/>
      <c r="D245" s="1358"/>
      <c r="E245" s="1358"/>
      <c r="F245" s="1358"/>
      <c r="G245" s="1358"/>
      <c r="H245" s="1358"/>
      <c r="I245" s="1358"/>
      <c r="J245" s="1358"/>
      <c r="K245" s="1358"/>
      <c r="L245" s="1358"/>
      <c r="M245" s="1358"/>
      <c r="N245" s="1358"/>
      <c r="O245" s="1358"/>
      <c r="P245" s="1358"/>
    </row>
    <row r="246" spans="1:16" x14ac:dyDescent="0.25">
      <c r="A246" s="1358"/>
      <c r="B246" s="1358"/>
      <c r="C246" s="1358"/>
      <c r="D246" s="1358"/>
      <c r="E246" s="1358"/>
      <c r="F246" s="1358"/>
      <c r="G246" s="1358"/>
      <c r="H246" s="1358"/>
      <c r="I246" s="1358"/>
      <c r="J246" s="1358"/>
      <c r="K246" s="1358"/>
      <c r="L246" s="1358"/>
      <c r="M246" s="1358"/>
      <c r="N246" s="1358"/>
      <c r="O246" s="1358"/>
      <c r="P246" s="1358"/>
    </row>
    <row r="247" spans="1:16" x14ac:dyDescent="0.25">
      <c r="A247" s="1358"/>
      <c r="B247" s="1358"/>
      <c r="C247" s="1358"/>
      <c r="D247" s="1358"/>
      <c r="E247" s="1358"/>
      <c r="F247" s="1358"/>
      <c r="G247" s="1358"/>
      <c r="H247" s="1358"/>
      <c r="I247" s="1358"/>
      <c r="J247" s="1358"/>
      <c r="K247" s="1358"/>
      <c r="L247" s="1358"/>
      <c r="M247" s="1358"/>
      <c r="N247" s="1358"/>
      <c r="O247" s="1358"/>
      <c r="P247" s="1358"/>
    </row>
    <row r="248" spans="1:16" x14ac:dyDescent="0.25">
      <c r="A248" s="1358"/>
      <c r="B248" s="1358"/>
      <c r="C248" s="1358"/>
      <c r="D248" s="1358"/>
      <c r="E248" s="1358"/>
      <c r="F248" s="1358"/>
      <c r="G248" s="1358"/>
      <c r="H248" s="1358"/>
      <c r="I248" s="1358"/>
      <c r="J248" s="1358"/>
      <c r="K248" s="1358"/>
      <c r="L248" s="1358"/>
      <c r="M248" s="1358"/>
      <c r="N248" s="1358"/>
      <c r="O248" s="1358"/>
      <c r="P248" s="1358"/>
    </row>
    <row r="249" spans="1:16" x14ac:dyDescent="0.25">
      <c r="A249" s="1358"/>
      <c r="B249" s="1358"/>
      <c r="C249" s="1358"/>
      <c r="D249" s="1358"/>
      <c r="E249" s="1358"/>
      <c r="F249" s="1358"/>
      <c r="G249" s="1358"/>
      <c r="H249" s="1358"/>
      <c r="I249" s="1358"/>
      <c r="J249" s="1358"/>
      <c r="K249" s="1358"/>
      <c r="L249" s="1358"/>
      <c r="M249" s="1358"/>
      <c r="N249" s="1358"/>
      <c r="O249" s="1358"/>
      <c r="P249" s="1358"/>
    </row>
    <row r="250" spans="1:16" x14ac:dyDescent="0.25">
      <c r="A250" s="1358"/>
      <c r="B250" s="1358"/>
      <c r="C250" s="1358"/>
      <c r="D250" s="1358"/>
      <c r="E250" s="1358"/>
      <c r="F250" s="1358"/>
      <c r="G250" s="1358"/>
      <c r="H250" s="1358"/>
      <c r="I250" s="1358"/>
      <c r="J250" s="1358"/>
      <c r="K250" s="1358"/>
      <c r="L250" s="1358"/>
      <c r="M250" s="1358"/>
      <c r="N250" s="1358"/>
      <c r="O250" s="1358"/>
      <c r="P250" s="1358"/>
    </row>
    <row r="251" spans="1:16" x14ac:dyDescent="0.25">
      <c r="A251" s="1358"/>
      <c r="B251" s="1358"/>
      <c r="C251" s="1358"/>
      <c r="D251" s="1358"/>
      <c r="E251" s="1358"/>
      <c r="F251" s="1358"/>
      <c r="G251" s="1358"/>
      <c r="H251" s="1358"/>
      <c r="I251" s="1358"/>
      <c r="J251" s="1358"/>
      <c r="K251" s="1358"/>
      <c r="L251" s="1358"/>
      <c r="M251" s="1358"/>
      <c r="N251" s="1358"/>
      <c r="O251" s="1358"/>
      <c r="P251" s="1358"/>
    </row>
    <row r="252" spans="1:16" x14ac:dyDescent="0.25">
      <c r="A252" s="1358"/>
      <c r="B252" s="1358"/>
      <c r="C252" s="1358"/>
      <c r="D252" s="1358"/>
      <c r="E252" s="1358"/>
      <c r="F252" s="1358"/>
      <c r="G252" s="1358"/>
      <c r="H252" s="1358"/>
      <c r="I252" s="1358"/>
      <c r="J252" s="1358"/>
      <c r="K252" s="1358"/>
      <c r="L252" s="1358"/>
      <c r="M252" s="1358"/>
      <c r="N252" s="1358"/>
      <c r="O252" s="1358"/>
      <c r="P252" s="1358"/>
    </row>
    <row r="253" spans="1:16" x14ac:dyDescent="0.25">
      <c r="A253" s="1358"/>
      <c r="B253" s="1358"/>
      <c r="C253" s="1358"/>
      <c r="D253" s="1358"/>
      <c r="E253" s="1358"/>
      <c r="F253" s="1358"/>
      <c r="G253" s="1358"/>
      <c r="H253" s="1358"/>
      <c r="I253" s="1358"/>
      <c r="J253" s="1358"/>
      <c r="K253" s="1358"/>
      <c r="L253" s="1358"/>
      <c r="M253" s="1358"/>
      <c r="N253" s="1358"/>
      <c r="O253" s="1358"/>
      <c r="P253" s="1358"/>
    </row>
    <row r="254" spans="1:16" x14ac:dyDescent="0.25">
      <c r="A254" s="1358"/>
      <c r="B254" s="1358"/>
      <c r="C254" s="1358"/>
      <c r="D254" s="1358"/>
      <c r="E254" s="1358"/>
      <c r="F254" s="1358"/>
      <c r="G254" s="1358"/>
      <c r="H254" s="1358"/>
      <c r="I254" s="1358"/>
      <c r="J254" s="1358"/>
      <c r="K254" s="1358"/>
      <c r="L254" s="1358"/>
      <c r="M254" s="1358"/>
      <c r="N254" s="1358"/>
      <c r="O254" s="1358"/>
      <c r="P254" s="1358"/>
    </row>
    <row r="255" spans="1:16" x14ac:dyDescent="0.25">
      <c r="A255" s="1358"/>
      <c r="B255" s="1358"/>
      <c r="C255" s="1358"/>
      <c r="D255" s="1358"/>
      <c r="E255" s="1358"/>
      <c r="F255" s="1358"/>
      <c r="G255" s="1358"/>
      <c r="H255" s="1358"/>
      <c r="I255" s="1358"/>
      <c r="J255" s="1358"/>
      <c r="K255" s="1358"/>
      <c r="L255" s="1358"/>
      <c r="M255" s="1358"/>
      <c r="N255" s="1358"/>
      <c r="O255" s="1358"/>
      <c r="P255" s="1358"/>
    </row>
    <row r="256" spans="1:16" x14ac:dyDescent="0.25">
      <c r="A256" s="1358"/>
      <c r="B256" s="1358"/>
      <c r="C256" s="1358"/>
      <c r="D256" s="1358"/>
      <c r="E256" s="1358"/>
      <c r="F256" s="1358"/>
      <c r="G256" s="1358"/>
      <c r="H256" s="1358"/>
      <c r="I256" s="1358"/>
      <c r="J256" s="1358"/>
      <c r="K256" s="1358"/>
      <c r="L256" s="1358"/>
      <c r="M256" s="1358"/>
      <c r="N256" s="1358"/>
      <c r="O256" s="1358"/>
      <c r="P256" s="1358"/>
    </row>
  </sheetData>
  <mergeCells count="15">
    <mergeCell ref="B30:C30"/>
    <mergeCell ref="B4:Q4"/>
    <mergeCell ref="B12:I12"/>
    <mergeCell ref="B18:C18"/>
    <mergeCell ref="B19:C19"/>
    <mergeCell ref="B29:C29"/>
    <mergeCell ref="C1:O2"/>
    <mergeCell ref="B21:C21"/>
    <mergeCell ref="B20:C20"/>
    <mergeCell ref="B25:C25"/>
    <mergeCell ref="B28:C28"/>
    <mergeCell ref="B27:C27"/>
    <mergeCell ref="B22:C22"/>
    <mergeCell ref="B23:C23"/>
    <mergeCell ref="B26:C26"/>
  </mergeCells>
  <hyperlinks>
    <hyperlink ref="J12" r:id="rId1" xr:uid="{00000000-0004-0000-0000-000000000000}"/>
    <hyperlink ref="I11" r:id="rId2" xr:uid="{00000000-0004-0000-0000-000001000000}"/>
    <hyperlink ref="I13" r:id="rId3" xr:uid="{00000000-0004-0000-0000-000002000000}"/>
  </hyperlinks>
  <printOptions horizontalCentered="1"/>
  <pageMargins left="0.23622047244094491" right="0.23622047244094491" top="0.74803149606299213" bottom="0.74803149606299213" header="0.31496062992125984" footer="0.31496062992125984"/>
  <pageSetup paperSize="9" scale="78" fitToHeight="0" orientation="landscape" r:id="rId4"/>
  <headerFooter>
    <oddHeader>&amp;L&amp;F &amp;CGuidance Notes&amp;R&amp;D  &amp;T</oddHeader>
    <oddFooter>&amp;C&amp;P of &amp;N</oddFooter>
  </headerFooter>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FF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692" t="s">
        <v>2108</v>
      </c>
      <c r="C2" s="1693"/>
      <c r="D2" s="1694"/>
      <c r="E2" s="1084" t="s">
        <v>753</v>
      </c>
      <c r="F2" s="1699" t="str">
        <f>VLOOKUP($B$2,'Info Exam and Procedure List'!M4:P30,2)</f>
        <v>If possible state which SNOMED-CT code you use in Additional information.</v>
      </c>
      <c r="G2" s="1712"/>
      <c r="H2" s="1712"/>
      <c r="I2" s="1712"/>
      <c r="J2" s="1712"/>
      <c r="K2" s="1713"/>
      <c r="L2" s="1052"/>
      <c r="M2" s="1053"/>
      <c r="O2" s="1061" t="s">
        <v>1765</v>
      </c>
      <c r="S2" s="446"/>
      <c r="T2" s="446"/>
      <c r="U2" s="446"/>
      <c r="V2" s="446"/>
      <c r="W2" s="708"/>
      <c r="AH2" s="446"/>
      <c r="AI2" s="446"/>
      <c r="AJ2" s="446"/>
      <c r="AK2" s="446"/>
      <c r="AL2" s="446"/>
      <c r="AM2" s="446"/>
      <c r="AN2" s="478" t="str">
        <f>VLOOKUP($B$2,'Info Exam and Procedure List'!M4:P49,3)</f>
        <v xml:space="preserve">Included in either Barium meal (procedure) (241153001) or Barium swallow (procedure) (168821007) </v>
      </c>
      <c r="AO2" s="479" t="str">
        <f>VLOOKUP($B$2,'Info Exam and Procedure List'!M4:P49,4)</f>
        <v>Barium swallow and meal (FBASM)</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F04. Barium meal and swallow</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1523</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F04. Barium meal and swallow</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115" priority="2" stopIfTrue="1" operator="containsText" text="No exam date">
      <formula>NOT(ISERROR(SEARCH("No exam date",BH7)))</formula>
    </cfRule>
  </conditionalFormatting>
  <conditionalFormatting sqref="BI7:BI56">
    <cfRule type="containsText" dxfId="114" priority="1" stopIfTrue="1" operator="containsText" text="Required: entry missing">
      <formula>NOT(ISERROR(SEARCH("Required: entry missing",BI7)))</formula>
    </cfRule>
  </conditionalFormatting>
  <conditionalFormatting sqref="CZ7:DA56">
    <cfRule type="containsText" dxfId="113" priority="9" stopIfTrue="1" operator="containsText" text="No dose units entered">
      <formula>NOT(ISERROR(SEARCH("No dose units entered",CZ7)))</formula>
    </cfRule>
    <cfRule type="containsText" dxfId="112" priority="10" stopIfTrue="1" operator="containsText" text="Look for Note on dose units">
      <formula>NOT(ISERROR(SEARCH("Look for Note on dose units",CZ7)))</formula>
    </cfRule>
  </conditionalFormatting>
  <dataValidations count="24">
    <dataValidation type="decimal" allowBlank="1" showInputMessage="1" showErrorMessage="1" sqref="M7:M156" xr:uid="{00000000-0002-0000-0900-000000000000}">
      <formula1>30</formula1>
      <formula2>300</formula2>
    </dataValidation>
    <dataValidation type="decimal" allowBlank="1" showInputMessage="1" showErrorMessage="1" sqref="O7:O156" xr:uid="{00000000-0002-0000-0900-000001000000}">
      <formula1>16</formula1>
      <formula2>120</formula2>
    </dataValidation>
    <dataValidation type="decimal" operator="greaterThan" allowBlank="1" showInputMessage="1" showErrorMessage="1" sqref="AA7:AC156" xr:uid="{00000000-0002-0000-0900-000002000000}">
      <formula1>0</formula1>
    </dataValidation>
    <dataValidation type="whole" allowBlank="1" showInputMessage="1" showErrorMessage="1" sqref="V7:V156" xr:uid="{00000000-0002-0000-0900-000003000000}">
      <formula1>0</formula1>
      <formula2>200</formula2>
    </dataValidation>
    <dataValidation type="decimal" operator="greaterThan" allowBlank="1" showInputMessage="1" showErrorMessage="1" error="Dose entries cannot be a negative number " sqref="E7:K156" xr:uid="{00000000-0002-0000-0900-000004000000}">
      <formula1>0</formula1>
    </dataValidation>
    <dataValidation type="decimal" allowBlank="1" showInputMessage="1" showErrorMessage="1" error="Height must be entered in centimeters" sqref="Q7:Q156" xr:uid="{00000000-0002-0000-0900-000005000000}">
      <formula1>0.5</formula1>
      <formula2>3</formula2>
    </dataValidation>
    <dataValidation type="list" allowBlank="1" showInputMessage="1" sqref="T7:T156" xr:uid="{00000000-0002-0000-0900-000006000000}">
      <formula1>"2,3,7.5,10,15,20,30,60"</formula1>
    </dataValidation>
    <dataValidation type="list" allowBlank="1" showInputMessage="1" sqref="S7:S156 AG7:AG156 X7:X156" xr:uid="{00000000-0002-0000-0900-000007000000}">
      <formula1>"Yes, No, Not known"</formula1>
    </dataValidation>
    <dataValidation type="list" allowBlank="1" showInputMessage="1" sqref="U7:U156" xr:uid="{00000000-0002-0000-0900-000008000000}">
      <formula1>"60,30,15,10,7.5"</formula1>
    </dataValidation>
    <dataValidation type="list" allowBlank="1" showInputMessage="1" sqref="Z7:Z156" xr:uid="{00000000-0002-0000-0900-000009000000}">
      <formula1>"Yes: In all cases, Yes: In most cases, Yes: In some cases, No, Not Known"</formula1>
    </dataValidation>
    <dataValidation type="list" allowBlank="1" showInputMessage="1" sqref="AD7:AD156" xr:uid="{00000000-0002-0000-09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0900-00000B000000}">
      <formula1>"Yes: High, Yes: Medium, Yes: Low, Yes: Bone, Yes: Soft tissue,Yes: Other, No, No: see notes, Not Known"</formula1>
    </dataValidation>
    <dataValidation type="list" allowBlank="1" showInputMessage="1" sqref="Y7:Y156" xr:uid="{00000000-0002-0000-0900-00000C000000}">
      <formula1>$AW$13:$AW$23</formula1>
    </dataValidation>
    <dataValidation type="list" allowBlank="1" showInputMessage="1" sqref="AP7:AP156" xr:uid="{00000000-0002-0000-0900-00000D000000}">
      <formula1>$AW$27:$AW$34</formula1>
    </dataValidation>
    <dataValidation type="list" allowBlank="1" showInputMessage="1" sqref="P7:P156" xr:uid="{00000000-0002-0000-0900-00000E000000}">
      <formula1>$AU$29:$AU$32</formula1>
    </dataValidation>
    <dataValidation type="list" allowBlank="1" showInputMessage="1" sqref="I4:K4" xr:uid="{00000000-0002-0000-0900-00000F000000}">
      <formula1>"Gy, dGy, cGy, mGy, Other, Not known"</formula1>
    </dataValidation>
    <dataValidation type="list" allowBlank="1" showInputMessage="1" sqref="H4" xr:uid="{00000000-0002-0000-0900-000010000000}">
      <formula1>"Seconds, Minutes - decimal point - seconds, Minutes and decimal fraction of minutes, Other, Not known"</formula1>
    </dataValidation>
    <dataValidation type="list" allowBlank="1" showInputMessage="1" sqref="AF7:AF156" xr:uid="{00000000-0002-0000-0900-000011000000}">
      <formula1>"0.5, 1.0, 1.5, 2.0, 2.5, 3.0, 3.5, 4.0, 4.5, 5.0"</formula1>
    </dataValidation>
    <dataValidation type="list" allowBlank="1" showInputMessage="1" sqref="AE7:AE156" xr:uid="{00000000-0002-0000-0900-000012000000}">
      <formula1>"0.1, 0.2, 0.3, 0.4, 0.5, 0.6, 0.7, 0.8, 0.9"</formula1>
    </dataValidation>
    <dataValidation type="list" allowBlank="1" showInputMessage="1" sqref="AL7:AL156" xr:uid="{00000000-0002-0000-0900-000013000000}">
      <formula1>"Yes, Yes: comment in column AQ, No, Not Known"</formula1>
    </dataValidation>
    <dataValidation type="list" allowBlank="1" showInputMessage="1" sqref="AM7:AM156" xr:uid="{00000000-0002-0000-0900-000014000000}">
      <formula1>"Not known, Yes: check image after procedure, Yes: see additional information in column AQ, Yes, No"</formula1>
    </dataValidation>
    <dataValidation type="date" allowBlank="1" showInputMessage="1" showErrorMessage="1" sqref="D7:D156" xr:uid="{00000000-0002-0000-0900-000015000000}">
      <formula1>42370</formula1>
      <formula2>47484</formula2>
    </dataValidation>
    <dataValidation type="list" allowBlank="1" showInputMessage="1" sqref="F4:G4" xr:uid="{00000000-0002-0000-0900-000016000000}">
      <formula1>$AU$13:$AU$21</formula1>
    </dataValidation>
    <dataValidation type="list" allowBlank="1" showInputMessage="1" sqref="W7:W156" xr:uid="{A9EFA880-7171-46B5-AB6E-BD14391CA864}">
      <formula1>"Yes, Yes: Virtual grid, No, Not known"</formula1>
    </dataValidation>
  </dataValidation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FF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L1" s="1"/>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692" t="s">
        <v>2109</v>
      </c>
      <c r="C2" s="1693"/>
      <c r="D2" s="1694"/>
      <c r="E2" s="1084" t="s">
        <v>753</v>
      </c>
      <c r="F2" s="1699" t="str">
        <f>VLOOKUP($B$2,'Info Exam and Procedure List'!M4:P30,2)</f>
        <v>Do not include any Videofluoroscopy Barium Swallow exam doses, which is the next listed exam.</v>
      </c>
      <c r="G2" s="1712"/>
      <c r="H2" s="1712"/>
      <c r="I2" s="1712"/>
      <c r="J2" s="1712"/>
      <c r="K2" s="1714"/>
      <c r="L2" s="1052"/>
      <c r="M2" s="1053"/>
      <c r="O2" s="1061" t="s">
        <v>1765</v>
      </c>
      <c r="S2" s="446"/>
      <c r="T2" s="446"/>
      <c r="U2" s="446"/>
      <c r="V2" s="446"/>
      <c r="W2" s="708"/>
      <c r="AH2" s="446"/>
      <c r="AI2" s="446"/>
      <c r="AJ2" s="446"/>
      <c r="AK2" s="446"/>
      <c r="AL2" s="446"/>
      <c r="AM2" s="446"/>
      <c r="AN2" s="478" t="str">
        <f>VLOOKUP($B$2,'Info Exam and Procedure List'!M4:P49,3)</f>
        <v>Barium swallow (procedure) (168821007)</v>
      </c>
      <c r="AO2" s="479" t="str">
        <f>VLOOKUP($B$2,'Info Exam and Procedure List'!M4:P49,4)</f>
        <v>Barium swallow (FBASW)</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2048</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F05. Barium swallow</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1524</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System dose units not given</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F05. Barium swallow</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111" priority="2" stopIfTrue="1" operator="containsText" text="No exam date">
      <formula>NOT(ISERROR(SEARCH("No exam date",BH7)))</formula>
    </cfRule>
  </conditionalFormatting>
  <conditionalFormatting sqref="BI7:BI56">
    <cfRule type="containsText" dxfId="110" priority="1" stopIfTrue="1" operator="containsText" text="Required: entry missing">
      <formula>NOT(ISERROR(SEARCH("Required: entry missing",BI7)))</formula>
    </cfRule>
  </conditionalFormatting>
  <conditionalFormatting sqref="CZ7:DA56">
    <cfRule type="containsText" dxfId="109" priority="9" stopIfTrue="1" operator="containsText" text="No dose units entered">
      <formula>NOT(ISERROR(SEARCH("No dose units entered",CZ7)))</formula>
    </cfRule>
    <cfRule type="containsText" dxfId="108" priority="10" stopIfTrue="1" operator="containsText" text="Look for Note on dose units">
      <formula>NOT(ISERROR(SEARCH("Look for Note on dose units",CZ7)))</formula>
    </cfRule>
  </conditionalFormatting>
  <dataValidations count="24">
    <dataValidation type="decimal" allowBlank="1" showInputMessage="1" showErrorMessage="1" error="Height must be entered in centimeters" sqref="Q7:Q156" xr:uid="{00000000-0002-0000-0A00-000000000000}">
      <formula1>0.5</formula1>
      <formula2>3</formula2>
    </dataValidation>
    <dataValidation type="decimal" operator="greaterThan" allowBlank="1" showInputMessage="1" showErrorMessage="1" error="Dose entries cannot be a negative number " sqref="E7:K156" xr:uid="{00000000-0002-0000-0A00-000001000000}">
      <formula1>0</formula1>
    </dataValidation>
    <dataValidation type="whole" allowBlank="1" showInputMessage="1" showErrorMessage="1" sqref="V7:V156" xr:uid="{00000000-0002-0000-0A00-000002000000}">
      <formula1>0</formula1>
      <formula2>200</formula2>
    </dataValidation>
    <dataValidation type="decimal" operator="greaterThan" allowBlank="1" showInputMessage="1" showErrorMessage="1" sqref="AA7:AC156" xr:uid="{00000000-0002-0000-0A00-000003000000}">
      <formula1>0</formula1>
    </dataValidation>
    <dataValidation type="decimal" allowBlank="1" showInputMessage="1" showErrorMessage="1" sqref="O7:O156" xr:uid="{00000000-0002-0000-0A00-000004000000}">
      <formula1>16</formula1>
      <formula2>120</formula2>
    </dataValidation>
    <dataValidation type="decimal" allowBlank="1" showInputMessage="1" showErrorMessage="1" sqref="M7:M156" xr:uid="{00000000-0002-0000-0A00-000005000000}">
      <formula1>30</formula1>
      <formula2>300</formula2>
    </dataValidation>
    <dataValidation type="list" allowBlank="1" showInputMessage="1" sqref="T7:T156" xr:uid="{00000000-0002-0000-0A00-000006000000}">
      <formula1>"2,3,7.5,10,15,20,30,60"</formula1>
    </dataValidation>
    <dataValidation type="list" allowBlank="1" showInputMessage="1" sqref="S7:S156 AG7:AG156 X7:X156" xr:uid="{00000000-0002-0000-0A00-000007000000}">
      <formula1>"Yes, No, Not known"</formula1>
    </dataValidation>
    <dataValidation type="list" allowBlank="1" showInputMessage="1" sqref="U7:U156" xr:uid="{00000000-0002-0000-0A00-000008000000}">
      <formula1>"60,30,15,10,7.5"</formula1>
    </dataValidation>
    <dataValidation type="list" allowBlank="1" showInputMessage="1" sqref="Z7:Z156" xr:uid="{00000000-0002-0000-0A00-000009000000}">
      <formula1>"Yes: In all cases, Yes: In most cases, Yes: In some cases, No, Not Known"</formula1>
    </dataValidation>
    <dataValidation type="list" allowBlank="1" showInputMessage="1" sqref="AD7:AD156" xr:uid="{00000000-0002-0000-0A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0A00-00000B000000}">
      <formula1>"Yes: High, Yes: Medium, Yes: Low, Yes: Bone, Yes: Soft tissue,Yes: Other, No, No: see notes, Not Known"</formula1>
    </dataValidation>
    <dataValidation type="list" allowBlank="1" showInputMessage="1" sqref="Y7:Y156" xr:uid="{00000000-0002-0000-0A00-00000C000000}">
      <formula1>$AW$13:$AW$23</formula1>
    </dataValidation>
    <dataValidation type="list" allowBlank="1" showInputMessage="1" sqref="AP7:AP156" xr:uid="{00000000-0002-0000-0A00-00000D000000}">
      <formula1>$AW$27:$AW$34</formula1>
    </dataValidation>
    <dataValidation type="list" allowBlank="1" showInputMessage="1" sqref="P7:P156" xr:uid="{00000000-0002-0000-0A00-00000E000000}">
      <formula1>$AU$29:$AU$32</formula1>
    </dataValidation>
    <dataValidation type="list" allowBlank="1" showInputMessage="1" sqref="I4:K4" xr:uid="{00000000-0002-0000-0A00-00000F000000}">
      <formula1>"Gy, dGy, cGy, mGy, Other, Not known"</formula1>
    </dataValidation>
    <dataValidation type="list" allowBlank="1" showInputMessage="1" sqref="H4" xr:uid="{00000000-0002-0000-0A00-000010000000}">
      <formula1>"Seconds, Minutes - decimal point - seconds, Minutes and decimal fraction of minutes, Other, Not known"</formula1>
    </dataValidation>
    <dataValidation type="list" allowBlank="1" showInputMessage="1" sqref="AF7:AF156" xr:uid="{00000000-0002-0000-0A00-000011000000}">
      <formula1>"0.5, 1.0, 1.5, 2.0, 2.5, 3.0, 3.5, 4.0, 4.5, 5.0"</formula1>
    </dataValidation>
    <dataValidation type="list" allowBlank="1" showInputMessage="1" sqref="AE7:AE156" xr:uid="{00000000-0002-0000-0A00-000012000000}">
      <formula1>"0.1, 0.2, 0.3, 0.4, 0.5, 0.6, 0.7, 0.8, 0.9"</formula1>
    </dataValidation>
    <dataValidation type="list" allowBlank="1" showInputMessage="1" sqref="AL7:AL156" xr:uid="{00000000-0002-0000-0A00-000013000000}">
      <formula1>"Yes, Yes: comment in column AQ, No, Not Known"</formula1>
    </dataValidation>
    <dataValidation type="list" allowBlank="1" showInputMessage="1" sqref="AM7:AM156" xr:uid="{00000000-0002-0000-0A00-000014000000}">
      <formula1>"Not known, Yes: check image after procedure, Yes: see additional information in column AQ, Yes, No"</formula1>
    </dataValidation>
    <dataValidation type="date" allowBlank="1" showInputMessage="1" showErrorMessage="1" sqref="D7:D156" xr:uid="{00000000-0002-0000-0A00-000015000000}">
      <formula1>42370</formula1>
      <formula2>47484</formula2>
    </dataValidation>
    <dataValidation type="list" allowBlank="1" showInputMessage="1" sqref="F4:G4" xr:uid="{00000000-0002-0000-0A00-000016000000}">
      <formula1>$AU$13:$AU$21</formula1>
    </dataValidation>
    <dataValidation type="list" allowBlank="1" showInputMessage="1" sqref="W7:W156" xr:uid="{78019233-BA73-42A1-9C58-BB9CFCF5FA1E}">
      <formula1>"Yes, Yes: Virtual grid, No, Not known"</formula1>
    </dataValidation>
  </dataValidation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CCFF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692" t="s">
        <v>2110</v>
      </c>
      <c r="C2" s="1693"/>
      <c r="D2" s="1694"/>
      <c r="E2" s="1084" t="s">
        <v>753</v>
      </c>
      <c r="F2" s="1699" t="str">
        <f>VLOOKUP($B$2,'Info Exam and Procedure List'!M4:P30,2)</f>
        <v>Do not include any simple Barium Swallow exam doses, which is the previously listed exam.</v>
      </c>
      <c r="G2" s="1712"/>
      <c r="H2" s="1712"/>
      <c r="I2" s="1712"/>
      <c r="J2" s="1712"/>
      <c r="K2" s="1713"/>
      <c r="O2" s="1061" t="s">
        <v>1765</v>
      </c>
      <c r="S2" s="446"/>
      <c r="T2" s="446"/>
      <c r="U2" s="446"/>
      <c r="V2" s="446"/>
      <c r="W2" s="708"/>
      <c r="AH2" s="446"/>
      <c r="AI2" s="446"/>
      <c r="AJ2" s="446"/>
      <c r="AK2" s="446"/>
      <c r="AL2" s="446"/>
      <c r="AM2" s="446"/>
      <c r="AN2" s="478" t="str">
        <f>VLOOKUP($B$2,'Info Exam and Procedure List'!M4:P49,3)</f>
        <v>Videofluoroscopy swallow (procedure) (241149003)</v>
      </c>
      <c r="AO2" s="479" t="str">
        <f>VLOOKUP($B$2,'Info Exam and Procedure List'!M4:P49,4)</f>
        <v>Video swallow (FVIDS)</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L3" s="26"/>
      <c r="M3" s="26"/>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 xml:space="preserve">F06. Videofluoroscopy barium swallow </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483"/>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1525</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454" t="s">
        <v>827</v>
      </c>
      <c r="M5" s="454" t="s">
        <v>902</v>
      </c>
      <c r="O5" s="1103" t="s">
        <v>1766</v>
      </c>
      <c r="P5" s="1104" t="s">
        <v>901</v>
      </c>
      <c r="Q5" s="471"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1054"/>
      <c r="M6" s="1077"/>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55"/>
      <c r="M7" s="1080"/>
      <c r="O7" s="1063"/>
      <c r="P7" s="921"/>
      <c r="Q7" s="388"/>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 xml:space="preserve">F06. Videofluoroscopy barium swallow </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56"/>
      <c r="M8" s="1081"/>
      <c r="O8" s="1064"/>
      <c r="P8" s="921"/>
      <c r="Q8" s="393"/>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56"/>
      <c r="M9" s="1081"/>
      <c r="O9" s="1064"/>
      <c r="P9" s="921"/>
      <c r="Q9" s="393"/>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56"/>
      <c r="M10" s="1081"/>
      <c r="O10" s="1064"/>
      <c r="P10" s="921"/>
      <c r="Q10" s="393"/>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56"/>
      <c r="M11" s="1081"/>
      <c r="O11" s="1064"/>
      <c r="P11" s="921"/>
      <c r="Q11" s="393"/>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56"/>
      <c r="M12" s="1081"/>
      <c r="O12" s="1064"/>
      <c r="P12" s="921"/>
      <c r="Q12" s="393"/>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56"/>
      <c r="M13" s="1081"/>
      <c r="O13" s="1064"/>
      <c r="P13" s="921"/>
      <c r="Q13" s="393"/>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56"/>
      <c r="M14" s="1081"/>
      <c r="O14" s="1064"/>
      <c r="P14" s="921"/>
      <c r="Q14" s="393"/>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56"/>
      <c r="M15" s="1081"/>
      <c r="O15" s="1064"/>
      <c r="P15" s="921"/>
      <c r="Q15" s="393"/>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56"/>
      <c r="M16" s="1081"/>
      <c r="O16" s="1064"/>
      <c r="P16" s="921"/>
      <c r="Q16" s="393"/>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56"/>
      <c r="M17" s="1081"/>
      <c r="O17" s="1064"/>
      <c r="P17" s="921"/>
      <c r="Q17" s="393"/>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56"/>
      <c r="M18" s="1081"/>
      <c r="O18" s="1064"/>
      <c r="P18" s="921"/>
      <c r="Q18" s="393"/>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56"/>
      <c r="M19" s="1081"/>
      <c r="O19" s="1064"/>
      <c r="P19" s="921"/>
      <c r="Q19" s="393"/>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56"/>
      <c r="M20" s="1081"/>
      <c r="O20" s="1064"/>
      <c r="P20" s="921"/>
      <c r="Q20" s="393"/>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56"/>
      <c r="M21" s="1081"/>
      <c r="O21" s="1064"/>
      <c r="P21" s="921"/>
      <c r="Q21" s="393"/>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56"/>
      <c r="M22" s="1081"/>
      <c r="O22" s="1064"/>
      <c r="P22" s="921"/>
      <c r="Q22" s="393"/>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56"/>
      <c r="M23" s="1081"/>
      <c r="O23" s="1064"/>
      <c r="P23" s="921"/>
      <c r="Q23" s="393"/>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56"/>
      <c r="M24" s="1081"/>
      <c r="O24" s="1064"/>
      <c r="P24" s="921"/>
      <c r="Q24" s="393"/>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56"/>
      <c r="M25" s="1081"/>
      <c r="O25" s="1064"/>
      <c r="P25" s="921"/>
      <c r="Q25" s="393"/>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56"/>
      <c r="M26" s="1081"/>
      <c r="O26" s="1064"/>
      <c r="P26" s="921"/>
      <c r="Q26" s="393"/>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56"/>
      <c r="M27" s="1081"/>
      <c r="O27" s="1064"/>
      <c r="P27" s="921"/>
      <c r="Q27" s="393"/>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56"/>
      <c r="M28" s="1081"/>
      <c r="O28" s="1064"/>
      <c r="P28" s="921"/>
      <c r="Q28" s="393"/>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56"/>
      <c r="M29" s="1081"/>
      <c r="O29" s="1064"/>
      <c r="P29" s="921"/>
      <c r="Q29" s="393"/>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56"/>
      <c r="M30" s="1081"/>
      <c r="O30" s="1064"/>
      <c r="P30" s="921"/>
      <c r="Q30" s="393"/>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56"/>
      <c r="M31" s="1081"/>
      <c r="O31" s="1064"/>
      <c r="P31" s="921"/>
      <c r="Q31" s="393"/>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56"/>
      <c r="M32" s="1081"/>
      <c r="O32" s="1064"/>
      <c r="P32" s="921"/>
      <c r="Q32" s="393"/>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56"/>
      <c r="M33" s="1081"/>
      <c r="O33" s="1064"/>
      <c r="P33" s="921"/>
      <c r="Q33" s="393"/>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56"/>
      <c r="M34" s="1081"/>
      <c r="O34" s="1064"/>
      <c r="P34" s="921"/>
      <c r="Q34" s="393"/>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56"/>
      <c r="M35" s="1081"/>
      <c r="O35" s="1064"/>
      <c r="P35" s="921"/>
      <c r="Q35" s="393"/>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56"/>
      <c r="M36" s="1081"/>
      <c r="O36" s="1064"/>
      <c r="P36" s="921"/>
      <c r="Q36" s="393"/>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56"/>
      <c r="M37" s="1080"/>
      <c r="O37" s="1063"/>
      <c r="P37" s="921"/>
      <c r="Q37" s="388"/>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55"/>
      <c r="M38" s="1081"/>
      <c r="O38" s="1064"/>
      <c r="P38" s="921"/>
      <c r="Q38" s="393"/>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56"/>
      <c r="M39" s="1081"/>
      <c r="O39" s="1064"/>
      <c r="P39" s="921"/>
      <c r="Q39" s="393"/>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56"/>
      <c r="M40" s="1081"/>
      <c r="O40" s="1064"/>
      <c r="P40" s="921"/>
      <c r="Q40" s="393"/>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56"/>
      <c r="M41" s="1081"/>
      <c r="O41" s="1064"/>
      <c r="P41" s="921"/>
      <c r="Q41" s="393"/>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56"/>
      <c r="M42" s="1081"/>
      <c r="O42" s="1064"/>
      <c r="P42" s="921"/>
      <c r="Q42" s="393"/>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56"/>
      <c r="M43" s="1081"/>
      <c r="O43" s="1064"/>
      <c r="P43" s="921"/>
      <c r="Q43" s="393"/>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56"/>
      <c r="M44" s="1081"/>
      <c r="O44" s="1064"/>
      <c r="P44" s="921"/>
      <c r="Q44" s="393"/>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56"/>
      <c r="M45" s="1081"/>
      <c r="O45" s="1064"/>
      <c r="P45" s="921"/>
      <c r="Q45" s="393"/>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56"/>
      <c r="M46" s="1081"/>
      <c r="O46" s="1064"/>
      <c r="P46" s="921"/>
      <c r="Q46" s="393"/>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55"/>
      <c r="M47" s="1080"/>
      <c r="O47" s="1063"/>
      <c r="P47" s="921"/>
      <c r="Q47" s="388"/>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56"/>
      <c r="M48" s="1081"/>
      <c r="O48" s="1064"/>
      <c r="P48" s="921"/>
      <c r="Q48" s="393"/>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56"/>
      <c r="M49" s="1081"/>
      <c r="O49" s="1064"/>
      <c r="P49" s="921"/>
      <c r="Q49" s="393"/>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56"/>
      <c r="M50" s="1081"/>
      <c r="O50" s="1064"/>
      <c r="P50" s="921"/>
      <c r="Q50" s="393"/>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56"/>
      <c r="M51" s="1081"/>
      <c r="O51" s="1064"/>
      <c r="P51" s="921"/>
      <c r="Q51" s="393"/>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56"/>
      <c r="M52" s="1081"/>
      <c r="O52" s="1064"/>
      <c r="P52" s="921"/>
      <c r="Q52" s="393"/>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56"/>
      <c r="M53" s="1081"/>
      <c r="O53" s="1064"/>
      <c r="P53" s="921"/>
      <c r="Q53" s="393"/>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56"/>
      <c r="M54" s="1081"/>
      <c r="O54" s="1064"/>
      <c r="P54" s="921"/>
      <c r="Q54" s="393"/>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56"/>
      <c r="M55" s="1081"/>
      <c r="O55" s="1064"/>
      <c r="P55" s="921"/>
      <c r="Q55" s="393"/>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56"/>
      <c r="M56" s="1081"/>
      <c r="O56" s="1064"/>
      <c r="P56" s="921"/>
      <c r="Q56" s="393"/>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56"/>
      <c r="M57" s="1081"/>
      <c r="O57" s="1064"/>
      <c r="P57" s="921"/>
      <c r="Q57" s="393"/>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56"/>
      <c r="M58" s="1081"/>
      <c r="O58" s="1064"/>
      <c r="P58" s="921"/>
      <c r="Q58" s="393"/>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56"/>
      <c r="M59" s="1081"/>
      <c r="O59" s="1064"/>
      <c r="P59" s="921"/>
      <c r="Q59" s="393"/>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56"/>
      <c r="M60" s="1081"/>
      <c r="O60" s="1064"/>
      <c r="P60" s="921"/>
      <c r="Q60" s="393"/>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56"/>
      <c r="M61" s="1081"/>
      <c r="O61" s="1064"/>
      <c r="P61" s="921"/>
      <c r="Q61" s="393"/>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56"/>
      <c r="M62" s="1081"/>
      <c r="O62" s="1064"/>
      <c r="P62" s="921"/>
      <c r="Q62" s="393"/>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56"/>
      <c r="M63" s="1081"/>
      <c r="O63" s="1064"/>
      <c r="P63" s="921"/>
      <c r="Q63" s="393"/>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56"/>
      <c r="M64" s="1081"/>
      <c r="O64" s="1064"/>
      <c r="P64" s="921"/>
      <c r="Q64" s="393"/>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56"/>
      <c r="M65" s="1081"/>
      <c r="O65" s="1064"/>
      <c r="P65" s="921"/>
      <c r="Q65" s="393"/>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56"/>
      <c r="M66" s="1081"/>
      <c r="O66" s="1064"/>
      <c r="P66" s="921"/>
      <c r="Q66" s="393"/>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56"/>
      <c r="M67" s="1081"/>
      <c r="O67" s="1064"/>
      <c r="P67" s="921"/>
      <c r="Q67" s="393"/>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56"/>
      <c r="M68" s="1081"/>
      <c r="O68" s="1064"/>
      <c r="P68" s="921"/>
      <c r="Q68" s="393"/>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56"/>
      <c r="M69" s="1081"/>
      <c r="O69" s="1064"/>
      <c r="P69" s="921"/>
      <c r="Q69" s="393"/>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56"/>
      <c r="M70" s="1081"/>
      <c r="O70" s="1064"/>
      <c r="P70" s="921"/>
      <c r="Q70" s="393"/>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56"/>
      <c r="M71" s="1081"/>
      <c r="O71" s="1064"/>
      <c r="P71" s="921"/>
      <c r="Q71" s="393"/>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56"/>
      <c r="M72" s="1081"/>
      <c r="O72" s="1064"/>
      <c r="P72" s="921"/>
      <c r="Q72" s="393"/>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56"/>
      <c r="M73" s="1081"/>
      <c r="O73" s="1064"/>
      <c r="P73" s="921"/>
      <c r="Q73" s="393"/>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56"/>
      <c r="M74" s="1081"/>
      <c r="O74" s="1064"/>
      <c r="P74" s="921"/>
      <c r="Q74" s="393"/>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56"/>
      <c r="M75" s="1081"/>
      <c r="O75" s="1064"/>
      <c r="P75" s="921"/>
      <c r="Q75" s="393"/>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56"/>
      <c r="M76" s="1081"/>
      <c r="O76" s="1064"/>
      <c r="P76" s="921"/>
      <c r="Q76" s="393"/>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56"/>
      <c r="M77" s="1081"/>
      <c r="O77" s="1064"/>
      <c r="P77" s="921"/>
      <c r="Q77" s="393"/>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56"/>
      <c r="M78" s="1081"/>
      <c r="O78" s="1064"/>
      <c r="P78" s="921"/>
      <c r="Q78" s="393"/>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56"/>
      <c r="M79" s="1081"/>
      <c r="O79" s="1064"/>
      <c r="P79" s="921"/>
      <c r="Q79" s="393"/>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56"/>
      <c r="M80" s="1081"/>
      <c r="O80" s="1064"/>
      <c r="P80" s="921"/>
      <c r="Q80" s="393"/>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56"/>
      <c r="M81" s="1081"/>
      <c r="O81" s="1064"/>
      <c r="P81" s="921"/>
      <c r="Q81" s="393"/>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56"/>
      <c r="M82" s="1081"/>
      <c r="O82" s="1064"/>
      <c r="P82" s="921"/>
      <c r="Q82" s="393"/>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56"/>
      <c r="M83" s="1081"/>
      <c r="O83" s="1064"/>
      <c r="P83" s="921"/>
      <c r="Q83" s="393"/>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56"/>
      <c r="M84" s="1081"/>
      <c r="O84" s="1064"/>
      <c r="P84" s="921"/>
      <c r="Q84" s="393"/>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56"/>
      <c r="M85" s="1081"/>
      <c r="O85" s="1064"/>
      <c r="P85" s="921"/>
      <c r="Q85" s="393"/>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56"/>
      <c r="M86" s="1081"/>
      <c r="O86" s="1064"/>
      <c r="P86" s="921"/>
      <c r="Q86" s="393"/>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56"/>
      <c r="M87" s="1081"/>
      <c r="O87" s="1064"/>
      <c r="P87" s="921"/>
      <c r="Q87" s="393"/>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56"/>
      <c r="M88" s="1081"/>
      <c r="O88" s="1064"/>
      <c r="P88" s="921"/>
      <c r="Q88" s="393"/>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56"/>
      <c r="M89" s="1081"/>
      <c r="O89" s="1064"/>
      <c r="P89" s="921"/>
      <c r="Q89" s="393"/>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56"/>
      <c r="M90" s="1081"/>
      <c r="O90" s="1064"/>
      <c r="P90" s="921"/>
      <c r="Q90" s="393"/>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56"/>
      <c r="M91" s="1081"/>
      <c r="O91" s="1064"/>
      <c r="P91" s="921"/>
      <c r="Q91" s="393"/>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56"/>
      <c r="M92" s="1081"/>
      <c r="O92" s="1064"/>
      <c r="P92" s="921"/>
      <c r="Q92" s="393"/>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56"/>
      <c r="M93" s="1081"/>
      <c r="O93" s="1064"/>
      <c r="P93" s="921"/>
      <c r="Q93" s="393"/>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56"/>
      <c r="M94" s="1081"/>
      <c r="O94" s="1064"/>
      <c r="P94" s="921"/>
      <c r="Q94" s="393"/>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56"/>
      <c r="M95" s="1081"/>
      <c r="O95" s="1064"/>
      <c r="P95" s="921"/>
      <c r="Q95" s="393"/>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56"/>
      <c r="M96" s="1081"/>
      <c r="O96" s="1064"/>
      <c r="P96" s="921"/>
      <c r="Q96" s="393"/>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56"/>
      <c r="M97" s="1081"/>
      <c r="O97" s="1064"/>
      <c r="P97" s="921"/>
      <c r="Q97" s="393"/>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56"/>
      <c r="M98" s="1081"/>
      <c r="O98" s="1064"/>
      <c r="P98" s="921"/>
      <c r="Q98" s="393"/>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56"/>
      <c r="M99" s="1081"/>
      <c r="O99" s="1064"/>
      <c r="P99" s="921"/>
      <c r="Q99" s="393"/>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56"/>
      <c r="M100" s="1081"/>
      <c r="O100" s="1064"/>
      <c r="P100" s="921"/>
      <c r="Q100" s="393"/>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56"/>
      <c r="M101" s="1081"/>
      <c r="O101" s="1064"/>
      <c r="P101" s="921"/>
      <c r="Q101" s="393"/>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56"/>
      <c r="M102" s="1081"/>
      <c r="O102" s="1064"/>
      <c r="P102" s="921"/>
      <c r="Q102" s="393"/>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56"/>
      <c r="M103" s="1081"/>
      <c r="O103" s="1064"/>
      <c r="P103" s="921"/>
      <c r="Q103" s="393"/>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56"/>
      <c r="M104" s="1081"/>
      <c r="O104" s="1064"/>
      <c r="P104" s="921"/>
      <c r="Q104" s="393"/>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56"/>
      <c r="M105" s="1081"/>
      <c r="O105" s="1064"/>
      <c r="P105" s="921"/>
      <c r="Q105" s="393"/>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56"/>
      <c r="M106" s="1081"/>
      <c r="O106" s="1064"/>
      <c r="P106" s="921"/>
      <c r="Q106" s="393"/>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56"/>
      <c r="M107" s="1081"/>
      <c r="O107" s="1064"/>
      <c r="P107" s="921"/>
      <c r="Q107" s="393"/>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56"/>
      <c r="M108" s="1081"/>
      <c r="O108" s="1064"/>
      <c r="P108" s="921"/>
      <c r="Q108" s="393"/>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56"/>
      <c r="M109" s="1081"/>
      <c r="O109" s="1064"/>
      <c r="P109" s="921"/>
      <c r="Q109" s="393"/>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56"/>
      <c r="M110" s="1081"/>
      <c r="O110" s="1064"/>
      <c r="P110" s="921"/>
      <c r="Q110" s="393"/>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56"/>
      <c r="M111" s="1081"/>
      <c r="O111" s="1064"/>
      <c r="P111" s="921"/>
      <c r="Q111" s="393"/>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56"/>
      <c r="M112" s="1081"/>
      <c r="O112" s="1064"/>
      <c r="P112" s="921"/>
      <c r="Q112" s="393"/>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56"/>
      <c r="M113" s="1081"/>
      <c r="O113" s="1064"/>
      <c r="P113" s="921"/>
      <c r="Q113" s="393"/>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56"/>
      <c r="M114" s="1081"/>
      <c r="O114" s="1064"/>
      <c r="P114" s="921"/>
      <c r="Q114" s="393"/>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56"/>
      <c r="M115" s="1081"/>
      <c r="O115" s="1064"/>
      <c r="P115" s="921"/>
      <c r="Q115" s="393"/>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56"/>
      <c r="M116" s="1081"/>
      <c r="O116" s="1064"/>
      <c r="P116" s="921"/>
      <c r="Q116" s="393"/>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56"/>
      <c r="M117" s="1081"/>
      <c r="O117" s="1064"/>
      <c r="P117" s="921"/>
      <c r="Q117" s="393"/>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56"/>
      <c r="M118" s="1081"/>
      <c r="O118" s="1064"/>
      <c r="P118" s="921"/>
      <c r="Q118" s="393"/>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56"/>
      <c r="M119" s="1081"/>
      <c r="O119" s="1064"/>
      <c r="P119" s="921"/>
      <c r="Q119" s="393"/>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56"/>
      <c r="M120" s="1081"/>
      <c r="O120" s="1064"/>
      <c r="P120" s="921"/>
      <c r="Q120" s="393"/>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56"/>
      <c r="M121" s="1081"/>
      <c r="O121" s="1064"/>
      <c r="P121" s="921"/>
      <c r="Q121" s="393"/>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56"/>
      <c r="M122" s="1081"/>
      <c r="O122" s="1064"/>
      <c r="P122" s="921"/>
      <c r="Q122" s="393"/>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56"/>
      <c r="M123" s="1081"/>
      <c r="O123" s="1064"/>
      <c r="P123" s="921"/>
      <c r="Q123" s="393"/>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56"/>
      <c r="M124" s="1081"/>
      <c r="O124" s="1064"/>
      <c r="P124" s="921"/>
      <c r="Q124" s="393"/>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56"/>
      <c r="M125" s="1081"/>
      <c r="O125" s="1064"/>
      <c r="P125" s="921"/>
      <c r="Q125" s="393"/>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56"/>
      <c r="M126" s="1081"/>
      <c r="O126" s="1064"/>
      <c r="P126" s="921"/>
      <c r="Q126" s="393"/>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56"/>
      <c r="M127" s="1081"/>
      <c r="O127" s="1064"/>
      <c r="P127" s="921"/>
      <c r="Q127" s="393"/>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56"/>
      <c r="M128" s="1081"/>
      <c r="O128" s="1064"/>
      <c r="P128" s="921"/>
      <c r="Q128" s="393"/>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56"/>
      <c r="M129" s="1081"/>
      <c r="O129" s="1064"/>
      <c r="P129" s="921"/>
      <c r="Q129" s="393"/>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56"/>
      <c r="M130" s="1081"/>
      <c r="O130" s="1064"/>
      <c r="P130" s="921"/>
      <c r="Q130" s="393"/>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56"/>
      <c r="M131" s="1081"/>
      <c r="O131" s="1064"/>
      <c r="P131" s="921"/>
      <c r="Q131" s="393"/>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56"/>
      <c r="M132" s="1081"/>
      <c r="O132" s="1064"/>
      <c r="P132" s="921"/>
      <c r="Q132" s="393"/>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56"/>
      <c r="M133" s="1081"/>
      <c r="O133" s="1064"/>
      <c r="P133" s="921"/>
      <c r="Q133" s="393"/>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56"/>
      <c r="M134" s="1081"/>
      <c r="O134" s="1064"/>
      <c r="P134" s="921"/>
      <c r="Q134" s="393"/>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56"/>
      <c r="M135" s="1081"/>
      <c r="O135" s="1064"/>
      <c r="P135" s="921"/>
      <c r="Q135" s="393"/>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56"/>
      <c r="M136" s="1081"/>
      <c r="O136" s="1064"/>
      <c r="P136" s="921"/>
      <c r="Q136" s="393"/>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56"/>
      <c r="M137" s="1081"/>
      <c r="O137" s="1064"/>
      <c r="P137" s="921"/>
      <c r="Q137" s="393"/>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56"/>
      <c r="M138" s="1081"/>
      <c r="O138" s="1064"/>
      <c r="P138" s="921"/>
      <c r="Q138" s="393"/>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56"/>
      <c r="M139" s="1081"/>
      <c r="O139" s="1064"/>
      <c r="P139" s="921"/>
      <c r="Q139" s="393"/>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56"/>
      <c r="M140" s="1081"/>
      <c r="O140" s="1064"/>
      <c r="P140" s="921"/>
      <c r="Q140" s="393"/>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56"/>
      <c r="M141" s="1081"/>
      <c r="O141" s="1064"/>
      <c r="P141" s="921"/>
      <c r="Q141" s="393"/>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56"/>
      <c r="M142" s="1081"/>
      <c r="O142" s="1064"/>
      <c r="P142" s="921"/>
      <c r="Q142" s="393"/>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56"/>
      <c r="M143" s="1081"/>
      <c r="O143" s="1064"/>
      <c r="P143" s="921"/>
      <c r="Q143" s="393"/>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56"/>
      <c r="M144" s="1081"/>
      <c r="O144" s="1064"/>
      <c r="P144" s="921"/>
      <c r="Q144" s="393"/>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56"/>
      <c r="M145" s="1081"/>
      <c r="O145" s="1064"/>
      <c r="P145" s="921"/>
      <c r="Q145" s="393"/>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56"/>
      <c r="M146" s="1081"/>
      <c r="O146" s="1064"/>
      <c r="P146" s="921"/>
      <c r="Q146" s="393"/>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56"/>
      <c r="M147" s="1081"/>
      <c r="O147" s="1064"/>
      <c r="P147" s="921"/>
      <c r="Q147" s="393"/>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56"/>
      <c r="M148" s="1081"/>
      <c r="O148" s="1064"/>
      <c r="P148" s="921"/>
      <c r="Q148" s="393"/>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56"/>
      <c r="M149" s="1081"/>
      <c r="O149" s="1064"/>
      <c r="P149" s="921"/>
      <c r="Q149" s="393"/>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56"/>
      <c r="M150" s="1081"/>
      <c r="O150" s="1064"/>
      <c r="P150" s="921"/>
      <c r="Q150" s="393"/>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56"/>
      <c r="M151" s="1081"/>
      <c r="O151" s="1064"/>
      <c r="P151" s="921"/>
      <c r="Q151" s="393"/>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56"/>
      <c r="M152" s="1081"/>
      <c r="O152" s="1064"/>
      <c r="P152" s="921"/>
      <c r="Q152" s="393"/>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56"/>
      <c r="M153" s="1081"/>
      <c r="O153" s="1064"/>
      <c r="P153" s="921"/>
      <c r="Q153" s="393"/>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56"/>
      <c r="M154" s="1081"/>
      <c r="O154" s="1064"/>
      <c r="P154" s="921"/>
      <c r="Q154" s="393"/>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56"/>
      <c r="M155" s="1081"/>
      <c r="O155" s="1064"/>
      <c r="P155" s="921"/>
      <c r="Q155" s="393"/>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56"/>
      <c r="M156" s="1081"/>
      <c r="O156" s="1064"/>
      <c r="P156" s="921"/>
      <c r="Q156" s="393"/>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107" priority="2" stopIfTrue="1" operator="containsText" text="No exam date">
      <formula>NOT(ISERROR(SEARCH("No exam date",BH7)))</formula>
    </cfRule>
  </conditionalFormatting>
  <conditionalFormatting sqref="BI7:BI56">
    <cfRule type="containsText" dxfId="106" priority="1" stopIfTrue="1" operator="containsText" text="Required: entry missing">
      <formula>NOT(ISERROR(SEARCH("Required: entry missing",BI7)))</formula>
    </cfRule>
  </conditionalFormatting>
  <conditionalFormatting sqref="CZ7:DA56">
    <cfRule type="containsText" dxfId="105" priority="9" stopIfTrue="1" operator="containsText" text="No dose units entered">
      <formula>NOT(ISERROR(SEARCH("No dose units entered",CZ7)))</formula>
    </cfRule>
    <cfRule type="containsText" dxfId="104" priority="10" stopIfTrue="1" operator="containsText" text="Look for Note on dose units">
      <formula>NOT(ISERROR(SEARCH("Look for Note on dose units",CZ7)))</formula>
    </cfRule>
  </conditionalFormatting>
  <dataValidations count="24">
    <dataValidation type="decimal" allowBlank="1" showInputMessage="1" showErrorMessage="1" sqref="M7:M156" xr:uid="{00000000-0002-0000-0B00-000000000000}">
      <formula1>30</formula1>
      <formula2>300</formula2>
    </dataValidation>
    <dataValidation type="decimal" allowBlank="1" showInputMessage="1" showErrorMessage="1" sqref="O7:O156" xr:uid="{00000000-0002-0000-0B00-000001000000}">
      <formula1>16</formula1>
      <formula2>120</formula2>
    </dataValidation>
    <dataValidation type="decimal" operator="greaterThan" allowBlank="1" showInputMessage="1" showErrorMessage="1" sqref="AA7:AC156" xr:uid="{00000000-0002-0000-0B00-000002000000}">
      <formula1>0</formula1>
    </dataValidation>
    <dataValidation type="whole" allowBlank="1" showInputMessage="1" showErrorMessage="1" sqref="V7:V156" xr:uid="{00000000-0002-0000-0B00-000003000000}">
      <formula1>0</formula1>
      <formula2>200</formula2>
    </dataValidation>
    <dataValidation type="decimal" operator="greaterThan" allowBlank="1" showInputMessage="1" showErrorMessage="1" error="Dose entries cannot be a negative number " sqref="E7:K156" xr:uid="{00000000-0002-0000-0B00-000004000000}">
      <formula1>0</formula1>
    </dataValidation>
    <dataValidation type="decimal" allowBlank="1" showInputMessage="1" showErrorMessage="1" error="Height must be entered in centimeters" sqref="Q7:Q156" xr:uid="{00000000-0002-0000-0B00-000005000000}">
      <formula1>0.5</formula1>
      <formula2>3</formula2>
    </dataValidation>
    <dataValidation type="list" allowBlank="1" showInputMessage="1" sqref="T7:T156" xr:uid="{00000000-0002-0000-0B00-000006000000}">
      <formula1>"2,3,7.5,10,15,20,30,60"</formula1>
    </dataValidation>
    <dataValidation type="list" allowBlank="1" showInputMessage="1" sqref="S7:S156 AG7:AG156 X7:X156" xr:uid="{00000000-0002-0000-0B00-000007000000}">
      <formula1>"Yes, No, Not known"</formula1>
    </dataValidation>
    <dataValidation type="list" allowBlank="1" showInputMessage="1" sqref="U7:U156" xr:uid="{00000000-0002-0000-0B00-000008000000}">
      <formula1>"60,30,15,10,7.5"</formula1>
    </dataValidation>
    <dataValidation type="list" allowBlank="1" showInputMessage="1" sqref="Z7:Z156" xr:uid="{00000000-0002-0000-0B00-000009000000}">
      <formula1>"Yes: In all cases, Yes: In most cases, Yes: In some cases, No, Not Known"</formula1>
    </dataValidation>
    <dataValidation type="list" allowBlank="1" showInputMessage="1" sqref="AD7:AD156" xr:uid="{00000000-0002-0000-0B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0B00-00000B000000}">
      <formula1>"Yes: High, Yes: Medium, Yes: Low, Yes: Bone, Yes: Soft tissue,Yes: Other, No, No: see notes, Not Known"</formula1>
    </dataValidation>
    <dataValidation type="list" allowBlank="1" showInputMessage="1" sqref="Y7:Y156" xr:uid="{00000000-0002-0000-0B00-00000C000000}">
      <formula1>$AW$13:$AW$23</formula1>
    </dataValidation>
    <dataValidation type="list" allowBlank="1" showInputMessage="1" sqref="AP7:AP156" xr:uid="{00000000-0002-0000-0B00-00000D000000}">
      <formula1>$AW$27:$AW$34</formula1>
    </dataValidation>
    <dataValidation type="list" allowBlank="1" showInputMessage="1" sqref="P7:P156" xr:uid="{00000000-0002-0000-0B00-00000E000000}">
      <formula1>$AU$29:$AU$32</formula1>
    </dataValidation>
    <dataValidation type="list" allowBlank="1" showInputMessage="1" sqref="I4:K4" xr:uid="{00000000-0002-0000-0B00-00000F000000}">
      <formula1>"Gy, dGy, cGy, mGy, Other, Not known"</formula1>
    </dataValidation>
    <dataValidation type="list" allowBlank="1" showInputMessage="1" sqref="H4" xr:uid="{00000000-0002-0000-0B00-000010000000}">
      <formula1>"Seconds, Minutes - decimal point - seconds, Minutes and decimal fraction of minutes, Other, Not known"</formula1>
    </dataValidation>
    <dataValidation type="list" allowBlank="1" showInputMessage="1" sqref="AF7:AF156" xr:uid="{00000000-0002-0000-0B00-000011000000}">
      <formula1>"0.5, 1.0, 1.5, 2.0, 2.5, 3.0, 3.5, 4.0, 4.5, 5.0"</formula1>
    </dataValidation>
    <dataValidation type="list" allowBlank="1" showInputMessage="1" sqref="AE7:AE156" xr:uid="{00000000-0002-0000-0B00-000012000000}">
      <formula1>"0.1, 0.2, 0.3, 0.4, 0.5, 0.6, 0.7, 0.8, 0.9"</formula1>
    </dataValidation>
    <dataValidation type="list" allowBlank="1" showInputMessage="1" sqref="AL7:AL156" xr:uid="{00000000-0002-0000-0B00-000013000000}">
      <formula1>"Yes, Yes: comment in column AQ, No, Not Known"</formula1>
    </dataValidation>
    <dataValidation type="list" allowBlank="1" showInputMessage="1" sqref="AM7:AM156" xr:uid="{00000000-0002-0000-0B00-000014000000}">
      <formula1>"Not known, Yes: check image after procedure, Yes: see additional information in column AQ, Yes, No"</formula1>
    </dataValidation>
    <dataValidation type="date" allowBlank="1" showInputMessage="1" showErrorMessage="1" sqref="D7:D156" xr:uid="{00000000-0002-0000-0B00-000015000000}">
      <formula1>42370</formula1>
      <formula2>47484</formula2>
    </dataValidation>
    <dataValidation type="list" allowBlank="1" showInputMessage="1" sqref="F4:G4" xr:uid="{00000000-0002-0000-0B00-000016000000}">
      <formula1>$AU$13:$AU$21</formula1>
    </dataValidation>
    <dataValidation type="list" allowBlank="1" showInputMessage="1" sqref="W7:W156" xr:uid="{4F996DD1-8F66-44FD-81CF-23E897E3A215}">
      <formula1>"Yes, Yes: Virtual grid, No, Not known"</formula1>
    </dataValidation>
  </dataValidation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CCFF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692" t="s">
        <v>2111</v>
      </c>
      <c r="C2" s="1693"/>
      <c r="D2" s="1694"/>
      <c r="E2" s="1084" t="s">
        <v>753</v>
      </c>
      <c r="F2" s="1699" t="str">
        <f>VLOOKUP($B$2,'Info Exam and Procedure List'!M4:P30,2)</f>
        <v>Included as now more commonly performed than barium enema.</v>
      </c>
      <c r="G2" s="1712"/>
      <c r="H2" s="1712"/>
      <c r="I2" s="1712"/>
      <c r="J2" s="1712"/>
      <c r="K2" s="1713"/>
      <c r="L2" s="1053"/>
      <c r="M2" s="1053"/>
      <c r="O2" s="1061" t="s">
        <v>1765</v>
      </c>
      <c r="S2" s="446"/>
      <c r="T2" s="446"/>
      <c r="U2" s="446"/>
      <c r="V2" s="446"/>
      <c r="W2" s="708"/>
      <c r="AH2" s="446"/>
      <c r="AI2" s="446"/>
      <c r="AJ2" s="446"/>
      <c r="AK2" s="446"/>
      <c r="AL2" s="446"/>
      <c r="AM2" s="446"/>
      <c r="AN2" s="478" t="str">
        <f>VLOOKUP($B$2,'Info Exam and Procedure List'!M4:P49,3)</f>
        <v>Water soluble contrast enema (procedure) (241168000)</v>
      </c>
      <c r="AO2" s="479" t="str">
        <f>VLOOKUP($B$2,'Info Exam and Procedure List'!M4:P49,4)</f>
        <v>Water soluble contrast enema (FWSEN)</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F07. Water soluble contrast enema</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483"/>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1526</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471"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F07. Water soluble contrast enema</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321"/>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321"/>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321"/>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321"/>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321"/>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321"/>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321"/>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321"/>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321"/>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321"/>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321"/>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321"/>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321"/>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321"/>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321"/>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321"/>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321"/>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321"/>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321"/>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321"/>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321"/>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321"/>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321"/>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321"/>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321"/>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321"/>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321"/>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321"/>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321"/>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321"/>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321"/>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321"/>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321"/>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321"/>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321"/>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321"/>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321"/>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321"/>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321"/>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321"/>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321"/>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321"/>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321"/>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321"/>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321"/>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321"/>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321"/>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321"/>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321"/>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321"/>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321"/>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321"/>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321"/>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321"/>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321"/>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321"/>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321"/>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321"/>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321"/>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321"/>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321"/>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321"/>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321"/>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321"/>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321"/>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321"/>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321"/>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321"/>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321"/>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321"/>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321"/>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321"/>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321"/>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321"/>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321"/>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321"/>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321"/>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321"/>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321"/>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321"/>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321"/>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321"/>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321"/>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321"/>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321"/>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321"/>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321"/>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321"/>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321"/>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321"/>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321"/>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321"/>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321"/>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321"/>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321"/>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321"/>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321"/>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321"/>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321"/>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321"/>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321"/>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321"/>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321"/>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321"/>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321"/>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321"/>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321"/>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321"/>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321"/>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321"/>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321"/>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321"/>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321"/>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321"/>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321"/>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321"/>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321"/>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321"/>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321"/>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321"/>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321"/>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321"/>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321"/>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321"/>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321"/>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321"/>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321"/>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321"/>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321"/>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321"/>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321"/>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321"/>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321"/>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321"/>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321"/>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321"/>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321"/>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321"/>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321"/>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321"/>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321"/>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321"/>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321"/>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321"/>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321"/>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321"/>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321"/>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321"/>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321"/>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103" priority="2" stopIfTrue="1" operator="containsText" text="No exam date">
      <formula>NOT(ISERROR(SEARCH("No exam date",BH7)))</formula>
    </cfRule>
  </conditionalFormatting>
  <conditionalFormatting sqref="BI7:BI56">
    <cfRule type="containsText" dxfId="102" priority="1" stopIfTrue="1" operator="containsText" text="Required: entry missing">
      <formula>NOT(ISERROR(SEARCH("Required: entry missing",BI7)))</formula>
    </cfRule>
  </conditionalFormatting>
  <conditionalFormatting sqref="CZ7:DA56">
    <cfRule type="containsText" dxfId="101" priority="9" stopIfTrue="1" operator="containsText" text="No dose units entered">
      <formula>NOT(ISERROR(SEARCH("No dose units entered",CZ7)))</formula>
    </cfRule>
    <cfRule type="containsText" dxfId="100" priority="10" stopIfTrue="1" operator="containsText" text="Look for Note on dose units">
      <formula>NOT(ISERROR(SEARCH("Look for Note on dose units",CZ7)))</formula>
    </cfRule>
  </conditionalFormatting>
  <dataValidations count="26">
    <dataValidation type="decimal" allowBlank="1" showInputMessage="1" showErrorMessage="1" error="Height must be entered in centimeters" sqref="Q7:Q156" xr:uid="{00000000-0002-0000-0C00-000000000000}">
      <formula1>0.5</formula1>
      <formula2>3</formula2>
    </dataValidation>
    <dataValidation type="decimal" operator="greaterThan" allowBlank="1" showInputMessage="1" showErrorMessage="1" error="Dose entries cannot be a negative number " sqref="E7:K156" xr:uid="{00000000-0002-0000-0C00-000001000000}">
      <formula1>0</formula1>
    </dataValidation>
    <dataValidation type="whole" allowBlank="1" showInputMessage="1" showErrorMessage="1" sqref="V7:V156" xr:uid="{00000000-0002-0000-0C00-000002000000}">
      <formula1>0</formula1>
      <formula2>200</formula2>
    </dataValidation>
    <dataValidation type="decimal" operator="greaterThan" allowBlank="1" showInputMessage="1" showErrorMessage="1" sqref="AA7:AC156" xr:uid="{00000000-0002-0000-0C00-000003000000}">
      <formula1>0</formula1>
    </dataValidation>
    <dataValidation type="decimal" allowBlank="1" showInputMessage="1" showErrorMessage="1" sqref="O7:O156" xr:uid="{00000000-0002-0000-0C00-000004000000}">
      <formula1>16</formula1>
      <formula2>120</formula2>
    </dataValidation>
    <dataValidation type="decimal" allowBlank="1" showInputMessage="1" showErrorMessage="1" sqref="M7:M156" xr:uid="{00000000-0002-0000-0C00-000005000000}">
      <formula1>30</formula1>
      <formula2>300</formula2>
    </dataValidation>
    <dataValidation type="list" allowBlank="1" showInputMessage="1" sqref="T7:T156" xr:uid="{00000000-0002-0000-0C00-000006000000}">
      <formula1>"2,3,7.5,10,15,20,30,60"</formula1>
    </dataValidation>
    <dataValidation type="list" allowBlank="1" showInputMessage="1" sqref="S7:S156 AG7:AG156 X7:X156" xr:uid="{00000000-0002-0000-0C00-000007000000}">
      <formula1>"Yes, No, Not known"</formula1>
    </dataValidation>
    <dataValidation type="list" allowBlank="1" showInputMessage="1" sqref="AL8:AL156" xr:uid="{00000000-0002-0000-0C00-000008000000}">
      <formula1>"Yes, Yes: comment in column AP, No, Not Known"</formula1>
    </dataValidation>
    <dataValidation type="list" allowBlank="1" showInputMessage="1" sqref="U7:U156" xr:uid="{00000000-0002-0000-0C00-000009000000}">
      <formula1>"60,30,15,10,7.5"</formula1>
    </dataValidation>
    <dataValidation type="list" allowBlank="1" showInputMessage="1" sqref="Z7:Z156" xr:uid="{00000000-0002-0000-0C00-00000A000000}">
      <formula1>"Yes: In all cases, Yes: In most cases, Yes: In some cases, No, Not Known"</formula1>
    </dataValidation>
    <dataValidation type="list" allowBlank="1" showInputMessage="1" sqref="AD7:AD156" xr:uid="{00000000-0002-0000-0C00-00000B000000}">
      <formula1>"Yes: fully automatic filtration on this system, No: user can set dose/filtration option, Additional filtration not usual needed for this exam, Not known, Other"</formula1>
    </dataValidation>
    <dataValidation type="list" allowBlank="1" showInputMessage="1" sqref="R7:R156" xr:uid="{00000000-0002-0000-0C00-00000C000000}">
      <formula1>"Yes: High, Yes: Medium, Yes: Low, Yes: Bone, Yes: Soft tissue,Yes: Other, No, No: see notes, Not Known"</formula1>
    </dataValidation>
    <dataValidation type="list" allowBlank="1" showInputMessage="1" sqref="Y7:Y156" xr:uid="{00000000-0002-0000-0C00-00000D000000}">
      <formula1>$AW$13:$AW$23</formula1>
    </dataValidation>
    <dataValidation type="list" allowBlank="1" showInputMessage="1" sqref="AP7:AP156" xr:uid="{00000000-0002-0000-0C00-00000E000000}">
      <formula1>$AW$27:$AW$34</formula1>
    </dataValidation>
    <dataValidation type="list" allowBlank="1" showInputMessage="1" sqref="P7:P156" xr:uid="{00000000-0002-0000-0C00-00000F000000}">
      <formula1>$AU$29:$AU$32</formula1>
    </dataValidation>
    <dataValidation type="list" allowBlank="1" showInputMessage="1" sqref="I4:K4" xr:uid="{00000000-0002-0000-0C00-000010000000}">
      <formula1>"Gy, dGy, cGy, mGy, Other, Not known"</formula1>
    </dataValidation>
    <dataValidation type="list" allowBlank="1" showInputMessage="1" sqref="H4" xr:uid="{00000000-0002-0000-0C00-000011000000}">
      <formula1>"Seconds, Minutes - decimal point - seconds, Minutes and decimal fraction of minutes, Other, Not known"</formula1>
    </dataValidation>
    <dataValidation type="list" allowBlank="1" showInputMessage="1" sqref="AM8:AM156" xr:uid="{00000000-0002-0000-0C00-000012000000}">
      <formula1>"Not known, Yes: check image after procedure, Yes: see additional information in column AI, Yes, No"</formula1>
    </dataValidation>
    <dataValidation type="list" allowBlank="1" showInputMessage="1" sqref="AF7:AF156" xr:uid="{00000000-0002-0000-0C00-000013000000}">
      <formula1>"0.5, 1.0, 1.5, 2.0, 2.5, 3.0, 3.5, 4.0, 4.5, 5.0"</formula1>
    </dataValidation>
    <dataValidation type="list" allowBlank="1" showInputMessage="1" sqref="AE7:AE156" xr:uid="{00000000-0002-0000-0C00-000014000000}">
      <formula1>"0.1, 0.2, 0.3, 0.4, 0.5, 0.6, 0.7, 0.8, 0.9"</formula1>
    </dataValidation>
    <dataValidation type="list" allowBlank="1" showInputMessage="1" sqref="AL7" xr:uid="{00000000-0002-0000-0C00-000015000000}">
      <formula1>"Yes, Yes: comment in column AQ, No, Not Known"</formula1>
    </dataValidation>
    <dataValidation type="list" allowBlank="1" showInputMessage="1" sqref="AM7" xr:uid="{00000000-0002-0000-0C00-000016000000}">
      <formula1>"Not known, Yes: check image after procedure, Yes: see additional information in column AQ, Yes, No"</formula1>
    </dataValidation>
    <dataValidation type="date" allowBlank="1" showInputMessage="1" showErrorMessage="1" sqref="D7:D156" xr:uid="{00000000-0002-0000-0C00-000017000000}">
      <formula1>42370</formula1>
      <formula2>47484</formula2>
    </dataValidation>
    <dataValidation type="list" allowBlank="1" showInputMessage="1" sqref="F4:G4" xr:uid="{00000000-0002-0000-0C00-000018000000}">
      <formula1>$AU$13:$AU$21</formula1>
    </dataValidation>
    <dataValidation type="list" allowBlank="1" showInputMessage="1" sqref="W7:W156" xr:uid="{DFD51C1D-D2D6-452A-BCAB-4601B0264071}">
      <formula1>"Yes, Yes: Virtual grid, No, Not known"</formula1>
    </dataValidation>
  </dataValidation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CFF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692" t="s">
        <v>2112</v>
      </c>
      <c r="C2" s="1693"/>
      <c r="D2" s="1694"/>
      <c r="E2" s="1084" t="s">
        <v>753</v>
      </c>
      <c r="F2" s="1699" t="str">
        <f>VLOOKUP($B$2,'Info Exam and Procedure List'!M4:P30,2)</f>
        <v>Do not include any Videofluoroscopy water soluble contrast Swallow exam doses.</v>
      </c>
      <c r="G2" s="1712"/>
      <c r="H2" s="1712"/>
      <c r="I2" s="1712"/>
      <c r="J2" s="1712"/>
      <c r="K2" s="1713"/>
      <c r="L2" s="1052"/>
      <c r="M2" s="1053"/>
      <c r="O2" s="1061" t="s">
        <v>1765</v>
      </c>
      <c r="S2" s="446"/>
      <c r="T2" s="446"/>
      <c r="U2" s="446"/>
      <c r="V2" s="446"/>
      <c r="W2" s="708"/>
      <c r="AH2" s="446"/>
      <c r="AI2" s="446"/>
      <c r="AJ2" s="446"/>
      <c r="AK2" s="446"/>
      <c r="AL2" s="446"/>
      <c r="AM2" s="446"/>
      <c r="AN2" s="478" t="str">
        <f>VLOOKUP($B$2,'Info Exam and Procedure List'!M4:P49,3)</f>
        <v>Water soluble contrast swallow (procedure) (241143002)</v>
      </c>
      <c r="AO2" s="479" t="str">
        <f>VLOOKUP($B$2,'Info Exam and Procedure List'!M4:P49,4)</f>
        <v>Water soluble contrast swallow (FWASW)</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L3" s="26"/>
      <c r="M3" s="26"/>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F08. Water soluble contrast swallow</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1527</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F08. Water soluble contrast swallow</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321"/>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321"/>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321"/>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321"/>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321"/>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321"/>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321"/>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321"/>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321"/>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321"/>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321"/>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321"/>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321"/>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321"/>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321"/>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321"/>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321"/>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321"/>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321"/>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321"/>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321"/>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321"/>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321"/>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321"/>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321"/>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321"/>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321"/>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321"/>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321"/>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321"/>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321"/>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321"/>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321"/>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321"/>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321"/>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321"/>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321"/>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321"/>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321"/>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321"/>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321"/>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321"/>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321"/>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321"/>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321"/>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321"/>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321"/>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321"/>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321"/>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321"/>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321"/>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321"/>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321"/>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321"/>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321"/>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321"/>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321"/>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321"/>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321"/>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321"/>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321"/>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321"/>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321"/>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321"/>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321"/>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321"/>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321"/>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321"/>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321"/>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321"/>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321"/>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321"/>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321"/>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321"/>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321"/>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321"/>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321"/>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321"/>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321"/>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321"/>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321"/>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321"/>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321"/>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321"/>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321"/>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321"/>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321"/>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321"/>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321"/>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321"/>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321"/>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321"/>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321"/>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321"/>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321"/>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321"/>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321"/>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321"/>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321"/>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321"/>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321"/>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321"/>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321"/>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321"/>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321"/>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321"/>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321"/>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321"/>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321"/>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321"/>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321"/>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321"/>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321"/>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321"/>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321"/>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321"/>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321"/>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321"/>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321"/>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321"/>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321"/>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321"/>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321"/>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321"/>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321"/>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321"/>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321"/>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321"/>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321"/>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321"/>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321"/>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321"/>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321"/>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321"/>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321"/>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321"/>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321"/>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321"/>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321"/>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321"/>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321"/>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321"/>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321"/>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321"/>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321"/>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321"/>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321"/>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321"/>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321"/>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99" priority="2" stopIfTrue="1" operator="containsText" text="No exam date">
      <formula>NOT(ISERROR(SEARCH("No exam date",BH7)))</formula>
    </cfRule>
  </conditionalFormatting>
  <conditionalFormatting sqref="BI7:BI56">
    <cfRule type="containsText" dxfId="98" priority="1" stopIfTrue="1" operator="containsText" text="Required: entry missing">
      <formula>NOT(ISERROR(SEARCH("Required: entry missing",BI7)))</formula>
    </cfRule>
  </conditionalFormatting>
  <conditionalFormatting sqref="CZ7:DA56">
    <cfRule type="containsText" dxfId="97" priority="9" stopIfTrue="1" operator="containsText" text="No dose units entered">
      <formula>NOT(ISERROR(SEARCH("No dose units entered",CZ7)))</formula>
    </cfRule>
    <cfRule type="containsText" dxfId="96" priority="10" stopIfTrue="1" operator="containsText" text="Look for Note on dose units">
      <formula>NOT(ISERROR(SEARCH("Look for Note on dose units",CZ7)))</formula>
    </cfRule>
  </conditionalFormatting>
  <dataValidations count="26">
    <dataValidation type="decimal" allowBlank="1" showInputMessage="1" showErrorMessage="1" error="Height must be entered in centimeters" sqref="Q7:Q156" xr:uid="{00000000-0002-0000-0D00-000000000000}">
      <formula1>0.5</formula1>
      <formula2>3</formula2>
    </dataValidation>
    <dataValidation type="decimal" operator="greaterThan" allowBlank="1" showInputMessage="1" showErrorMessage="1" error="Dose entries cannot be a negative number " sqref="E7:K156" xr:uid="{00000000-0002-0000-0D00-000001000000}">
      <formula1>0</formula1>
    </dataValidation>
    <dataValidation type="whole" allowBlank="1" showInputMessage="1" showErrorMessage="1" sqref="V7:V156" xr:uid="{00000000-0002-0000-0D00-000002000000}">
      <formula1>0</formula1>
      <formula2>200</formula2>
    </dataValidation>
    <dataValidation type="decimal" operator="greaterThan" allowBlank="1" showInputMessage="1" showErrorMessage="1" sqref="AA7:AC156" xr:uid="{00000000-0002-0000-0D00-000003000000}">
      <formula1>0</formula1>
    </dataValidation>
    <dataValidation type="decimal" allowBlank="1" showInputMessage="1" showErrorMessage="1" sqref="O7:O156" xr:uid="{00000000-0002-0000-0D00-000004000000}">
      <formula1>16</formula1>
      <formula2>120</formula2>
    </dataValidation>
    <dataValidation type="decimal" allowBlank="1" showInputMessage="1" showErrorMessage="1" sqref="M7:M156" xr:uid="{00000000-0002-0000-0D00-000005000000}">
      <formula1>30</formula1>
      <formula2>300</formula2>
    </dataValidation>
    <dataValidation type="list" allowBlank="1" showInputMessage="1" sqref="T7:T156" xr:uid="{00000000-0002-0000-0D00-000006000000}">
      <formula1>"2,3,7.5,10,15,20,30,60"</formula1>
    </dataValidation>
    <dataValidation type="list" allowBlank="1" showInputMessage="1" sqref="S7:S156 AG7:AG156 X7:X156" xr:uid="{00000000-0002-0000-0D00-000007000000}">
      <formula1>"Yes, No, Not known"</formula1>
    </dataValidation>
    <dataValidation type="list" allowBlank="1" showInputMessage="1" sqref="AL8:AL156" xr:uid="{00000000-0002-0000-0D00-000008000000}">
      <formula1>"Yes, Yes: comment in column AP, No, Not Known"</formula1>
    </dataValidation>
    <dataValidation type="list" allowBlank="1" showInputMessage="1" sqref="U7:U156" xr:uid="{00000000-0002-0000-0D00-000009000000}">
      <formula1>"60,30,15,10,7.5"</formula1>
    </dataValidation>
    <dataValidation type="list" allowBlank="1" showInputMessage="1" sqref="Z7:Z156" xr:uid="{00000000-0002-0000-0D00-00000A000000}">
      <formula1>"Yes: In all cases, Yes: In most cases, Yes: In some cases, No, Not Known"</formula1>
    </dataValidation>
    <dataValidation type="list" allowBlank="1" showInputMessage="1" sqref="AD7:AD156" xr:uid="{00000000-0002-0000-0D00-00000B000000}">
      <formula1>"Yes: fully automatic filtration on this system, No: user can set dose/filtration option, Additional filtration not usual needed for this exam, Not known, Other"</formula1>
    </dataValidation>
    <dataValidation type="list" allowBlank="1" showInputMessage="1" sqref="R7:R156" xr:uid="{00000000-0002-0000-0D00-00000C000000}">
      <formula1>"Yes: High, Yes: Medium, Yes: Low, Yes: Bone, Yes: Soft tissue,Yes: Other, No, No: see notes, Not Known"</formula1>
    </dataValidation>
    <dataValidation type="list" allowBlank="1" showInputMessage="1" sqref="Y7:Y156" xr:uid="{00000000-0002-0000-0D00-00000D000000}">
      <formula1>$AW$13:$AW$23</formula1>
    </dataValidation>
    <dataValidation type="list" allowBlank="1" showInputMessage="1" sqref="AP7:AP156" xr:uid="{00000000-0002-0000-0D00-00000E000000}">
      <formula1>$AW$27:$AW$34</formula1>
    </dataValidation>
    <dataValidation type="list" allowBlank="1" showInputMessage="1" sqref="P7:P156" xr:uid="{00000000-0002-0000-0D00-00000F000000}">
      <formula1>$AU$29:$AU$32</formula1>
    </dataValidation>
    <dataValidation type="list" allowBlank="1" showInputMessage="1" sqref="I4:K4" xr:uid="{00000000-0002-0000-0D00-000010000000}">
      <formula1>"Gy, dGy, cGy, mGy, Other, Not known"</formula1>
    </dataValidation>
    <dataValidation type="list" allowBlank="1" showInputMessage="1" sqref="H4" xr:uid="{00000000-0002-0000-0D00-000011000000}">
      <formula1>"Seconds, Minutes - decimal point - seconds, Minutes and decimal fraction of minutes, Other, Not known"</formula1>
    </dataValidation>
    <dataValidation type="list" allowBlank="1" showInputMessage="1" sqref="AM8:AM156" xr:uid="{00000000-0002-0000-0D00-000012000000}">
      <formula1>"Not known, Yes: check image after procedure, Yes: see additional information in column AI, Yes, No"</formula1>
    </dataValidation>
    <dataValidation type="list" allowBlank="1" showInputMessage="1" sqref="AF7:AF156" xr:uid="{00000000-0002-0000-0D00-000013000000}">
      <formula1>"0.5, 1.0, 1.5, 2.0, 2.5, 3.0, 3.5, 4.0, 4.5, 5.0"</formula1>
    </dataValidation>
    <dataValidation type="list" allowBlank="1" showInputMessage="1" sqref="AE7:AE156" xr:uid="{00000000-0002-0000-0D00-000014000000}">
      <formula1>"0.1, 0.2, 0.3, 0.4, 0.5, 0.6, 0.7, 0.8, 0.9"</formula1>
    </dataValidation>
    <dataValidation type="list" allowBlank="1" showInputMessage="1" sqref="AL7" xr:uid="{00000000-0002-0000-0D00-000015000000}">
      <formula1>"Yes, Yes: comment in column AQ, No, Not Known"</formula1>
    </dataValidation>
    <dataValidation type="list" allowBlank="1" showInputMessage="1" sqref="AM7" xr:uid="{00000000-0002-0000-0D00-000016000000}">
      <formula1>"Not known, Yes: check image after procedure, Yes: see additional information in column AQ, Yes, No"</formula1>
    </dataValidation>
    <dataValidation type="date" allowBlank="1" showInputMessage="1" showErrorMessage="1" sqref="D7:D156" xr:uid="{00000000-0002-0000-0D00-000017000000}">
      <formula1>42370</formula1>
      <formula2>47484</formula2>
    </dataValidation>
    <dataValidation type="list" allowBlank="1" showInputMessage="1" sqref="F4:G4" xr:uid="{00000000-0002-0000-0D00-000018000000}">
      <formula1>$AU$13:$AU$21</formula1>
    </dataValidation>
    <dataValidation type="list" allowBlank="1" showInputMessage="1" sqref="W7:W156" xr:uid="{E2CE0A42-760E-426F-B696-D2BD16C67080}">
      <formula1>"Yes, Yes: Virtual grid, No, Not known"</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CFF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692" t="s">
        <v>2113</v>
      </c>
      <c r="C2" s="1693"/>
      <c r="D2" s="1694"/>
      <c r="E2" s="1084" t="s">
        <v>753</v>
      </c>
      <c r="F2" s="1699" t="str">
        <f>VLOOKUP($B$2,'Info Exam and Procedure List'!M4:P30,2)</f>
        <v>Any notes on exams may be entered in comments column.</v>
      </c>
      <c r="G2" s="1712"/>
      <c r="H2" s="1712"/>
      <c r="I2" s="1712"/>
      <c r="J2" s="1712"/>
      <c r="K2" s="1713"/>
      <c r="O2" s="1061" t="s">
        <v>1765</v>
      </c>
      <c r="S2" s="446"/>
      <c r="T2" s="446"/>
      <c r="U2" s="446"/>
      <c r="V2" s="446"/>
      <c r="W2" s="708"/>
      <c r="AH2" s="446"/>
      <c r="AI2" s="446"/>
      <c r="AJ2" s="446"/>
      <c r="AK2" s="446"/>
      <c r="AL2" s="446"/>
      <c r="AM2" s="446"/>
      <c r="AN2" s="478" t="str">
        <f>VLOOKUP($B$2,'Info Exam and Procedure List'!M4:P49,3)</f>
        <v>Fluoroscopic hysterosalpingography (procedure) (418120006)</v>
      </c>
      <c r="AO2" s="479" t="str">
        <f>VLOOKUP($B$2,'Info Exam and Procedure List'!M4:P49,4)</f>
        <v>Hysterosalpingogram (FHYSG)</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L3" s="26"/>
      <c r="M3" s="26"/>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F09. Hysterosalpingography</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1528</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454" t="s">
        <v>827</v>
      </c>
      <c r="M5" s="454"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1054"/>
      <c r="M6" s="1077"/>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145"/>
      <c r="F7" s="749"/>
      <c r="G7" s="750"/>
      <c r="H7" s="919"/>
      <c r="I7" s="749"/>
      <c r="J7" s="31"/>
      <c r="K7" s="31"/>
      <c r="L7" s="1055"/>
      <c r="M7" s="1078"/>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F09. Hysterosalpingography</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145"/>
      <c r="F8" s="749"/>
      <c r="G8" s="750"/>
      <c r="H8" s="919"/>
      <c r="I8" s="920"/>
      <c r="J8" s="32"/>
      <c r="K8" s="32"/>
      <c r="L8" s="1056"/>
      <c r="M8" s="107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145"/>
      <c r="F9" s="749"/>
      <c r="G9" s="750"/>
      <c r="H9" s="919"/>
      <c r="I9" s="920"/>
      <c r="J9" s="32"/>
      <c r="K9" s="32"/>
      <c r="L9" s="1056"/>
      <c r="M9" s="107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145"/>
      <c r="F10" s="749"/>
      <c r="G10" s="750"/>
      <c r="H10" s="919"/>
      <c r="I10" s="920"/>
      <c r="J10" s="32"/>
      <c r="K10" s="32"/>
      <c r="L10" s="1056"/>
      <c r="M10" s="107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145"/>
      <c r="F11" s="749"/>
      <c r="G11" s="750"/>
      <c r="H11" s="919"/>
      <c r="I11" s="920"/>
      <c r="J11" s="32"/>
      <c r="K11" s="32"/>
      <c r="L11" s="1056"/>
      <c r="M11" s="107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145"/>
      <c r="F12" s="749"/>
      <c r="G12" s="750"/>
      <c r="H12" s="919"/>
      <c r="I12" s="920"/>
      <c r="J12" s="32"/>
      <c r="K12" s="32"/>
      <c r="L12" s="1056"/>
      <c r="M12" s="107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145"/>
      <c r="F13" s="749"/>
      <c r="G13" s="750"/>
      <c r="H13" s="919"/>
      <c r="I13" s="920"/>
      <c r="J13" s="32"/>
      <c r="K13" s="32"/>
      <c r="L13" s="1056"/>
      <c r="M13" s="107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145"/>
      <c r="F14" s="749"/>
      <c r="G14" s="750"/>
      <c r="H14" s="919"/>
      <c r="I14" s="920"/>
      <c r="J14" s="32"/>
      <c r="K14" s="32"/>
      <c r="L14" s="1056"/>
      <c r="M14" s="107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145"/>
      <c r="F15" s="749"/>
      <c r="G15" s="750"/>
      <c r="H15" s="919"/>
      <c r="I15" s="920"/>
      <c r="J15" s="32"/>
      <c r="K15" s="32"/>
      <c r="L15" s="1056"/>
      <c r="M15" s="107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145"/>
      <c r="F16" s="749"/>
      <c r="G16" s="750"/>
      <c r="H16" s="919"/>
      <c r="I16" s="920"/>
      <c r="J16" s="32"/>
      <c r="K16" s="32"/>
      <c r="L16" s="1056"/>
      <c r="M16" s="107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145"/>
      <c r="F17" s="749"/>
      <c r="G17" s="750"/>
      <c r="H17" s="919"/>
      <c r="I17" s="920"/>
      <c r="J17" s="32"/>
      <c r="K17" s="32"/>
      <c r="L17" s="1056"/>
      <c r="M17" s="107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145"/>
      <c r="F18" s="749"/>
      <c r="G18" s="750"/>
      <c r="H18" s="919"/>
      <c r="I18" s="920"/>
      <c r="J18" s="32"/>
      <c r="K18" s="32"/>
      <c r="L18" s="1056"/>
      <c r="M18" s="107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145"/>
      <c r="F19" s="749"/>
      <c r="G19" s="750"/>
      <c r="H19" s="919"/>
      <c r="I19" s="920"/>
      <c r="J19" s="32"/>
      <c r="K19" s="32"/>
      <c r="L19" s="1056"/>
      <c r="M19" s="107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145"/>
      <c r="F20" s="749"/>
      <c r="G20" s="750"/>
      <c r="H20" s="919"/>
      <c r="I20" s="920"/>
      <c r="J20" s="32"/>
      <c r="K20" s="32"/>
      <c r="L20" s="1056"/>
      <c r="M20" s="107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145"/>
      <c r="F21" s="749"/>
      <c r="G21" s="750"/>
      <c r="H21" s="919"/>
      <c r="I21" s="920"/>
      <c r="J21" s="32"/>
      <c r="K21" s="32"/>
      <c r="L21" s="1056"/>
      <c r="M21" s="107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145"/>
      <c r="F22" s="749"/>
      <c r="G22" s="750"/>
      <c r="H22" s="919"/>
      <c r="I22" s="920"/>
      <c r="J22" s="32"/>
      <c r="K22" s="32"/>
      <c r="L22" s="1056"/>
      <c r="M22" s="107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145"/>
      <c r="F23" s="749"/>
      <c r="G23" s="750"/>
      <c r="H23" s="919"/>
      <c r="I23" s="920"/>
      <c r="J23" s="32"/>
      <c r="K23" s="32"/>
      <c r="L23" s="1056"/>
      <c r="M23" s="107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145"/>
      <c r="F24" s="749"/>
      <c r="G24" s="750"/>
      <c r="H24" s="919"/>
      <c r="I24" s="920"/>
      <c r="J24" s="32"/>
      <c r="K24" s="32"/>
      <c r="L24" s="1056"/>
      <c r="M24" s="107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145"/>
      <c r="F25" s="749"/>
      <c r="G25" s="750"/>
      <c r="H25" s="919"/>
      <c r="I25" s="920"/>
      <c r="J25" s="32"/>
      <c r="K25" s="32"/>
      <c r="L25" s="1056"/>
      <c r="M25" s="107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145"/>
      <c r="F26" s="749"/>
      <c r="G26" s="750"/>
      <c r="H26" s="919"/>
      <c r="I26" s="920"/>
      <c r="J26" s="32"/>
      <c r="K26" s="32"/>
      <c r="L26" s="1056"/>
      <c r="M26" s="107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145"/>
      <c r="F27" s="749"/>
      <c r="G27" s="750"/>
      <c r="H27" s="919"/>
      <c r="I27" s="920"/>
      <c r="J27" s="32"/>
      <c r="K27" s="32"/>
      <c r="L27" s="1056"/>
      <c r="M27" s="107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145"/>
      <c r="F28" s="749"/>
      <c r="G28" s="750"/>
      <c r="H28" s="919"/>
      <c r="I28" s="920"/>
      <c r="J28" s="32"/>
      <c r="K28" s="32"/>
      <c r="L28" s="1056"/>
      <c r="M28" s="107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145"/>
      <c r="F29" s="749"/>
      <c r="G29" s="750"/>
      <c r="H29" s="919"/>
      <c r="I29" s="920"/>
      <c r="J29" s="32"/>
      <c r="K29" s="32"/>
      <c r="L29" s="1056"/>
      <c r="M29" s="107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145"/>
      <c r="F30" s="749"/>
      <c r="G30" s="750"/>
      <c r="H30" s="919"/>
      <c r="I30" s="920"/>
      <c r="J30" s="32"/>
      <c r="K30" s="32"/>
      <c r="L30" s="1056"/>
      <c r="M30" s="107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145"/>
      <c r="F31" s="749"/>
      <c r="G31" s="750"/>
      <c r="H31" s="919"/>
      <c r="I31" s="920"/>
      <c r="J31" s="32"/>
      <c r="K31" s="32"/>
      <c r="L31" s="1056"/>
      <c r="M31" s="107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145"/>
      <c r="F32" s="749"/>
      <c r="G32" s="750"/>
      <c r="H32" s="919"/>
      <c r="I32" s="920"/>
      <c r="J32" s="32"/>
      <c r="K32" s="32"/>
      <c r="L32" s="1056"/>
      <c r="M32" s="107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145"/>
      <c r="F33" s="749"/>
      <c r="G33" s="750"/>
      <c r="H33" s="919"/>
      <c r="I33" s="920"/>
      <c r="J33" s="32"/>
      <c r="K33" s="32"/>
      <c r="L33" s="1056"/>
      <c r="M33" s="107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145"/>
      <c r="F34" s="749"/>
      <c r="G34" s="750"/>
      <c r="H34" s="919"/>
      <c r="I34" s="920"/>
      <c r="J34" s="32"/>
      <c r="K34" s="32"/>
      <c r="L34" s="1056"/>
      <c r="M34" s="107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145"/>
      <c r="F35" s="749"/>
      <c r="G35" s="750"/>
      <c r="H35" s="919"/>
      <c r="I35" s="920"/>
      <c r="J35" s="32"/>
      <c r="K35" s="32"/>
      <c r="L35" s="1056"/>
      <c r="M35" s="107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145"/>
      <c r="F36" s="749"/>
      <c r="G36" s="750"/>
      <c r="H36" s="919"/>
      <c r="I36" s="920"/>
      <c r="J36" s="32"/>
      <c r="K36" s="32"/>
      <c r="L36" s="1056"/>
      <c r="M36" s="107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145"/>
      <c r="F37" s="749"/>
      <c r="G37" s="750"/>
      <c r="H37" s="919"/>
      <c r="I37" s="749"/>
      <c r="J37" s="31"/>
      <c r="K37" s="31"/>
      <c r="L37" s="1056"/>
      <c r="M37" s="1078"/>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145"/>
      <c r="F38" s="749"/>
      <c r="G38" s="750"/>
      <c r="H38" s="919"/>
      <c r="I38" s="920"/>
      <c r="J38" s="32"/>
      <c r="K38" s="32"/>
      <c r="L38" s="1055"/>
      <c r="M38" s="107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145"/>
      <c r="F39" s="749"/>
      <c r="G39" s="750"/>
      <c r="H39" s="919"/>
      <c r="I39" s="920"/>
      <c r="J39" s="32"/>
      <c r="K39" s="32"/>
      <c r="L39" s="1056"/>
      <c r="M39" s="107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145"/>
      <c r="F40" s="749"/>
      <c r="G40" s="750"/>
      <c r="H40" s="919"/>
      <c r="I40" s="920"/>
      <c r="J40" s="32"/>
      <c r="K40" s="32"/>
      <c r="L40" s="1056"/>
      <c r="M40" s="107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145"/>
      <c r="F41" s="749"/>
      <c r="G41" s="750"/>
      <c r="H41" s="919"/>
      <c r="I41" s="920"/>
      <c r="J41" s="32"/>
      <c r="K41" s="32"/>
      <c r="L41" s="1056"/>
      <c r="M41" s="107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145"/>
      <c r="F42" s="749"/>
      <c r="G42" s="750"/>
      <c r="H42" s="919"/>
      <c r="I42" s="920"/>
      <c r="J42" s="32"/>
      <c r="K42" s="32"/>
      <c r="L42" s="1056"/>
      <c r="M42" s="107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145"/>
      <c r="F43" s="749"/>
      <c r="G43" s="750"/>
      <c r="H43" s="919"/>
      <c r="I43" s="920"/>
      <c r="J43" s="32"/>
      <c r="K43" s="32"/>
      <c r="L43" s="1056"/>
      <c r="M43" s="107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145"/>
      <c r="F44" s="749"/>
      <c r="G44" s="750"/>
      <c r="H44" s="919"/>
      <c r="I44" s="920"/>
      <c r="J44" s="32"/>
      <c r="K44" s="32"/>
      <c r="L44" s="1056"/>
      <c r="M44" s="107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145"/>
      <c r="F45" s="749"/>
      <c r="G45" s="750"/>
      <c r="H45" s="919"/>
      <c r="I45" s="920"/>
      <c r="J45" s="32"/>
      <c r="K45" s="32"/>
      <c r="L45" s="1056"/>
      <c r="M45" s="107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145"/>
      <c r="F46" s="749"/>
      <c r="G46" s="750"/>
      <c r="H46" s="919"/>
      <c r="I46" s="920"/>
      <c r="J46" s="32"/>
      <c r="K46" s="32"/>
      <c r="L46" s="1056"/>
      <c r="M46" s="107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145"/>
      <c r="F47" s="749"/>
      <c r="G47" s="750"/>
      <c r="H47" s="919"/>
      <c r="I47" s="749"/>
      <c r="J47" s="31"/>
      <c r="K47" s="31"/>
      <c r="L47" s="1055"/>
      <c r="M47" s="1078"/>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145"/>
      <c r="F48" s="749"/>
      <c r="G48" s="750"/>
      <c r="H48" s="919"/>
      <c r="I48" s="920"/>
      <c r="J48" s="32"/>
      <c r="K48" s="32"/>
      <c r="L48" s="1056"/>
      <c r="M48" s="107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145"/>
      <c r="F49" s="749"/>
      <c r="G49" s="750"/>
      <c r="H49" s="919"/>
      <c r="I49" s="920"/>
      <c r="J49" s="32"/>
      <c r="K49" s="32"/>
      <c r="L49" s="1056"/>
      <c r="M49" s="107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145"/>
      <c r="F50" s="749"/>
      <c r="G50" s="750"/>
      <c r="H50" s="919"/>
      <c r="I50" s="920"/>
      <c r="J50" s="32"/>
      <c r="K50" s="32"/>
      <c r="L50" s="1056"/>
      <c r="M50" s="107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145"/>
      <c r="F51" s="749"/>
      <c r="G51" s="750"/>
      <c r="H51" s="919"/>
      <c r="I51" s="920"/>
      <c r="J51" s="32"/>
      <c r="K51" s="32"/>
      <c r="L51" s="1056"/>
      <c r="M51" s="107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145"/>
      <c r="F52" s="749"/>
      <c r="G52" s="750"/>
      <c r="H52" s="919"/>
      <c r="I52" s="920"/>
      <c r="J52" s="32"/>
      <c r="K52" s="32"/>
      <c r="L52" s="1056"/>
      <c r="M52" s="107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145"/>
      <c r="F53" s="749"/>
      <c r="G53" s="750"/>
      <c r="H53" s="919"/>
      <c r="I53" s="920"/>
      <c r="J53" s="32"/>
      <c r="K53" s="32"/>
      <c r="L53" s="1056"/>
      <c r="M53" s="107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145"/>
      <c r="F54" s="749"/>
      <c r="G54" s="750"/>
      <c r="H54" s="919"/>
      <c r="I54" s="920"/>
      <c r="J54" s="32"/>
      <c r="K54" s="32"/>
      <c r="L54" s="1056"/>
      <c r="M54" s="107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145"/>
      <c r="F55" s="749"/>
      <c r="G55" s="750"/>
      <c r="H55" s="919"/>
      <c r="I55" s="920"/>
      <c r="J55" s="32"/>
      <c r="K55" s="32"/>
      <c r="L55" s="1056"/>
      <c r="M55" s="107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145"/>
      <c r="F56" s="749"/>
      <c r="G56" s="750"/>
      <c r="H56" s="919"/>
      <c r="I56" s="920"/>
      <c r="J56" s="32"/>
      <c r="K56" s="32"/>
      <c r="L56" s="1056"/>
      <c r="M56" s="107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145"/>
      <c r="F57" s="749"/>
      <c r="G57" s="750"/>
      <c r="H57" s="919"/>
      <c r="I57" s="920"/>
      <c r="J57" s="32"/>
      <c r="K57" s="32"/>
      <c r="L57" s="1056"/>
      <c r="M57" s="107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145"/>
      <c r="F58" s="749"/>
      <c r="G58" s="750"/>
      <c r="H58" s="919"/>
      <c r="I58" s="920"/>
      <c r="J58" s="32"/>
      <c r="K58" s="32"/>
      <c r="L58" s="1056"/>
      <c r="M58" s="107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145"/>
      <c r="F59" s="749"/>
      <c r="G59" s="750"/>
      <c r="H59" s="919"/>
      <c r="I59" s="920"/>
      <c r="J59" s="32"/>
      <c r="K59" s="32"/>
      <c r="L59" s="1056"/>
      <c r="M59" s="107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145"/>
      <c r="F60" s="749"/>
      <c r="G60" s="750"/>
      <c r="H60" s="919"/>
      <c r="I60" s="920"/>
      <c r="J60" s="32"/>
      <c r="K60" s="32"/>
      <c r="L60" s="1056"/>
      <c r="M60" s="107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145"/>
      <c r="F61" s="749"/>
      <c r="G61" s="750"/>
      <c r="H61" s="919"/>
      <c r="I61" s="920"/>
      <c r="J61" s="32"/>
      <c r="K61" s="32"/>
      <c r="L61" s="1056"/>
      <c r="M61" s="107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145"/>
      <c r="F62" s="749"/>
      <c r="G62" s="750"/>
      <c r="H62" s="919"/>
      <c r="I62" s="920"/>
      <c r="J62" s="32"/>
      <c r="K62" s="32"/>
      <c r="L62" s="1056"/>
      <c r="M62" s="107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145"/>
      <c r="F63" s="749"/>
      <c r="G63" s="750"/>
      <c r="H63" s="919"/>
      <c r="I63" s="920"/>
      <c r="J63" s="32"/>
      <c r="K63" s="32"/>
      <c r="L63" s="1056"/>
      <c r="M63" s="107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145"/>
      <c r="F64" s="749"/>
      <c r="G64" s="750"/>
      <c r="H64" s="919"/>
      <c r="I64" s="920"/>
      <c r="J64" s="32"/>
      <c r="K64" s="32"/>
      <c r="L64" s="1056"/>
      <c r="M64" s="107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145"/>
      <c r="F65" s="749"/>
      <c r="G65" s="750"/>
      <c r="H65" s="919"/>
      <c r="I65" s="920"/>
      <c r="J65" s="32"/>
      <c r="K65" s="32"/>
      <c r="L65" s="1056"/>
      <c r="M65" s="107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145"/>
      <c r="F66" s="749"/>
      <c r="G66" s="750"/>
      <c r="H66" s="919"/>
      <c r="I66" s="920"/>
      <c r="J66" s="32"/>
      <c r="K66" s="32"/>
      <c r="L66" s="1056"/>
      <c r="M66" s="107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145"/>
      <c r="F67" s="749"/>
      <c r="G67" s="750"/>
      <c r="H67" s="919"/>
      <c r="I67" s="920"/>
      <c r="J67" s="32"/>
      <c r="K67" s="32"/>
      <c r="L67" s="1056"/>
      <c r="M67" s="107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145"/>
      <c r="F68" s="749"/>
      <c r="G68" s="750"/>
      <c r="H68" s="919"/>
      <c r="I68" s="920"/>
      <c r="J68" s="32"/>
      <c r="K68" s="32"/>
      <c r="L68" s="1056"/>
      <c r="M68" s="107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145"/>
      <c r="F69" s="749"/>
      <c r="G69" s="750"/>
      <c r="H69" s="919"/>
      <c r="I69" s="920"/>
      <c r="J69" s="32"/>
      <c r="K69" s="32"/>
      <c r="L69" s="1056"/>
      <c r="M69" s="107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145"/>
      <c r="F70" s="749"/>
      <c r="G70" s="750"/>
      <c r="H70" s="919"/>
      <c r="I70" s="920"/>
      <c r="J70" s="32"/>
      <c r="K70" s="32"/>
      <c r="L70" s="1056"/>
      <c r="M70" s="107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145"/>
      <c r="F71" s="749"/>
      <c r="G71" s="750"/>
      <c r="H71" s="919"/>
      <c r="I71" s="920"/>
      <c r="J71" s="32"/>
      <c r="K71" s="32"/>
      <c r="L71" s="1056"/>
      <c r="M71" s="107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145"/>
      <c r="F72" s="749"/>
      <c r="G72" s="750"/>
      <c r="H72" s="919"/>
      <c r="I72" s="920"/>
      <c r="J72" s="32"/>
      <c r="K72" s="32"/>
      <c r="L72" s="1056"/>
      <c r="M72" s="107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145"/>
      <c r="F73" s="749"/>
      <c r="G73" s="750"/>
      <c r="H73" s="919"/>
      <c r="I73" s="920"/>
      <c r="J73" s="32"/>
      <c r="K73" s="32"/>
      <c r="L73" s="1056"/>
      <c r="M73" s="107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145"/>
      <c r="F74" s="749"/>
      <c r="G74" s="750"/>
      <c r="H74" s="919"/>
      <c r="I74" s="920"/>
      <c r="J74" s="32"/>
      <c r="K74" s="32"/>
      <c r="L74" s="1056"/>
      <c r="M74" s="107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145"/>
      <c r="F75" s="749"/>
      <c r="G75" s="750"/>
      <c r="H75" s="919"/>
      <c r="I75" s="920"/>
      <c r="J75" s="32"/>
      <c r="K75" s="32"/>
      <c r="L75" s="1056"/>
      <c r="M75" s="107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145"/>
      <c r="F76" s="749"/>
      <c r="G76" s="750"/>
      <c r="H76" s="919"/>
      <c r="I76" s="920"/>
      <c r="J76" s="32"/>
      <c r="K76" s="32"/>
      <c r="L76" s="1056"/>
      <c r="M76" s="107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145"/>
      <c r="F77" s="749"/>
      <c r="G77" s="750"/>
      <c r="H77" s="919"/>
      <c r="I77" s="920"/>
      <c r="J77" s="32"/>
      <c r="K77" s="32"/>
      <c r="L77" s="1056"/>
      <c r="M77" s="107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145"/>
      <c r="F78" s="749"/>
      <c r="G78" s="750"/>
      <c r="H78" s="919"/>
      <c r="I78" s="920"/>
      <c r="J78" s="32"/>
      <c r="K78" s="32"/>
      <c r="L78" s="1056"/>
      <c r="M78" s="107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145"/>
      <c r="F79" s="749"/>
      <c r="G79" s="750"/>
      <c r="H79" s="919"/>
      <c r="I79" s="920"/>
      <c r="J79" s="32"/>
      <c r="K79" s="32"/>
      <c r="L79" s="1056"/>
      <c r="M79" s="107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145"/>
      <c r="F80" s="749"/>
      <c r="G80" s="750"/>
      <c r="H80" s="919"/>
      <c r="I80" s="920"/>
      <c r="J80" s="32"/>
      <c r="K80" s="32"/>
      <c r="L80" s="1056"/>
      <c r="M80" s="107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145"/>
      <c r="F81" s="749"/>
      <c r="G81" s="750"/>
      <c r="H81" s="919"/>
      <c r="I81" s="920"/>
      <c r="J81" s="32"/>
      <c r="K81" s="32"/>
      <c r="L81" s="1056"/>
      <c r="M81" s="107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145"/>
      <c r="F82" s="749"/>
      <c r="G82" s="750"/>
      <c r="H82" s="919"/>
      <c r="I82" s="920"/>
      <c r="J82" s="32"/>
      <c r="K82" s="32"/>
      <c r="L82" s="1056"/>
      <c r="M82" s="107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145"/>
      <c r="F83" s="749"/>
      <c r="G83" s="750"/>
      <c r="H83" s="919"/>
      <c r="I83" s="920"/>
      <c r="J83" s="32"/>
      <c r="K83" s="32"/>
      <c r="L83" s="1056"/>
      <c r="M83" s="107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145"/>
      <c r="F84" s="749"/>
      <c r="G84" s="750"/>
      <c r="H84" s="919"/>
      <c r="I84" s="920"/>
      <c r="J84" s="32"/>
      <c r="K84" s="32"/>
      <c r="L84" s="1056"/>
      <c r="M84" s="107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145"/>
      <c r="F85" s="749"/>
      <c r="G85" s="750"/>
      <c r="H85" s="919"/>
      <c r="I85" s="920"/>
      <c r="J85" s="32"/>
      <c r="K85" s="32"/>
      <c r="L85" s="1056"/>
      <c r="M85" s="107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145"/>
      <c r="F86" s="749"/>
      <c r="G86" s="750"/>
      <c r="H86" s="919"/>
      <c r="I86" s="920"/>
      <c r="J86" s="32"/>
      <c r="K86" s="32"/>
      <c r="L86" s="1056"/>
      <c r="M86" s="107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145"/>
      <c r="F87" s="749"/>
      <c r="G87" s="750"/>
      <c r="H87" s="919"/>
      <c r="I87" s="920"/>
      <c r="J87" s="32"/>
      <c r="K87" s="32"/>
      <c r="L87" s="1056"/>
      <c r="M87" s="107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145"/>
      <c r="F88" s="749"/>
      <c r="G88" s="750"/>
      <c r="H88" s="919"/>
      <c r="I88" s="920"/>
      <c r="J88" s="32"/>
      <c r="K88" s="32"/>
      <c r="L88" s="1056"/>
      <c r="M88" s="107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145"/>
      <c r="F89" s="749"/>
      <c r="G89" s="750"/>
      <c r="H89" s="919"/>
      <c r="I89" s="920"/>
      <c r="J89" s="32"/>
      <c r="K89" s="32"/>
      <c r="L89" s="1056"/>
      <c r="M89" s="107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145"/>
      <c r="F90" s="749"/>
      <c r="G90" s="750"/>
      <c r="H90" s="919"/>
      <c r="I90" s="920"/>
      <c r="J90" s="32"/>
      <c r="K90" s="32"/>
      <c r="L90" s="1056"/>
      <c r="M90" s="107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145"/>
      <c r="F91" s="749"/>
      <c r="G91" s="750"/>
      <c r="H91" s="919"/>
      <c r="I91" s="920"/>
      <c r="J91" s="32"/>
      <c r="K91" s="32"/>
      <c r="L91" s="1056"/>
      <c r="M91" s="107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145"/>
      <c r="F92" s="749"/>
      <c r="G92" s="750"/>
      <c r="H92" s="919"/>
      <c r="I92" s="920"/>
      <c r="J92" s="32"/>
      <c r="K92" s="32"/>
      <c r="L92" s="1056"/>
      <c r="M92" s="107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145"/>
      <c r="F93" s="749"/>
      <c r="G93" s="750"/>
      <c r="H93" s="919"/>
      <c r="I93" s="920"/>
      <c r="J93" s="32"/>
      <c r="K93" s="32"/>
      <c r="L93" s="1056"/>
      <c r="M93" s="107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145"/>
      <c r="F94" s="749"/>
      <c r="G94" s="750"/>
      <c r="H94" s="919"/>
      <c r="I94" s="920"/>
      <c r="J94" s="32"/>
      <c r="K94" s="32"/>
      <c r="L94" s="1056"/>
      <c r="M94" s="107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145"/>
      <c r="F95" s="749"/>
      <c r="G95" s="750"/>
      <c r="H95" s="919"/>
      <c r="I95" s="920"/>
      <c r="J95" s="32"/>
      <c r="K95" s="32"/>
      <c r="L95" s="1056"/>
      <c r="M95" s="107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145"/>
      <c r="F96" s="749"/>
      <c r="G96" s="750"/>
      <c r="H96" s="919"/>
      <c r="I96" s="920"/>
      <c r="J96" s="32"/>
      <c r="K96" s="32"/>
      <c r="L96" s="1056"/>
      <c r="M96" s="107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145"/>
      <c r="F97" s="749"/>
      <c r="G97" s="750"/>
      <c r="H97" s="919"/>
      <c r="I97" s="920"/>
      <c r="J97" s="32"/>
      <c r="K97" s="32"/>
      <c r="L97" s="1056"/>
      <c r="M97" s="107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145"/>
      <c r="F98" s="749"/>
      <c r="G98" s="750"/>
      <c r="H98" s="919"/>
      <c r="I98" s="920"/>
      <c r="J98" s="32"/>
      <c r="K98" s="32"/>
      <c r="L98" s="1056"/>
      <c r="M98" s="107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145"/>
      <c r="F99" s="749"/>
      <c r="G99" s="750"/>
      <c r="H99" s="919"/>
      <c r="I99" s="920"/>
      <c r="J99" s="32"/>
      <c r="K99" s="32"/>
      <c r="L99" s="1056"/>
      <c r="M99" s="107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145"/>
      <c r="F100" s="749"/>
      <c r="G100" s="750"/>
      <c r="H100" s="919"/>
      <c r="I100" s="920"/>
      <c r="J100" s="32"/>
      <c r="K100" s="32"/>
      <c r="L100" s="1056"/>
      <c r="M100" s="107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145"/>
      <c r="F101" s="749"/>
      <c r="G101" s="750"/>
      <c r="H101" s="919"/>
      <c r="I101" s="920"/>
      <c r="J101" s="32"/>
      <c r="K101" s="32"/>
      <c r="L101" s="1056"/>
      <c r="M101" s="107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145"/>
      <c r="F102" s="749"/>
      <c r="G102" s="750"/>
      <c r="H102" s="919"/>
      <c r="I102" s="920"/>
      <c r="J102" s="32"/>
      <c r="K102" s="32"/>
      <c r="L102" s="1056"/>
      <c r="M102" s="107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145"/>
      <c r="F103" s="749"/>
      <c r="G103" s="750"/>
      <c r="H103" s="919"/>
      <c r="I103" s="920"/>
      <c r="J103" s="32"/>
      <c r="K103" s="32"/>
      <c r="L103" s="1056"/>
      <c r="M103" s="107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145"/>
      <c r="F104" s="749"/>
      <c r="G104" s="750"/>
      <c r="H104" s="919"/>
      <c r="I104" s="920"/>
      <c r="J104" s="32"/>
      <c r="K104" s="32"/>
      <c r="L104" s="1056"/>
      <c r="M104" s="107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145"/>
      <c r="F105" s="749"/>
      <c r="G105" s="750"/>
      <c r="H105" s="919"/>
      <c r="I105" s="920"/>
      <c r="J105" s="32"/>
      <c r="K105" s="32"/>
      <c r="L105" s="1056"/>
      <c r="M105" s="107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145"/>
      <c r="F106" s="749"/>
      <c r="G106" s="750"/>
      <c r="H106" s="919"/>
      <c r="I106" s="920"/>
      <c r="J106" s="32"/>
      <c r="K106" s="32"/>
      <c r="L106" s="1056"/>
      <c r="M106" s="107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145"/>
      <c r="F107" s="749"/>
      <c r="G107" s="750"/>
      <c r="H107" s="919"/>
      <c r="I107" s="920"/>
      <c r="J107" s="32"/>
      <c r="K107" s="32"/>
      <c r="L107" s="1056"/>
      <c r="M107" s="107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145"/>
      <c r="F108" s="749"/>
      <c r="G108" s="750"/>
      <c r="H108" s="919"/>
      <c r="I108" s="920"/>
      <c r="J108" s="32"/>
      <c r="K108" s="32"/>
      <c r="L108" s="1056"/>
      <c r="M108" s="107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145"/>
      <c r="F109" s="749"/>
      <c r="G109" s="750"/>
      <c r="H109" s="919"/>
      <c r="I109" s="920"/>
      <c r="J109" s="32"/>
      <c r="K109" s="32"/>
      <c r="L109" s="1056"/>
      <c r="M109" s="107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145"/>
      <c r="F110" s="749"/>
      <c r="G110" s="750"/>
      <c r="H110" s="919"/>
      <c r="I110" s="920"/>
      <c r="J110" s="32"/>
      <c r="K110" s="32"/>
      <c r="L110" s="1056"/>
      <c r="M110" s="107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145"/>
      <c r="F111" s="749"/>
      <c r="G111" s="750"/>
      <c r="H111" s="919"/>
      <c r="I111" s="920"/>
      <c r="J111" s="32"/>
      <c r="K111" s="32"/>
      <c r="L111" s="1056"/>
      <c r="M111" s="107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145"/>
      <c r="F112" s="749"/>
      <c r="G112" s="750"/>
      <c r="H112" s="919"/>
      <c r="I112" s="920"/>
      <c r="J112" s="32"/>
      <c r="K112" s="32"/>
      <c r="L112" s="1056"/>
      <c r="M112" s="107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145"/>
      <c r="F113" s="749"/>
      <c r="G113" s="750"/>
      <c r="H113" s="919"/>
      <c r="I113" s="920"/>
      <c r="J113" s="32"/>
      <c r="K113" s="32"/>
      <c r="L113" s="1056"/>
      <c r="M113" s="107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145"/>
      <c r="F114" s="749"/>
      <c r="G114" s="750"/>
      <c r="H114" s="919"/>
      <c r="I114" s="920"/>
      <c r="J114" s="32"/>
      <c r="K114" s="32"/>
      <c r="L114" s="1056"/>
      <c r="M114" s="107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145"/>
      <c r="F115" s="749"/>
      <c r="G115" s="750"/>
      <c r="H115" s="919"/>
      <c r="I115" s="920"/>
      <c r="J115" s="32"/>
      <c r="K115" s="32"/>
      <c r="L115" s="1056"/>
      <c r="M115" s="107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145"/>
      <c r="F116" s="749"/>
      <c r="G116" s="750"/>
      <c r="H116" s="919"/>
      <c r="I116" s="920"/>
      <c r="J116" s="32"/>
      <c r="K116" s="32"/>
      <c r="L116" s="1056"/>
      <c r="M116" s="107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145"/>
      <c r="F117" s="749"/>
      <c r="G117" s="750"/>
      <c r="H117" s="919"/>
      <c r="I117" s="920"/>
      <c r="J117" s="32"/>
      <c r="K117" s="32"/>
      <c r="L117" s="1056"/>
      <c r="M117" s="107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145"/>
      <c r="F118" s="749"/>
      <c r="G118" s="750"/>
      <c r="H118" s="919"/>
      <c r="I118" s="920"/>
      <c r="J118" s="32"/>
      <c r="K118" s="32"/>
      <c r="L118" s="1056"/>
      <c r="M118" s="107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145"/>
      <c r="F119" s="749"/>
      <c r="G119" s="750"/>
      <c r="H119" s="919"/>
      <c r="I119" s="920"/>
      <c r="J119" s="32"/>
      <c r="K119" s="32"/>
      <c r="L119" s="1056"/>
      <c r="M119" s="107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145"/>
      <c r="F120" s="749"/>
      <c r="G120" s="750"/>
      <c r="H120" s="919"/>
      <c r="I120" s="920"/>
      <c r="J120" s="32"/>
      <c r="K120" s="32"/>
      <c r="L120" s="1056"/>
      <c r="M120" s="107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145"/>
      <c r="F121" s="749"/>
      <c r="G121" s="750"/>
      <c r="H121" s="919"/>
      <c r="I121" s="920"/>
      <c r="J121" s="32"/>
      <c r="K121" s="32"/>
      <c r="L121" s="1056"/>
      <c r="M121" s="107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145"/>
      <c r="F122" s="749"/>
      <c r="G122" s="750"/>
      <c r="H122" s="919"/>
      <c r="I122" s="920"/>
      <c r="J122" s="32"/>
      <c r="K122" s="32"/>
      <c r="L122" s="1056"/>
      <c r="M122" s="107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145"/>
      <c r="F123" s="749"/>
      <c r="G123" s="750"/>
      <c r="H123" s="919"/>
      <c r="I123" s="920"/>
      <c r="J123" s="32"/>
      <c r="K123" s="32"/>
      <c r="L123" s="1056"/>
      <c r="M123" s="107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145"/>
      <c r="F124" s="749"/>
      <c r="G124" s="750"/>
      <c r="H124" s="919"/>
      <c r="I124" s="920"/>
      <c r="J124" s="32"/>
      <c r="K124" s="32"/>
      <c r="L124" s="1056"/>
      <c r="M124" s="107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145"/>
      <c r="F125" s="749"/>
      <c r="G125" s="750"/>
      <c r="H125" s="919"/>
      <c r="I125" s="920"/>
      <c r="J125" s="32"/>
      <c r="K125" s="32"/>
      <c r="L125" s="1056"/>
      <c r="M125" s="107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145"/>
      <c r="F126" s="749"/>
      <c r="G126" s="750"/>
      <c r="H126" s="919"/>
      <c r="I126" s="920"/>
      <c r="J126" s="32"/>
      <c r="K126" s="32"/>
      <c r="L126" s="1056"/>
      <c r="M126" s="107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145"/>
      <c r="F127" s="749"/>
      <c r="G127" s="750"/>
      <c r="H127" s="919"/>
      <c r="I127" s="920"/>
      <c r="J127" s="32"/>
      <c r="K127" s="32"/>
      <c r="L127" s="1056"/>
      <c r="M127" s="107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145"/>
      <c r="F128" s="749"/>
      <c r="G128" s="750"/>
      <c r="H128" s="919"/>
      <c r="I128" s="920"/>
      <c r="J128" s="32"/>
      <c r="K128" s="32"/>
      <c r="L128" s="1056"/>
      <c r="M128" s="107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145"/>
      <c r="F129" s="749"/>
      <c r="G129" s="750"/>
      <c r="H129" s="919"/>
      <c r="I129" s="920"/>
      <c r="J129" s="32"/>
      <c r="K129" s="32"/>
      <c r="L129" s="1056"/>
      <c r="M129" s="107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145"/>
      <c r="F130" s="749"/>
      <c r="G130" s="750"/>
      <c r="H130" s="919"/>
      <c r="I130" s="920"/>
      <c r="J130" s="32"/>
      <c r="K130" s="32"/>
      <c r="L130" s="1056"/>
      <c r="M130" s="107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145"/>
      <c r="F131" s="749"/>
      <c r="G131" s="750"/>
      <c r="H131" s="919"/>
      <c r="I131" s="920"/>
      <c r="J131" s="32"/>
      <c r="K131" s="32"/>
      <c r="L131" s="1056"/>
      <c r="M131" s="107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145"/>
      <c r="F132" s="749"/>
      <c r="G132" s="750"/>
      <c r="H132" s="919"/>
      <c r="I132" s="920"/>
      <c r="J132" s="32"/>
      <c r="K132" s="32"/>
      <c r="L132" s="1056"/>
      <c r="M132" s="107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145"/>
      <c r="F133" s="749"/>
      <c r="G133" s="750"/>
      <c r="H133" s="919"/>
      <c r="I133" s="920"/>
      <c r="J133" s="32"/>
      <c r="K133" s="32"/>
      <c r="L133" s="1056"/>
      <c r="M133" s="107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145"/>
      <c r="F134" s="749"/>
      <c r="G134" s="750"/>
      <c r="H134" s="919"/>
      <c r="I134" s="920"/>
      <c r="J134" s="32"/>
      <c r="K134" s="32"/>
      <c r="L134" s="1056"/>
      <c r="M134" s="107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145"/>
      <c r="F135" s="749"/>
      <c r="G135" s="750"/>
      <c r="H135" s="919"/>
      <c r="I135" s="920"/>
      <c r="J135" s="32"/>
      <c r="K135" s="32"/>
      <c r="L135" s="1056"/>
      <c r="M135" s="107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145"/>
      <c r="F136" s="749"/>
      <c r="G136" s="750"/>
      <c r="H136" s="919"/>
      <c r="I136" s="920"/>
      <c r="J136" s="32"/>
      <c r="K136" s="32"/>
      <c r="L136" s="1056"/>
      <c r="M136" s="107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145"/>
      <c r="F137" s="749"/>
      <c r="G137" s="750"/>
      <c r="H137" s="919"/>
      <c r="I137" s="920"/>
      <c r="J137" s="32"/>
      <c r="K137" s="32"/>
      <c r="L137" s="1056"/>
      <c r="M137" s="107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145"/>
      <c r="F138" s="749"/>
      <c r="G138" s="750"/>
      <c r="H138" s="919"/>
      <c r="I138" s="920"/>
      <c r="J138" s="32"/>
      <c r="K138" s="32"/>
      <c r="L138" s="1056"/>
      <c r="M138" s="107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145"/>
      <c r="F139" s="749"/>
      <c r="G139" s="750"/>
      <c r="H139" s="919"/>
      <c r="I139" s="920"/>
      <c r="J139" s="32"/>
      <c r="K139" s="32"/>
      <c r="L139" s="1056"/>
      <c r="M139" s="107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145"/>
      <c r="F140" s="749"/>
      <c r="G140" s="750"/>
      <c r="H140" s="919"/>
      <c r="I140" s="920"/>
      <c r="J140" s="32"/>
      <c r="K140" s="32"/>
      <c r="L140" s="1056"/>
      <c r="M140" s="107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145"/>
      <c r="F141" s="749"/>
      <c r="G141" s="750"/>
      <c r="H141" s="919"/>
      <c r="I141" s="920"/>
      <c r="J141" s="32"/>
      <c r="K141" s="32"/>
      <c r="L141" s="1056"/>
      <c r="M141" s="107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145"/>
      <c r="F142" s="749"/>
      <c r="G142" s="750"/>
      <c r="H142" s="919"/>
      <c r="I142" s="920"/>
      <c r="J142" s="32"/>
      <c r="K142" s="32"/>
      <c r="L142" s="1056"/>
      <c r="M142" s="107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145"/>
      <c r="F143" s="749"/>
      <c r="G143" s="750"/>
      <c r="H143" s="919"/>
      <c r="I143" s="920"/>
      <c r="J143" s="32"/>
      <c r="K143" s="32"/>
      <c r="L143" s="1056"/>
      <c r="M143" s="107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145"/>
      <c r="F144" s="749"/>
      <c r="G144" s="750"/>
      <c r="H144" s="919"/>
      <c r="I144" s="920"/>
      <c r="J144" s="32"/>
      <c r="K144" s="32"/>
      <c r="L144" s="1056"/>
      <c r="M144" s="107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145"/>
      <c r="F145" s="749"/>
      <c r="G145" s="750"/>
      <c r="H145" s="919"/>
      <c r="I145" s="920"/>
      <c r="J145" s="32"/>
      <c r="K145" s="32"/>
      <c r="L145" s="1056"/>
      <c r="M145" s="107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145"/>
      <c r="F146" s="749"/>
      <c r="G146" s="750"/>
      <c r="H146" s="919"/>
      <c r="I146" s="920"/>
      <c r="J146" s="32"/>
      <c r="K146" s="32"/>
      <c r="L146" s="1056"/>
      <c r="M146" s="107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145"/>
      <c r="F147" s="749"/>
      <c r="G147" s="750"/>
      <c r="H147" s="919"/>
      <c r="I147" s="920"/>
      <c r="J147" s="32"/>
      <c r="K147" s="32"/>
      <c r="L147" s="1056"/>
      <c r="M147" s="107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145"/>
      <c r="F148" s="749"/>
      <c r="G148" s="750"/>
      <c r="H148" s="919"/>
      <c r="I148" s="920"/>
      <c r="J148" s="32"/>
      <c r="K148" s="32"/>
      <c r="L148" s="1056"/>
      <c r="M148" s="107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145"/>
      <c r="F149" s="749"/>
      <c r="G149" s="750"/>
      <c r="H149" s="919"/>
      <c r="I149" s="920"/>
      <c r="J149" s="32"/>
      <c r="K149" s="32"/>
      <c r="L149" s="1056"/>
      <c r="M149" s="107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145"/>
      <c r="F150" s="749"/>
      <c r="G150" s="750"/>
      <c r="H150" s="919"/>
      <c r="I150" s="920"/>
      <c r="J150" s="32"/>
      <c r="K150" s="32"/>
      <c r="L150" s="1056"/>
      <c r="M150" s="107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145"/>
      <c r="F151" s="749"/>
      <c r="G151" s="750"/>
      <c r="H151" s="919"/>
      <c r="I151" s="920"/>
      <c r="J151" s="32"/>
      <c r="K151" s="32"/>
      <c r="L151" s="1056"/>
      <c r="M151" s="107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145"/>
      <c r="F152" s="749"/>
      <c r="G152" s="750"/>
      <c r="H152" s="919"/>
      <c r="I152" s="920"/>
      <c r="J152" s="32"/>
      <c r="K152" s="32"/>
      <c r="L152" s="1056"/>
      <c r="M152" s="107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145"/>
      <c r="F153" s="749"/>
      <c r="G153" s="750"/>
      <c r="H153" s="919"/>
      <c r="I153" s="920"/>
      <c r="J153" s="32"/>
      <c r="K153" s="32"/>
      <c r="L153" s="1056"/>
      <c r="M153" s="107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145"/>
      <c r="F154" s="749"/>
      <c r="G154" s="750"/>
      <c r="H154" s="919"/>
      <c r="I154" s="920"/>
      <c r="J154" s="32"/>
      <c r="K154" s="32"/>
      <c r="L154" s="1056"/>
      <c r="M154" s="107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145"/>
      <c r="F155" s="749"/>
      <c r="G155" s="750"/>
      <c r="H155" s="919"/>
      <c r="I155" s="920"/>
      <c r="J155" s="32"/>
      <c r="K155" s="32"/>
      <c r="L155" s="1056"/>
      <c r="M155" s="107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145"/>
      <c r="F156" s="749"/>
      <c r="G156" s="750"/>
      <c r="H156" s="919"/>
      <c r="I156" s="920"/>
      <c r="J156" s="32"/>
      <c r="K156" s="32"/>
      <c r="L156" s="1056"/>
      <c r="M156" s="107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95" priority="2" stopIfTrue="1" operator="containsText" text="No exam date">
      <formula>NOT(ISERROR(SEARCH("No exam date",BH7)))</formula>
    </cfRule>
  </conditionalFormatting>
  <conditionalFormatting sqref="BI7:BI56">
    <cfRule type="containsText" dxfId="94" priority="1" stopIfTrue="1" operator="containsText" text="Required: entry missing">
      <formula>NOT(ISERROR(SEARCH("Required: entry missing",BI7)))</formula>
    </cfRule>
  </conditionalFormatting>
  <conditionalFormatting sqref="CZ7:DA56">
    <cfRule type="containsText" dxfId="93" priority="9" stopIfTrue="1" operator="containsText" text="No dose units entered">
      <formula>NOT(ISERROR(SEARCH("No dose units entered",CZ7)))</formula>
    </cfRule>
    <cfRule type="containsText" dxfId="92" priority="10" stopIfTrue="1" operator="containsText" text="Look for Note on dose units">
      <formula>NOT(ISERROR(SEARCH("Look for Note on dose units",CZ7)))</formula>
    </cfRule>
  </conditionalFormatting>
  <dataValidations count="24">
    <dataValidation type="decimal" allowBlank="1" showInputMessage="1" showErrorMessage="1" sqref="M7:M156" xr:uid="{00000000-0002-0000-0E00-000000000000}">
      <formula1>30</formula1>
      <formula2>300</formula2>
    </dataValidation>
    <dataValidation type="decimal" allowBlank="1" showInputMessage="1" showErrorMessage="1" sqref="O7:O156" xr:uid="{00000000-0002-0000-0E00-000001000000}">
      <formula1>16</formula1>
      <formula2>120</formula2>
    </dataValidation>
    <dataValidation type="decimal" operator="greaterThan" allowBlank="1" showInputMessage="1" showErrorMessage="1" sqref="AA7:AC156 E7:E156" xr:uid="{00000000-0002-0000-0E00-000002000000}">
      <formula1>0</formula1>
    </dataValidation>
    <dataValidation type="whole" allowBlank="1" showInputMessage="1" showErrorMessage="1" sqref="V7:V156" xr:uid="{00000000-0002-0000-0E00-000003000000}">
      <formula1>0</formula1>
      <formula2>200</formula2>
    </dataValidation>
    <dataValidation type="decimal" operator="greaterThan" allowBlank="1" showInputMessage="1" showErrorMessage="1" error="Dose entries cannot be a negative number " sqref="F7:K156" xr:uid="{00000000-0002-0000-0E00-000004000000}">
      <formula1>0</formula1>
    </dataValidation>
    <dataValidation type="decimal" allowBlank="1" showInputMessage="1" showErrorMessage="1" error="Height must be entered in centimeters" sqref="Q7:Q156" xr:uid="{00000000-0002-0000-0E00-000005000000}">
      <formula1>0.5</formula1>
      <formula2>3</formula2>
    </dataValidation>
    <dataValidation type="list" allowBlank="1" showInputMessage="1" sqref="T7:T156" xr:uid="{00000000-0002-0000-0E00-000006000000}">
      <formula1>"2,3,7.5,10,15,20,30,60"</formula1>
    </dataValidation>
    <dataValidation type="list" allowBlank="1" showInputMessage="1" sqref="S7:S156 AG7:AG156 X7:X156" xr:uid="{00000000-0002-0000-0E00-000007000000}">
      <formula1>"Yes, No, Not known"</formula1>
    </dataValidation>
    <dataValidation type="list" allowBlank="1" showInputMessage="1" sqref="U7:U156" xr:uid="{00000000-0002-0000-0E00-000008000000}">
      <formula1>"60,30,15,10,7.5"</formula1>
    </dataValidation>
    <dataValidation type="list" allowBlank="1" showInputMessage="1" sqref="Z7:Z156" xr:uid="{00000000-0002-0000-0E00-000009000000}">
      <formula1>"Yes: In all cases, Yes: In most cases, Yes: In some cases, No, Not Known"</formula1>
    </dataValidation>
    <dataValidation type="list" allowBlank="1" showInputMessage="1" sqref="AD7:AD156" xr:uid="{00000000-0002-0000-0E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0E00-00000B000000}">
      <formula1>"Yes: High, Yes: Medium, Yes: Low, Yes: Bone, Yes: Soft tissue,Yes: Other, No, No: see notes, Not Known"</formula1>
    </dataValidation>
    <dataValidation type="list" allowBlank="1" showInputMessage="1" sqref="Y7:Y156" xr:uid="{00000000-0002-0000-0E00-00000C000000}">
      <formula1>$AW$13:$AW$23</formula1>
    </dataValidation>
    <dataValidation type="list" allowBlank="1" showInputMessage="1" sqref="AP7:AP156" xr:uid="{00000000-0002-0000-0E00-00000D000000}">
      <formula1>$AW$27:$AW$34</formula1>
    </dataValidation>
    <dataValidation type="list" allowBlank="1" showInputMessage="1" sqref="P7:P156" xr:uid="{00000000-0002-0000-0E00-00000E000000}">
      <formula1>$AU$29:$AU$32</formula1>
    </dataValidation>
    <dataValidation type="list" allowBlank="1" showInputMessage="1" sqref="I4:K4" xr:uid="{00000000-0002-0000-0E00-00000F000000}">
      <formula1>"Gy, dGy, cGy, mGy, Other, Not known"</formula1>
    </dataValidation>
    <dataValidation type="list" allowBlank="1" showInputMessage="1" sqref="H4" xr:uid="{00000000-0002-0000-0E00-000010000000}">
      <formula1>"Seconds, Minutes - decimal point - seconds, Minutes and decimal fraction of minutes, Other, Not known"</formula1>
    </dataValidation>
    <dataValidation type="list" allowBlank="1" showInputMessage="1" sqref="AF7:AF156" xr:uid="{00000000-0002-0000-0E00-000011000000}">
      <formula1>"0.5, 1.0, 1.5, 2.0, 2.5, 3.0, 3.5, 4.0, 4.5, 5.0"</formula1>
    </dataValidation>
    <dataValidation type="list" allowBlank="1" showInputMessage="1" sqref="AE7:AE156" xr:uid="{00000000-0002-0000-0E00-000012000000}">
      <formula1>"0.1, 0.2, 0.3, 0.4, 0.5, 0.6, 0.7, 0.8, 0.9"</formula1>
    </dataValidation>
    <dataValidation type="list" allowBlank="1" showInputMessage="1" sqref="AL7:AL156" xr:uid="{00000000-0002-0000-0E00-000013000000}">
      <formula1>"Yes, Yes: comment in column AQ, No, Not Known"</formula1>
    </dataValidation>
    <dataValidation type="list" allowBlank="1" showInputMessage="1" sqref="AM7:AM156" xr:uid="{00000000-0002-0000-0E00-000014000000}">
      <formula1>"Not known, Yes: check image after procedure, Yes: see additional information in column AQ, Yes, No"</formula1>
    </dataValidation>
    <dataValidation type="date" allowBlank="1" showInputMessage="1" showErrorMessage="1" sqref="D7:D156" xr:uid="{00000000-0002-0000-0E00-000015000000}">
      <formula1>42370</formula1>
      <formula2>47484</formula2>
    </dataValidation>
    <dataValidation type="list" allowBlank="1" showInputMessage="1" sqref="F4:G4" xr:uid="{00000000-0002-0000-0E00-000016000000}">
      <formula1>$AU$13:$AU$21</formula1>
    </dataValidation>
    <dataValidation type="list" allowBlank="1" showInputMessage="1" sqref="W7:W156" xr:uid="{D022F09F-632C-427B-A312-214069D1D905}">
      <formula1>"Yes, Yes: Virtual grid, No, Not known"</formula1>
    </dataValidation>
  </dataValidation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3" width="15.7109375" style="394" customWidth="1"/>
    <col min="14" max="14" width="20.7109375" style="394" customWidth="1"/>
    <col min="15"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692" t="s">
        <v>1142</v>
      </c>
      <c r="C2" s="1693"/>
      <c r="D2" s="1694"/>
      <c r="E2" s="1084" t="s">
        <v>753</v>
      </c>
      <c r="F2" s="1699" t="str">
        <f>VLOOKUP($B$2,'Info Exam and Procedure List'!M4:P49,2)</f>
        <v>Doses from simple ERCP used for diagnosis only</v>
      </c>
      <c r="G2" s="1712"/>
      <c r="H2" s="1712"/>
      <c r="I2" s="1712"/>
      <c r="J2" s="1712"/>
      <c r="K2" s="1713"/>
      <c r="L2" s="1053"/>
      <c r="M2" s="1053"/>
      <c r="O2" s="1061" t="s">
        <v>1765</v>
      </c>
      <c r="S2" s="446"/>
      <c r="T2" s="446"/>
      <c r="U2" s="446"/>
      <c r="V2" s="446"/>
      <c r="W2" s="708"/>
      <c r="AH2" s="446"/>
      <c r="AI2" s="446"/>
      <c r="AJ2" s="446"/>
      <c r="AK2" s="446"/>
      <c r="AL2" s="446"/>
      <c r="AM2" s="446"/>
      <c r="AN2" s="478" t="str">
        <f>VLOOKUP($B$2,'Info Exam and Procedure List'!M4:P49,3)</f>
        <v>Endoscopic retrograde cholangiopancreatography (procedure) (386718000)</v>
      </c>
      <c r="AO2" s="479" t="str">
        <f>VLOOKUP($B$2,'Info Exam and Procedure List'!M4:P49,4)</f>
        <v>ERCP (EERCP)</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 xml:space="preserve">P01. ERCP Diagnostic  </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1529</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 xml:space="preserve">P01. ERCP Diagnostic  </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91" priority="2" stopIfTrue="1" operator="containsText" text="No exam date">
      <formula>NOT(ISERROR(SEARCH("No exam date",BH7)))</formula>
    </cfRule>
  </conditionalFormatting>
  <conditionalFormatting sqref="BI7:BI56">
    <cfRule type="containsText" dxfId="90" priority="1" stopIfTrue="1" operator="containsText" text="Required: entry missing">
      <formula>NOT(ISERROR(SEARCH("Required: entry missing",BI7)))</formula>
    </cfRule>
  </conditionalFormatting>
  <conditionalFormatting sqref="CZ7:DA56">
    <cfRule type="containsText" dxfId="89" priority="9" stopIfTrue="1" operator="containsText" text="No dose units entered">
      <formula>NOT(ISERROR(SEARCH("No dose units entered",CZ7)))</formula>
    </cfRule>
    <cfRule type="containsText" dxfId="88" priority="10" stopIfTrue="1" operator="containsText" text="Look for Note on dose units">
      <formula>NOT(ISERROR(SEARCH("Look for Note on dose units",CZ7)))</formula>
    </cfRule>
  </conditionalFormatting>
  <dataValidations count="24">
    <dataValidation type="decimal" allowBlank="1" showInputMessage="1" showErrorMessage="1" error="Height must be entered in centimeters" sqref="Q7:Q156" xr:uid="{00000000-0002-0000-0F00-000000000000}">
      <formula1>0.5</formula1>
      <formula2>3</formula2>
    </dataValidation>
    <dataValidation type="decimal" operator="greaterThan" allowBlank="1" showInputMessage="1" showErrorMessage="1" error="Dose entries cannot be a negative number " sqref="E7:K156" xr:uid="{00000000-0002-0000-0F00-000001000000}">
      <formula1>0</formula1>
    </dataValidation>
    <dataValidation type="whole" allowBlank="1" showInputMessage="1" showErrorMessage="1" sqref="V7:V156" xr:uid="{00000000-0002-0000-0F00-000002000000}">
      <formula1>0</formula1>
      <formula2>200</formula2>
    </dataValidation>
    <dataValidation type="decimal" operator="greaterThan" allowBlank="1" showInputMessage="1" showErrorMessage="1" sqref="AA7:AC156" xr:uid="{00000000-0002-0000-0F00-000003000000}">
      <formula1>0</formula1>
    </dataValidation>
    <dataValidation type="decimal" allowBlank="1" showInputMessage="1" showErrorMessage="1" sqref="O7:O156" xr:uid="{00000000-0002-0000-0F00-000004000000}">
      <formula1>16</formula1>
      <formula2>120</formula2>
    </dataValidation>
    <dataValidation type="decimal" allowBlank="1" showInputMessage="1" showErrorMessage="1" sqref="M7:M156" xr:uid="{00000000-0002-0000-0F00-000005000000}">
      <formula1>30</formula1>
      <formula2>300</formula2>
    </dataValidation>
    <dataValidation type="list" allowBlank="1" showInputMessage="1" sqref="T7:T156" xr:uid="{00000000-0002-0000-0F00-000006000000}">
      <formula1>"2,3,7.5,10,15,20,30,60"</formula1>
    </dataValidation>
    <dataValidation type="list" allowBlank="1" showInputMessage="1" sqref="S7:S156 AG7:AG156 X7:X156" xr:uid="{00000000-0002-0000-0F00-000007000000}">
      <formula1>"Yes, No, Not known"</formula1>
    </dataValidation>
    <dataValidation type="list" allowBlank="1" showInputMessage="1" sqref="U7:U156" xr:uid="{00000000-0002-0000-0F00-000008000000}">
      <formula1>"60,30,15,10,7.5"</formula1>
    </dataValidation>
    <dataValidation type="list" allowBlank="1" showInputMessage="1" sqref="Z7:Z156" xr:uid="{00000000-0002-0000-0F00-000009000000}">
      <formula1>"Yes: In all cases, Yes: In most cases, Yes: In some cases, No, Not Known"</formula1>
    </dataValidation>
    <dataValidation type="list" allowBlank="1" showInputMessage="1" sqref="AD7:AD156" xr:uid="{00000000-0002-0000-0F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0F00-00000B000000}">
      <formula1>"Yes: High, Yes: Medium, Yes: Low, Yes: Bone, Yes: Soft tissue,Yes: Other, No, No: see notes, Not Known"</formula1>
    </dataValidation>
    <dataValidation type="list" allowBlank="1" showInputMessage="1" sqref="Y7:Y156" xr:uid="{00000000-0002-0000-0F00-00000C000000}">
      <formula1>$AW$13:$AW$23</formula1>
    </dataValidation>
    <dataValidation type="list" allowBlank="1" showInputMessage="1" sqref="AP7:AP156" xr:uid="{00000000-0002-0000-0F00-00000D000000}">
      <formula1>$AW$27:$AW$34</formula1>
    </dataValidation>
    <dataValidation type="list" allowBlank="1" showInputMessage="1" sqref="P7:P156" xr:uid="{00000000-0002-0000-0F00-00000E000000}">
      <formula1>$AU$29:$AU$32</formula1>
    </dataValidation>
    <dataValidation type="list" allowBlank="1" showInputMessage="1" sqref="I4:K4" xr:uid="{00000000-0002-0000-0F00-00000F000000}">
      <formula1>"Gy, dGy, cGy, mGy, Other, Not known"</formula1>
    </dataValidation>
    <dataValidation type="list" allowBlank="1" showInputMessage="1" sqref="H4" xr:uid="{00000000-0002-0000-0F00-000010000000}">
      <formula1>"Seconds, Minutes - decimal point - seconds, Minutes and decimal fraction of minutes, Other, Not known"</formula1>
    </dataValidation>
    <dataValidation type="list" allowBlank="1" showInputMessage="1" sqref="AF7:AF156" xr:uid="{00000000-0002-0000-0F00-000011000000}">
      <formula1>"0.5, 1.0, 1.5, 2.0, 2.5, 3.0, 3.5, 4.0, 4.5, 5.0"</formula1>
    </dataValidation>
    <dataValidation type="list" allowBlank="1" showInputMessage="1" sqref="AE7:AE156" xr:uid="{00000000-0002-0000-0F00-000012000000}">
      <formula1>"0.1, 0.2, 0.3, 0.4, 0.5, 0.6, 0.7, 0.8, 0.9"</formula1>
    </dataValidation>
    <dataValidation type="list" allowBlank="1" showInputMessage="1" sqref="AL7:AL156" xr:uid="{00000000-0002-0000-0F00-000013000000}">
      <formula1>"Yes, Yes: comment in column AQ, No, Not Known"</formula1>
    </dataValidation>
    <dataValidation type="list" allowBlank="1" showInputMessage="1" sqref="AM7:AM156" xr:uid="{00000000-0002-0000-0F00-000014000000}">
      <formula1>"Not known, Yes: check image after procedure, Yes: see additional information in column AQ, Yes, No"</formula1>
    </dataValidation>
    <dataValidation type="date" allowBlank="1" showInputMessage="1" showErrorMessage="1" sqref="D7:D156" xr:uid="{00000000-0002-0000-0F00-000015000000}">
      <formula1>42370</formula1>
      <formula2>47484</formula2>
    </dataValidation>
    <dataValidation type="list" allowBlank="1" showInputMessage="1" sqref="F4:G4" xr:uid="{00000000-0002-0000-0F00-000016000000}">
      <formula1>$AU$13:$AU$21</formula1>
    </dataValidation>
    <dataValidation type="list" allowBlank="1" showInputMessage="1" sqref="W7:W156" xr:uid="{C8A3CF70-9ED4-4E3C-8402-CA7D564F2357}">
      <formula1>"Yes, Yes: Virtual grid, No, Not known"</formula1>
    </dataValidation>
  </dataValidation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1"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L1" s="519"/>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692" t="s">
        <v>1143</v>
      </c>
      <c r="C2" s="1693"/>
      <c r="D2" s="1694"/>
      <c r="E2" s="1084" t="s">
        <v>753</v>
      </c>
      <c r="F2" s="1699" t="str">
        <f>VLOOKUP($B$2,'Info Exam and Procedure List'!M4:P49,2)</f>
        <v>Doses from ERCP interventional procedures. Ensure that doses are only for this exam and not for this exam and additional exams or procedures.</v>
      </c>
      <c r="G2" s="1712"/>
      <c r="H2" s="1712"/>
      <c r="I2" s="1712"/>
      <c r="J2" s="1712"/>
      <c r="K2" s="1713"/>
      <c r="L2" s="1052"/>
      <c r="M2" s="1053"/>
      <c r="O2" s="1061" t="s">
        <v>1765</v>
      </c>
      <c r="S2" s="446"/>
      <c r="T2" s="446"/>
      <c r="U2" s="446"/>
      <c r="V2" s="446"/>
      <c r="W2" s="708"/>
      <c r="AH2" s="446"/>
      <c r="AI2" s="446"/>
      <c r="AJ2" s="446"/>
      <c r="AK2" s="446"/>
      <c r="AL2" s="446"/>
      <c r="AM2" s="446"/>
      <c r="AN2" s="478" t="str">
        <f>VLOOKUP($B$2,'Info Exam and Procedure List'!M4:P49,3)</f>
        <v>Endoscopic retrograde cholangiopancreatography (procedure) (386718000)</v>
      </c>
      <c r="AO2" s="479" t="str">
        <f>VLOOKUP($B$2,'Info Exam and Procedure List'!M4:P49,4)</f>
        <v>ERCP (EERCP)</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L3" s="519"/>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P02. ERCP Interventional</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L4" s="517"/>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1530</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P02. ERCP Interventional</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87" priority="2" stopIfTrue="1" operator="containsText" text="No exam date">
      <formula>NOT(ISERROR(SEARCH("No exam date",BH7)))</formula>
    </cfRule>
  </conditionalFormatting>
  <conditionalFormatting sqref="BI7:BI56">
    <cfRule type="containsText" dxfId="86" priority="1" stopIfTrue="1" operator="containsText" text="Required: entry missing">
      <formula>NOT(ISERROR(SEARCH("Required: entry missing",BI7)))</formula>
    </cfRule>
  </conditionalFormatting>
  <conditionalFormatting sqref="CZ7:DA56">
    <cfRule type="containsText" dxfId="85" priority="9" stopIfTrue="1" operator="containsText" text="No dose units entered">
      <formula>NOT(ISERROR(SEARCH("No dose units entered",CZ7)))</formula>
    </cfRule>
    <cfRule type="containsText" dxfId="84" priority="10" stopIfTrue="1" operator="containsText" text="Look for Note on dose units">
      <formula>NOT(ISERROR(SEARCH("Look for Note on dose units",CZ7)))</formula>
    </cfRule>
  </conditionalFormatting>
  <dataValidations count="24">
    <dataValidation type="decimal" allowBlank="1" showInputMessage="1" showErrorMessage="1" sqref="M7:M156" xr:uid="{00000000-0002-0000-1000-000000000000}">
      <formula1>30</formula1>
      <formula2>300</formula2>
    </dataValidation>
    <dataValidation type="decimal" allowBlank="1" showInputMessage="1" showErrorMessage="1" sqref="O7:O156" xr:uid="{00000000-0002-0000-1000-000001000000}">
      <formula1>16</formula1>
      <formula2>120</formula2>
    </dataValidation>
    <dataValidation type="decimal" operator="greaterThan" allowBlank="1" showInputMessage="1" showErrorMessage="1" sqref="AA7:AC156" xr:uid="{00000000-0002-0000-1000-000002000000}">
      <formula1>0</formula1>
    </dataValidation>
    <dataValidation type="whole" allowBlank="1" showInputMessage="1" showErrorMessage="1" sqref="V7:V156" xr:uid="{00000000-0002-0000-1000-000003000000}">
      <formula1>0</formula1>
      <formula2>200</formula2>
    </dataValidation>
    <dataValidation type="decimal" operator="greaterThan" allowBlank="1" showInputMessage="1" showErrorMessage="1" error="Dose entries cannot be a negative number " sqref="E7:K156" xr:uid="{00000000-0002-0000-1000-000004000000}">
      <formula1>0</formula1>
    </dataValidation>
    <dataValidation type="decimal" allowBlank="1" showInputMessage="1" showErrorMessage="1" error="Height must be entered in centimeters" sqref="Q7:Q156" xr:uid="{00000000-0002-0000-1000-000005000000}">
      <formula1>0.5</formula1>
      <formula2>3</formula2>
    </dataValidation>
    <dataValidation type="list" allowBlank="1" showInputMessage="1" sqref="T7:T156" xr:uid="{00000000-0002-0000-1000-000006000000}">
      <formula1>"2,3,7.5,10,15,20,30,60"</formula1>
    </dataValidation>
    <dataValidation type="list" allowBlank="1" showInputMessage="1" sqref="S7:S156 AG7:AG156 X7:X156" xr:uid="{00000000-0002-0000-1000-000007000000}">
      <formula1>"Yes, No, Not known"</formula1>
    </dataValidation>
    <dataValidation type="list" allowBlank="1" showInputMessage="1" sqref="U7:U156" xr:uid="{00000000-0002-0000-1000-000008000000}">
      <formula1>"60,30,15,10,7.5"</formula1>
    </dataValidation>
    <dataValidation type="list" allowBlank="1" showInputMessage="1" sqref="Z7:Z156" xr:uid="{00000000-0002-0000-1000-000009000000}">
      <formula1>"Yes: In all cases, Yes: In most cases, Yes: In some cases, No, Not Known"</formula1>
    </dataValidation>
    <dataValidation type="list" allowBlank="1" showInputMessage="1" sqref="AD7:AD156" xr:uid="{00000000-0002-0000-10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1000-00000B000000}">
      <formula1>"Yes: High, Yes: Medium, Yes: Low, Yes: Bone, Yes: Soft tissue,Yes: Other, No, No: see notes, Not Known"</formula1>
    </dataValidation>
    <dataValidation type="list" allowBlank="1" showInputMessage="1" sqref="Y7:Y156" xr:uid="{00000000-0002-0000-1000-00000C000000}">
      <formula1>$AW$13:$AW$23</formula1>
    </dataValidation>
    <dataValidation type="list" allowBlank="1" showInputMessage="1" sqref="AP7:AP156" xr:uid="{00000000-0002-0000-1000-00000D000000}">
      <formula1>$AW$27:$AW$34</formula1>
    </dataValidation>
    <dataValidation type="list" allowBlank="1" showInputMessage="1" sqref="P7:P156" xr:uid="{00000000-0002-0000-1000-00000E000000}">
      <formula1>$AU$29:$AU$32</formula1>
    </dataValidation>
    <dataValidation type="list" allowBlank="1" showInputMessage="1" sqref="I4:K4" xr:uid="{00000000-0002-0000-1000-00000F000000}">
      <formula1>"Gy, dGy, cGy, mGy, Other, Not known"</formula1>
    </dataValidation>
    <dataValidation type="list" allowBlank="1" showInputMessage="1" sqref="H4" xr:uid="{00000000-0002-0000-1000-000010000000}">
      <formula1>"Seconds, Minutes - decimal point - seconds, Minutes and decimal fraction of minutes, Other, Not known"</formula1>
    </dataValidation>
    <dataValidation type="list" allowBlank="1" showInputMessage="1" sqref="AF7:AF156" xr:uid="{00000000-0002-0000-1000-000011000000}">
      <formula1>"0.5, 1.0, 1.5, 2.0, 2.5, 3.0, 3.5, 4.0, 4.5, 5.0"</formula1>
    </dataValidation>
    <dataValidation type="list" allowBlank="1" showInputMessage="1" sqref="AE7:AE156" xr:uid="{00000000-0002-0000-1000-000012000000}">
      <formula1>"0.1, 0.2, 0.3, 0.4, 0.5, 0.6, 0.7, 0.8, 0.9"</formula1>
    </dataValidation>
    <dataValidation type="list" allowBlank="1" showInputMessage="1" sqref="AL7:AL156" xr:uid="{00000000-0002-0000-1000-000013000000}">
      <formula1>"Yes, Yes: comment in column AQ, No, Not Known"</formula1>
    </dataValidation>
    <dataValidation type="list" allowBlank="1" showInputMessage="1" sqref="AM7:AM156" xr:uid="{00000000-0002-0000-1000-000014000000}">
      <formula1>"Not known, Yes: check image after procedure, Yes: see additional information in column AQ, Yes, No"</formula1>
    </dataValidation>
    <dataValidation type="date" allowBlank="1" showInputMessage="1" showErrorMessage="1" sqref="D7:D156" xr:uid="{00000000-0002-0000-1000-000015000000}">
      <formula1>42370</formula1>
      <formula2>47484</formula2>
    </dataValidation>
    <dataValidation type="list" allowBlank="1" showInputMessage="1" sqref="F4:G4" xr:uid="{00000000-0002-0000-1000-000016000000}">
      <formula1>$AU$13:$AU$21</formula1>
    </dataValidation>
    <dataValidation type="list" allowBlank="1" showInputMessage="1" sqref="W7:W156" xr:uid="{ACCDF052-A5A9-438E-B4E4-E123C6C17DF6}">
      <formula1>"Yes, Yes: Virtual grid, No, Not known"</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692" t="s">
        <v>672</v>
      </c>
      <c r="C2" s="1693"/>
      <c r="D2" s="1694"/>
      <c r="E2" s="1084" t="s">
        <v>753</v>
      </c>
      <c r="F2" s="1709" t="str">
        <f>VLOOKUP($B$2,'Info Exam and Procedure List'!M4:P49,2)</f>
        <v xml:space="preserve">Ensure that doses are only for this procedure and not for this procedure and additional exams or procedures. In previous surveys for this cardiac procedure the higher Mean/Median patient weight range of 75-85 kg applied, rather than the usual 65-75 kg. </v>
      </c>
      <c r="G2" s="1715"/>
      <c r="H2" s="1715"/>
      <c r="I2" s="1715"/>
      <c r="J2" s="1715"/>
      <c r="K2" s="1716"/>
      <c r="L2" s="1065"/>
      <c r="M2" s="1065"/>
      <c r="O2" s="1061" t="s">
        <v>1765</v>
      </c>
      <c r="S2" s="446"/>
      <c r="T2" s="446"/>
      <c r="U2" s="446"/>
      <c r="V2" s="446"/>
      <c r="W2" s="708"/>
      <c r="AH2" s="446"/>
      <c r="AI2" s="446"/>
      <c r="AJ2" s="446"/>
      <c r="AK2" s="446"/>
      <c r="AL2" s="446"/>
      <c r="AM2" s="446"/>
      <c r="AN2" s="478" t="str">
        <f>VLOOKUP($B$2,'Info Exam and Procedure List'!M4:P49,3)</f>
        <v>Cardiac ablation using fluoroscopy guidance (procedure)( 433172009)</v>
      </c>
      <c r="AO2" s="479" t="str">
        <f>VLOOKUP($B$2,'Info Exam and Procedure List'!M4:P49,4)</f>
        <v>Cardiac ablation (ICARDA)</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 xml:space="preserve">P03. Cardiac catheter ablation </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L4" s="519"/>
      <c r="M4" s="1"/>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1532</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 xml:space="preserve">P03. Cardiac catheter ablation </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83" priority="2" stopIfTrue="1" operator="containsText" text="No exam date">
      <formula>NOT(ISERROR(SEARCH("No exam date",BH7)))</formula>
    </cfRule>
  </conditionalFormatting>
  <conditionalFormatting sqref="BI7:BI56">
    <cfRule type="containsText" dxfId="82" priority="1" stopIfTrue="1" operator="containsText" text="Required: entry missing">
      <formula>NOT(ISERROR(SEARCH("Required: entry missing",BI7)))</formula>
    </cfRule>
  </conditionalFormatting>
  <conditionalFormatting sqref="CZ7:DA56">
    <cfRule type="containsText" dxfId="81" priority="9" stopIfTrue="1" operator="containsText" text="No dose units entered">
      <formula>NOT(ISERROR(SEARCH("No dose units entered",CZ7)))</formula>
    </cfRule>
    <cfRule type="containsText" dxfId="80" priority="10" stopIfTrue="1" operator="containsText" text="Look for Note on dose units">
      <formula>NOT(ISERROR(SEARCH("Look for Note on dose units",CZ7)))</formula>
    </cfRule>
  </conditionalFormatting>
  <dataValidations count="24">
    <dataValidation type="decimal" allowBlank="1" showInputMessage="1" showErrorMessage="1" error="Height must be entered in centimeters" sqref="Q7:Q156" xr:uid="{00000000-0002-0000-1100-000000000000}">
      <formula1>0.5</formula1>
      <formula2>3</formula2>
    </dataValidation>
    <dataValidation type="decimal" operator="greaterThan" allowBlank="1" showInputMessage="1" showErrorMessage="1" error="Dose entries cannot be a negative number " sqref="E7:K156" xr:uid="{00000000-0002-0000-1100-000001000000}">
      <formula1>0</formula1>
    </dataValidation>
    <dataValidation type="whole" allowBlank="1" showInputMessage="1" showErrorMessage="1" sqref="V7:V156" xr:uid="{00000000-0002-0000-1100-000002000000}">
      <formula1>0</formula1>
      <formula2>200</formula2>
    </dataValidation>
    <dataValidation type="decimal" operator="greaterThan" allowBlank="1" showInputMessage="1" showErrorMessage="1" sqref="AA7:AC156" xr:uid="{00000000-0002-0000-1100-000003000000}">
      <formula1>0</formula1>
    </dataValidation>
    <dataValidation type="decimal" allowBlank="1" showInputMessage="1" showErrorMessage="1" sqref="O7:O156" xr:uid="{00000000-0002-0000-1100-000004000000}">
      <formula1>16</formula1>
      <formula2>120</formula2>
    </dataValidation>
    <dataValidation type="decimal" allowBlank="1" showInputMessage="1" showErrorMessage="1" sqref="M7:M156" xr:uid="{00000000-0002-0000-1100-000005000000}">
      <formula1>30</formula1>
      <formula2>300</formula2>
    </dataValidation>
    <dataValidation type="list" allowBlank="1" showInputMessage="1" sqref="T7:T156" xr:uid="{00000000-0002-0000-1100-000006000000}">
      <formula1>"2,3,7.5,10,15,20,30,60"</formula1>
    </dataValidation>
    <dataValidation type="list" allowBlank="1" showInputMessage="1" sqref="S7:S156 AG7:AG156 X7:X156" xr:uid="{00000000-0002-0000-1100-000007000000}">
      <formula1>"Yes, No, Not known"</formula1>
    </dataValidation>
    <dataValidation type="list" allowBlank="1" showInputMessage="1" sqref="U7:U156" xr:uid="{00000000-0002-0000-1100-000008000000}">
      <formula1>"60,30,15,10,7.5"</formula1>
    </dataValidation>
    <dataValidation type="list" allowBlank="1" showInputMessage="1" sqref="Z7:Z156" xr:uid="{00000000-0002-0000-1100-000009000000}">
      <formula1>"Yes: In all cases, Yes: In most cases, Yes: In some cases, No, Not Known"</formula1>
    </dataValidation>
    <dataValidation type="list" allowBlank="1" showInputMessage="1" sqref="AD7:AD156" xr:uid="{00000000-0002-0000-11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1100-00000B000000}">
      <formula1>"Yes: High, Yes: Medium, Yes: Low, Yes: Bone, Yes: Soft tissue,Yes: Other, No, No: see notes, Not Known"</formula1>
    </dataValidation>
    <dataValidation type="list" allowBlank="1" showInputMessage="1" sqref="Y7:Y156" xr:uid="{00000000-0002-0000-1100-00000C000000}">
      <formula1>$AW$13:$AW$23</formula1>
    </dataValidation>
    <dataValidation type="list" allowBlank="1" showInputMessage="1" sqref="AP7:AP156" xr:uid="{00000000-0002-0000-1100-00000D000000}">
      <formula1>$AW$27:$AW$34</formula1>
    </dataValidation>
    <dataValidation type="list" allowBlank="1" showInputMessage="1" sqref="P7:P156" xr:uid="{00000000-0002-0000-1100-00000E000000}">
      <formula1>$AU$29:$AU$32</formula1>
    </dataValidation>
    <dataValidation type="list" allowBlank="1" showInputMessage="1" sqref="I4:K4" xr:uid="{00000000-0002-0000-1100-00000F000000}">
      <formula1>"Gy, dGy, cGy, mGy, Other, Not known"</formula1>
    </dataValidation>
    <dataValidation type="list" allowBlank="1" showInputMessage="1" sqref="H4" xr:uid="{00000000-0002-0000-1100-000010000000}">
      <formula1>"Seconds, Minutes - decimal point - seconds, Minutes and decimal fraction of minutes, Other, Not known"</formula1>
    </dataValidation>
    <dataValidation type="list" allowBlank="1" showInputMessage="1" sqref="AF7:AF156" xr:uid="{00000000-0002-0000-1100-000011000000}">
      <formula1>"0.5, 1.0, 1.5, 2.0, 2.5, 3.0, 3.5, 4.0, 4.5, 5.0"</formula1>
    </dataValidation>
    <dataValidation type="list" allowBlank="1" showInputMessage="1" sqref="AE7:AE156" xr:uid="{00000000-0002-0000-1100-000012000000}">
      <formula1>"0.1, 0.2, 0.3, 0.4, 0.5, 0.6, 0.7, 0.8, 0.9"</formula1>
    </dataValidation>
    <dataValidation type="list" allowBlank="1" showInputMessage="1" sqref="AL7:AL156" xr:uid="{00000000-0002-0000-1100-000013000000}">
      <formula1>"Yes, Yes: comment in column AQ, No, Not Known"</formula1>
    </dataValidation>
    <dataValidation type="list" allowBlank="1" showInputMessage="1" sqref="AM7:AM156" xr:uid="{00000000-0002-0000-1100-000014000000}">
      <formula1>"Not known, Yes: check image after procedure, Yes: see additional information in column AQ, Yes, No"</formula1>
    </dataValidation>
    <dataValidation type="date" allowBlank="1" showInputMessage="1" showErrorMessage="1" sqref="D7:D156" xr:uid="{00000000-0002-0000-1100-000015000000}">
      <formula1>42370</formula1>
      <formula2>47484</formula2>
    </dataValidation>
    <dataValidation type="list" allowBlank="1" showInputMessage="1" sqref="F4:G4" xr:uid="{00000000-0002-0000-1100-000016000000}">
      <formula1>$AU$13:$AU$21</formula1>
    </dataValidation>
    <dataValidation type="list" allowBlank="1" showInputMessage="1" sqref="W7:W156" xr:uid="{694B2222-1008-4318-A003-1AE790F035EB}">
      <formula1>"Yes, Yes: Virtual grid, No, Not known"</formula1>
    </dataValidation>
  </dataValidations>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692" t="s">
        <v>1144</v>
      </c>
      <c r="C2" s="1693"/>
      <c r="D2" s="1694"/>
      <c r="E2" s="1084" t="s">
        <v>753</v>
      </c>
      <c r="F2" s="1717" t="str">
        <f>VLOOKUP($B$2,'Info Exam and Procedure List'!M4:P30,2)</f>
        <v>If possible, provide some information in the column "Any other information/Comments" on the range of number of injections done per procedure and of the range of difficulties of included procedures.</v>
      </c>
      <c r="G2" s="1715"/>
      <c r="H2" s="1715"/>
      <c r="I2" s="1715"/>
      <c r="J2" s="1715"/>
      <c r="K2" s="1715"/>
      <c r="L2" s="1066"/>
      <c r="M2" s="1067"/>
      <c r="O2" s="1061" t="s">
        <v>1765</v>
      </c>
      <c r="S2" s="446"/>
      <c r="T2" s="446"/>
      <c r="U2" s="446"/>
      <c r="V2" s="446"/>
      <c r="W2" s="708"/>
      <c r="AH2" s="446"/>
      <c r="AI2" s="446"/>
      <c r="AJ2" s="446"/>
      <c r="AK2" s="446"/>
      <c r="AL2" s="446"/>
      <c r="AM2" s="446"/>
      <c r="AN2" s="478" t="str">
        <f>VLOOKUP($B$2,'Info Exam and Procedure List'!M4:P49,3)</f>
        <v>Injection of facet joint using fluoroscopic guidance (procedure) (432671005)</v>
      </c>
      <c r="AO2" s="479" t="str">
        <f>VLOOKUP($B$2,'Info Exam and Procedure List'!M4:P49,4)</f>
        <v>Fluoroscopic guided facet Jt injection (IFACJJ)</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P04. Facet joint injection</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1531</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P04. Facet joint injection</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79" priority="2" stopIfTrue="1" operator="containsText" text="No exam date">
      <formula>NOT(ISERROR(SEARCH("No exam date",BH7)))</formula>
    </cfRule>
  </conditionalFormatting>
  <conditionalFormatting sqref="BI7:BI56">
    <cfRule type="containsText" dxfId="78" priority="1" stopIfTrue="1" operator="containsText" text="Required: entry missing">
      <formula>NOT(ISERROR(SEARCH("Required: entry missing",BI7)))</formula>
    </cfRule>
  </conditionalFormatting>
  <conditionalFormatting sqref="CZ7:DA56">
    <cfRule type="containsText" dxfId="77" priority="9" stopIfTrue="1" operator="containsText" text="No dose units entered">
      <formula>NOT(ISERROR(SEARCH("No dose units entered",CZ7)))</formula>
    </cfRule>
    <cfRule type="containsText" dxfId="76" priority="10" stopIfTrue="1" operator="containsText" text="Look for Note on dose units">
      <formula>NOT(ISERROR(SEARCH("Look for Note on dose units",CZ7)))</formula>
    </cfRule>
  </conditionalFormatting>
  <dataValidations count="24">
    <dataValidation type="decimal" allowBlank="1" showInputMessage="1" showErrorMessage="1" sqref="M7:M156" xr:uid="{00000000-0002-0000-1200-000000000000}">
      <formula1>30</formula1>
      <formula2>300</formula2>
    </dataValidation>
    <dataValidation type="decimal" allowBlank="1" showInputMessage="1" showErrorMessage="1" sqref="O7:O156" xr:uid="{00000000-0002-0000-1200-000001000000}">
      <formula1>16</formula1>
      <formula2>120</formula2>
    </dataValidation>
    <dataValidation type="decimal" operator="greaterThan" allowBlank="1" showInputMessage="1" showErrorMessage="1" sqref="AA7:AC156" xr:uid="{00000000-0002-0000-1200-000002000000}">
      <formula1>0</formula1>
    </dataValidation>
    <dataValidation type="whole" allowBlank="1" showInputMessage="1" showErrorMessage="1" sqref="V7:V156" xr:uid="{00000000-0002-0000-1200-000003000000}">
      <formula1>0</formula1>
      <formula2>200</formula2>
    </dataValidation>
    <dataValidation type="decimal" operator="greaterThan" allowBlank="1" showInputMessage="1" showErrorMessage="1" error="Dose entries cannot be a negative number " sqref="E7:K156" xr:uid="{00000000-0002-0000-1200-000004000000}">
      <formula1>0</formula1>
    </dataValidation>
    <dataValidation type="decimal" allowBlank="1" showInputMessage="1" showErrorMessage="1" error="Height must be entered in centimeters" sqref="Q7:Q156" xr:uid="{00000000-0002-0000-1200-000005000000}">
      <formula1>0.5</formula1>
      <formula2>3</formula2>
    </dataValidation>
    <dataValidation type="list" allowBlank="1" showInputMessage="1" sqref="T7:T156" xr:uid="{00000000-0002-0000-1200-000006000000}">
      <formula1>"2,3,7.5,10,15,20,30,60"</formula1>
    </dataValidation>
    <dataValidation type="list" allowBlank="1" showInputMessage="1" sqref="S7:S156 AG7:AG156 X7:X156" xr:uid="{00000000-0002-0000-1200-000007000000}">
      <formula1>"Yes, No, Not known"</formula1>
    </dataValidation>
    <dataValidation type="list" allowBlank="1" showInputMessage="1" sqref="U7:U156" xr:uid="{00000000-0002-0000-1200-000008000000}">
      <formula1>"60,30,15,10,7.5"</formula1>
    </dataValidation>
    <dataValidation type="list" allowBlank="1" showInputMessage="1" sqref="Z7:Z156" xr:uid="{00000000-0002-0000-1200-000009000000}">
      <formula1>"Yes: In all cases, Yes: In most cases, Yes: In some cases, No, Not Known"</formula1>
    </dataValidation>
    <dataValidation type="list" allowBlank="1" showInputMessage="1" sqref="AD7:AD156" xr:uid="{00000000-0002-0000-12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1200-00000B000000}">
      <formula1>"Yes: High, Yes: Medium, Yes: Low, Yes: Bone, Yes: Soft tissue,Yes: Other, No, No: see notes, Not Known"</formula1>
    </dataValidation>
    <dataValidation type="list" allowBlank="1" showInputMessage="1" sqref="Y7:Y156" xr:uid="{00000000-0002-0000-1200-00000C000000}">
      <formula1>$AW$13:$AW$23</formula1>
    </dataValidation>
    <dataValidation type="list" allowBlank="1" showInputMessage="1" sqref="AP7:AP156" xr:uid="{00000000-0002-0000-1200-00000D000000}">
      <formula1>$AW$27:$AW$34</formula1>
    </dataValidation>
    <dataValidation type="list" allowBlank="1" showInputMessage="1" sqref="P7:P156" xr:uid="{00000000-0002-0000-1200-00000E000000}">
      <formula1>$AU$29:$AU$32</formula1>
    </dataValidation>
    <dataValidation type="list" allowBlank="1" showInputMessage="1" sqref="I4:K4" xr:uid="{00000000-0002-0000-1200-00000F000000}">
      <formula1>"Gy, dGy, cGy, mGy, Other, Not known"</formula1>
    </dataValidation>
    <dataValidation type="list" allowBlank="1" showInputMessage="1" sqref="H4" xr:uid="{00000000-0002-0000-1200-000010000000}">
      <formula1>"Seconds, Minutes - decimal point - seconds, Minutes and decimal fraction of minutes, Other, Not known"</formula1>
    </dataValidation>
    <dataValidation type="list" allowBlank="1" showInputMessage="1" sqref="AF7:AF156" xr:uid="{00000000-0002-0000-1200-000011000000}">
      <formula1>"0.5, 1.0, 1.5, 2.0, 2.5, 3.0, 3.5, 4.0, 4.5, 5.0"</formula1>
    </dataValidation>
    <dataValidation type="list" allowBlank="1" showInputMessage="1" sqref="AE7:AE156" xr:uid="{00000000-0002-0000-1200-000012000000}">
      <formula1>"0.1, 0.2, 0.3, 0.4, 0.5, 0.6, 0.7, 0.8, 0.9"</formula1>
    </dataValidation>
    <dataValidation type="list" allowBlank="1" showInputMessage="1" sqref="AL7:AL156" xr:uid="{00000000-0002-0000-1200-000013000000}">
      <formula1>"Yes, Yes: comment in column AQ, No, Not Known"</formula1>
    </dataValidation>
    <dataValidation type="list" allowBlank="1" showInputMessage="1" sqref="AM7:AM156" xr:uid="{00000000-0002-0000-1200-000014000000}">
      <formula1>"Not known, Yes: check image after procedure, Yes: see additional information in column AQ, Yes, No"</formula1>
    </dataValidation>
    <dataValidation type="date" allowBlank="1" showInputMessage="1" showErrorMessage="1" sqref="D7:D156" xr:uid="{00000000-0002-0000-1200-000015000000}">
      <formula1>42370</formula1>
      <formula2>47484</formula2>
    </dataValidation>
    <dataValidation type="list" allowBlank="1" showInputMessage="1" sqref="F4:G4" xr:uid="{00000000-0002-0000-1200-000016000000}">
      <formula1>$AU$13:$AU$21</formula1>
    </dataValidation>
    <dataValidation type="list" allowBlank="1" showInputMessage="1" sqref="W7:W156" xr:uid="{4890B3C8-38E0-4A72-B4CA-17C07E83887C}">
      <formula1>"Yes, Yes: Virtual grid, No, Not known"</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pageSetUpPr fitToPage="1"/>
  </sheetPr>
  <dimension ref="A1:R102"/>
  <sheetViews>
    <sheetView workbookViewId="0"/>
  </sheetViews>
  <sheetFormatPr defaultColWidth="9.140625" defaultRowHeight="15" x14ac:dyDescent="0.25"/>
  <cols>
    <col min="1" max="1" width="11.28515625" style="312" customWidth="1"/>
    <col min="2" max="2" width="9.140625" style="312" customWidth="1"/>
    <col min="3" max="3" width="46.7109375" style="1238" customWidth="1"/>
    <col min="4" max="4" width="58.28515625" style="1238" customWidth="1"/>
    <col min="5" max="6" width="50.7109375" style="1238" customWidth="1"/>
    <col min="7" max="7" width="9.140625" style="312" customWidth="1"/>
    <col min="8" max="9" width="9.140625" style="312" hidden="1" customWidth="1"/>
    <col min="10" max="12" width="9.140625" style="312" customWidth="1"/>
    <col min="13" max="13" width="62" style="312" hidden="1" customWidth="1"/>
    <col min="14" max="14" width="89.5703125" style="312" hidden="1" customWidth="1"/>
    <col min="15" max="15" width="70.7109375" style="312" hidden="1" customWidth="1"/>
    <col min="16" max="16" width="64.42578125" style="312" hidden="1" customWidth="1"/>
    <col min="17" max="17" width="53.5703125" style="312" hidden="1" customWidth="1"/>
    <col min="18" max="18" width="47.7109375" style="312" hidden="1" customWidth="1"/>
    <col min="19" max="16384" width="9.140625" style="312"/>
  </cols>
  <sheetData>
    <row r="1" spans="1:18" ht="50.25" customHeight="1" x14ac:dyDescent="0.25">
      <c r="A1" s="941" t="s">
        <v>907</v>
      </c>
      <c r="B1" s="1450" t="s">
        <v>1944</v>
      </c>
      <c r="C1" s="1451"/>
      <c r="D1" s="1451"/>
      <c r="E1" s="1451"/>
      <c r="F1" s="1451"/>
    </row>
    <row r="2" spans="1:18" ht="16.5" thickBot="1" x14ac:dyDescent="0.3">
      <c r="A2" s="394"/>
      <c r="B2" s="1281" t="s">
        <v>1942</v>
      </c>
    </row>
    <row r="3" spans="1:18" ht="21" customHeight="1" thickBot="1" x14ac:dyDescent="0.35">
      <c r="A3" s="394"/>
      <c r="B3" s="1209"/>
      <c r="C3" s="1241" t="s">
        <v>678</v>
      </c>
      <c r="D3" s="1242" t="s">
        <v>728</v>
      </c>
      <c r="E3" s="1243" t="s">
        <v>283</v>
      </c>
      <c r="F3" s="1243" t="s">
        <v>284</v>
      </c>
      <c r="M3" s="258" t="s">
        <v>230</v>
      </c>
      <c r="N3" s="155" t="s">
        <v>540</v>
      </c>
      <c r="O3" s="155" t="s">
        <v>283</v>
      </c>
      <c r="P3" s="156" t="s">
        <v>284</v>
      </c>
      <c r="Q3" s="155" t="s">
        <v>283</v>
      </c>
      <c r="R3" s="156" t="s">
        <v>284</v>
      </c>
    </row>
    <row r="4" spans="1:18" s="179" customFormat="1" ht="50.1" customHeight="1" x14ac:dyDescent="0.25">
      <c r="A4" s="999" t="s">
        <v>1554</v>
      </c>
      <c r="B4" s="1258" t="s">
        <v>2097</v>
      </c>
      <c r="C4" s="1259" t="s">
        <v>755</v>
      </c>
      <c r="D4" s="1210" t="s">
        <v>635</v>
      </c>
      <c r="E4" s="1250" t="s">
        <v>544</v>
      </c>
      <c r="F4" s="1251" t="s">
        <v>545</v>
      </c>
      <c r="M4" s="974" t="s">
        <v>2105</v>
      </c>
      <c r="N4" s="718" t="s">
        <v>635</v>
      </c>
      <c r="O4" s="718" t="s">
        <v>544</v>
      </c>
      <c r="P4" s="975" t="s">
        <v>545</v>
      </c>
      <c r="Q4" s="718" t="s">
        <v>544</v>
      </c>
      <c r="R4" s="975" t="s">
        <v>545</v>
      </c>
    </row>
    <row r="5" spans="1:18" s="179" customFormat="1" ht="50.1" customHeight="1" x14ac:dyDescent="0.25">
      <c r="B5" s="1258" t="s">
        <v>2098</v>
      </c>
      <c r="C5" s="1260" t="s">
        <v>754</v>
      </c>
      <c r="D5" s="1211" t="s">
        <v>641</v>
      </c>
      <c r="E5" s="1252" t="s">
        <v>558</v>
      </c>
      <c r="F5" s="1253" t="s">
        <v>559</v>
      </c>
      <c r="M5" s="1178" t="s">
        <v>2106</v>
      </c>
      <c r="N5" s="1172" t="s">
        <v>641</v>
      </c>
      <c r="O5" s="1172" t="s">
        <v>558</v>
      </c>
      <c r="P5" s="1173" t="s">
        <v>559</v>
      </c>
      <c r="Q5" s="1172" t="s">
        <v>558</v>
      </c>
      <c r="R5" s="1173" t="s">
        <v>559</v>
      </c>
    </row>
    <row r="6" spans="1:18" s="179" customFormat="1" ht="50.1" customHeight="1" x14ac:dyDescent="0.25">
      <c r="B6" s="1258" t="s">
        <v>2099</v>
      </c>
      <c r="C6" s="1260" t="s">
        <v>756</v>
      </c>
      <c r="D6" s="1211" t="s">
        <v>636</v>
      </c>
      <c r="E6" s="1252" t="s">
        <v>546</v>
      </c>
      <c r="F6" s="1254" t="s">
        <v>547</v>
      </c>
      <c r="M6" s="1178" t="s">
        <v>2107</v>
      </c>
      <c r="N6" s="1172" t="s">
        <v>636</v>
      </c>
      <c r="O6" s="1172" t="s">
        <v>546</v>
      </c>
      <c r="P6" s="976" t="s">
        <v>547</v>
      </c>
      <c r="Q6" s="1172" t="s">
        <v>546</v>
      </c>
      <c r="R6" s="976" t="s">
        <v>547</v>
      </c>
    </row>
    <row r="7" spans="1:18" s="179" customFormat="1" ht="50.1" customHeight="1" x14ac:dyDescent="0.25">
      <c r="B7" s="1258" t="s">
        <v>2100</v>
      </c>
      <c r="C7" s="1260" t="s">
        <v>697</v>
      </c>
      <c r="D7" s="1211" t="s">
        <v>760</v>
      </c>
      <c r="E7" s="1252" t="s">
        <v>549</v>
      </c>
      <c r="F7" s="1253" t="s">
        <v>548</v>
      </c>
      <c r="M7" s="1178" t="s">
        <v>2108</v>
      </c>
      <c r="N7" s="1172" t="s">
        <v>1146</v>
      </c>
      <c r="O7" s="1172" t="s">
        <v>549</v>
      </c>
      <c r="P7" s="1173" t="s">
        <v>548</v>
      </c>
      <c r="Q7" s="1172" t="s">
        <v>549</v>
      </c>
      <c r="R7" s="1173" t="s">
        <v>548</v>
      </c>
    </row>
    <row r="8" spans="1:18" s="179" customFormat="1" ht="50.1" customHeight="1" x14ac:dyDescent="0.25">
      <c r="B8" s="1258" t="s">
        <v>679</v>
      </c>
      <c r="C8" s="1260" t="s">
        <v>630</v>
      </c>
      <c r="D8" s="1211" t="s">
        <v>637</v>
      </c>
      <c r="E8" s="1252" t="s">
        <v>550</v>
      </c>
      <c r="F8" s="1254" t="s">
        <v>551</v>
      </c>
      <c r="M8" s="1178" t="s">
        <v>2109</v>
      </c>
      <c r="N8" s="1172" t="s">
        <v>637</v>
      </c>
      <c r="O8" s="1172" t="s">
        <v>550</v>
      </c>
      <c r="P8" s="976" t="s">
        <v>551</v>
      </c>
      <c r="Q8" s="1172" t="s">
        <v>550</v>
      </c>
      <c r="R8" s="976" t="s">
        <v>551</v>
      </c>
    </row>
    <row r="9" spans="1:18" s="179" customFormat="1" ht="50.1" customHeight="1" x14ac:dyDescent="0.25">
      <c r="B9" s="1258" t="s">
        <v>2101</v>
      </c>
      <c r="C9" s="1260" t="s">
        <v>698</v>
      </c>
      <c r="D9" s="1211" t="s">
        <v>638</v>
      </c>
      <c r="E9" s="1252" t="s">
        <v>552</v>
      </c>
      <c r="F9" s="1254" t="s">
        <v>553</v>
      </c>
      <c r="M9" s="1178" t="s">
        <v>2110</v>
      </c>
      <c r="N9" s="1172" t="s">
        <v>638</v>
      </c>
      <c r="O9" s="1172" t="s">
        <v>552</v>
      </c>
      <c r="P9" s="976" t="s">
        <v>553</v>
      </c>
      <c r="Q9" s="1172" t="s">
        <v>552</v>
      </c>
      <c r="R9" s="976" t="s">
        <v>553</v>
      </c>
    </row>
    <row r="10" spans="1:18" s="179" customFormat="1" ht="50.1" customHeight="1" x14ac:dyDescent="0.25">
      <c r="B10" s="1258" t="s">
        <v>2102</v>
      </c>
      <c r="C10" s="1260" t="s">
        <v>699</v>
      </c>
      <c r="D10" s="1211" t="s">
        <v>639</v>
      </c>
      <c r="E10" s="1252" t="s">
        <v>554</v>
      </c>
      <c r="F10" s="1254" t="s">
        <v>555</v>
      </c>
      <c r="M10" s="1178" t="s">
        <v>2111</v>
      </c>
      <c r="N10" s="1172" t="s">
        <v>639</v>
      </c>
      <c r="O10" s="1172" t="s">
        <v>554</v>
      </c>
      <c r="P10" s="976" t="s">
        <v>555</v>
      </c>
      <c r="Q10" s="1172" t="s">
        <v>554</v>
      </c>
      <c r="R10" s="976" t="s">
        <v>555</v>
      </c>
    </row>
    <row r="11" spans="1:18" s="179" customFormat="1" ht="50.1" customHeight="1" x14ac:dyDescent="0.25">
      <c r="B11" s="1258" t="s">
        <v>2103</v>
      </c>
      <c r="C11" s="1260" t="s">
        <v>700</v>
      </c>
      <c r="D11" s="1211" t="s">
        <v>640</v>
      </c>
      <c r="E11" s="1252" t="s">
        <v>556</v>
      </c>
      <c r="F11" s="1254" t="s">
        <v>557</v>
      </c>
      <c r="M11" s="1178" t="s">
        <v>2112</v>
      </c>
      <c r="N11" s="1172" t="s">
        <v>645</v>
      </c>
      <c r="O11" s="1172" t="s">
        <v>556</v>
      </c>
      <c r="P11" s="976" t="s">
        <v>557</v>
      </c>
      <c r="Q11" s="1172" t="s">
        <v>556</v>
      </c>
      <c r="R11" s="976" t="s">
        <v>557</v>
      </c>
    </row>
    <row r="12" spans="1:18" s="179" customFormat="1" ht="50.1" customHeight="1" x14ac:dyDescent="0.25">
      <c r="B12" s="1258" t="s">
        <v>2104</v>
      </c>
      <c r="C12" s="1273" t="s">
        <v>701</v>
      </c>
      <c r="D12" s="1214" t="s">
        <v>731</v>
      </c>
      <c r="E12" s="1274" t="s">
        <v>560</v>
      </c>
      <c r="F12" s="1275" t="s">
        <v>561</v>
      </c>
      <c r="M12" s="1178" t="s">
        <v>2113</v>
      </c>
      <c r="N12" s="1172" t="s">
        <v>731</v>
      </c>
      <c r="O12" s="1172" t="s">
        <v>560</v>
      </c>
      <c r="P12" s="976" t="s">
        <v>561</v>
      </c>
      <c r="Q12" s="1172" t="s">
        <v>560</v>
      </c>
      <c r="R12" s="976" t="s">
        <v>561</v>
      </c>
    </row>
    <row r="13" spans="1:18" s="179" customFormat="1" ht="50.1" customHeight="1" x14ac:dyDescent="0.25">
      <c r="A13" s="999"/>
      <c r="B13" s="1276" t="s">
        <v>680</v>
      </c>
      <c r="C13" s="1277" t="s">
        <v>1940</v>
      </c>
      <c r="D13" s="1278" t="s">
        <v>564</v>
      </c>
      <c r="E13" s="1279" t="s">
        <v>562</v>
      </c>
      <c r="F13" s="1280" t="s">
        <v>563</v>
      </c>
      <c r="M13" s="1178" t="s">
        <v>1142</v>
      </c>
      <c r="N13" s="1172" t="s">
        <v>564</v>
      </c>
      <c r="O13" s="1172" t="s">
        <v>562</v>
      </c>
      <c r="P13" s="976" t="s">
        <v>563</v>
      </c>
      <c r="Q13" s="1172" t="s">
        <v>562</v>
      </c>
      <c r="R13" s="976" t="s">
        <v>563</v>
      </c>
    </row>
    <row r="14" spans="1:18" s="179" customFormat="1" ht="50.1" customHeight="1" x14ac:dyDescent="0.25">
      <c r="B14" s="1258" t="s">
        <v>681</v>
      </c>
      <c r="C14" s="1260" t="s">
        <v>1941</v>
      </c>
      <c r="D14" s="1211" t="s">
        <v>632</v>
      </c>
      <c r="E14" s="1252" t="s">
        <v>562</v>
      </c>
      <c r="F14" s="1253" t="s">
        <v>563</v>
      </c>
      <c r="M14" s="1178" t="s">
        <v>1143</v>
      </c>
      <c r="N14" s="1172" t="s">
        <v>632</v>
      </c>
      <c r="O14" s="1172" t="s">
        <v>562</v>
      </c>
      <c r="P14" s="1173" t="s">
        <v>563</v>
      </c>
      <c r="Q14" s="1172" t="s">
        <v>562</v>
      </c>
      <c r="R14" s="1173" t="s">
        <v>563</v>
      </c>
    </row>
    <row r="15" spans="1:18" s="179" customFormat="1" ht="50.1" customHeight="1" x14ac:dyDescent="0.25">
      <c r="B15" s="1258" t="s">
        <v>682</v>
      </c>
      <c r="C15" s="1260" t="s">
        <v>702</v>
      </c>
      <c r="D15" s="1211" t="s">
        <v>2128</v>
      </c>
      <c r="E15" s="1252" t="s">
        <v>565</v>
      </c>
      <c r="F15" s="1254" t="s">
        <v>566</v>
      </c>
      <c r="M15" s="1178" t="s">
        <v>672</v>
      </c>
      <c r="N15" s="1172" t="s">
        <v>2128</v>
      </c>
      <c r="O15" s="1172" t="s">
        <v>565</v>
      </c>
      <c r="P15" s="1174" t="s">
        <v>566</v>
      </c>
      <c r="Q15" s="1172" t="s">
        <v>565</v>
      </c>
      <c r="R15" s="1174" t="s">
        <v>566</v>
      </c>
    </row>
    <row r="16" spans="1:18" s="179" customFormat="1" ht="50.1" customHeight="1" x14ac:dyDescent="0.25">
      <c r="B16" s="1258" t="s">
        <v>683</v>
      </c>
      <c r="C16" s="1260" t="s">
        <v>703</v>
      </c>
      <c r="D16" s="1211" t="s">
        <v>1943</v>
      </c>
      <c r="E16" s="1252" t="s">
        <v>567</v>
      </c>
      <c r="F16" s="1254" t="s">
        <v>568</v>
      </c>
      <c r="M16" s="1178" t="s">
        <v>1144</v>
      </c>
      <c r="N16" s="940" t="s">
        <v>1548</v>
      </c>
      <c r="O16" s="1172" t="s">
        <v>567</v>
      </c>
      <c r="P16" s="976" t="s">
        <v>568</v>
      </c>
      <c r="Q16" s="1172" t="s">
        <v>567</v>
      </c>
      <c r="R16" s="976" t="s">
        <v>568</v>
      </c>
    </row>
    <row r="17" spans="1:18" s="179" customFormat="1" ht="50.1" customHeight="1" x14ac:dyDescent="0.25">
      <c r="B17" s="1258" t="s">
        <v>684</v>
      </c>
      <c r="C17" s="1260" t="s">
        <v>704</v>
      </c>
      <c r="D17" s="1211" t="s">
        <v>732</v>
      </c>
      <c r="E17" s="1252" t="s">
        <v>569</v>
      </c>
      <c r="F17" s="1254" t="s">
        <v>570</v>
      </c>
      <c r="M17" s="1178" t="s">
        <v>1145</v>
      </c>
      <c r="N17" s="1172" t="s">
        <v>1147</v>
      </c>
      <c r="O17" s="1172" t="s">
        <v>569</v>
      </c>
      <c r="P17" s="976" t="s">
        <v>570</v>
      </c>
      <c r="Q17" s="1172" t="s">
        <v>569</v>
      </c>
      <c r="R17" s="976" t="s">
        <v>570</v>
      </c>
    </row>
    <row r="18" spans="1:18" s="179" customFormat="1" ht="50.1" customHeight="1" x14ac:dyDescent="0.25">
      <c r="B18" s="1258" t="s">
        <v>685</v>
      </c>
      <c r="C18" s="1260" t="s">
        <v>705</v>
      </c>
      <c r="D18" s="1211" t="s">
        <v>733</v>
      </c>
      <c r="E18" s="1255" t="s">
        <v>571</v>
      </c>
      <c r="F18" s="1253" t="s">
        <v>572</v>
      </c>
      <c r="M18" s="1178" t="s">
        <v>673</v>
      </c>
      <c r="N18" s="1172" t="s">
        <v>1148</v>
      </c>
      <c r="O18" s="1179" t="s">
        <v>571</v>
      </c>
      <c r="P18" s="1173" t="s">
        <v>572</v>
      </c>
      <c r="Q18" s="1179" t="s">
        <v>571</v>
      </c>
      <c r="R18" s="1173" t="s">
        <v>572</v>
      </c>
    </row>
    <row r="19" spans="1:18" s="179" customFormat="1" ht="50.1" customHeight="1" x14ac:dyDescent="0.25">
      <c r="B19" s="1258" t="s">
        <v>686</v>
      </c>
      <c r="C19" s="1260" t="s">
        <v>706</v>
      </c>
      <c r="D19" s="1211" t="s">
        <v>732</v>
      </c>
      <c r="E19" s="1252" t="s">
        <v>573</v>
      </c>
      <c r="F19" s="1254" t="s">
        <v>574</v>
      </c>
      <c r="M19" s="973" t="s">
        <v>668</v>
      </c>
      <c r="N19" s="1172" t="s">
        <v>1147</v>
      </c>
      <c r="O19" s="1240" t="s">
        <v>573</v>
      </c>
      <c r="P19" s="977" t="s">
        <v>574</v>
      </c>
      <c r="Q19" s="1240" t="s">
        <v>573</v>
      </c>
      <c r="R19" s="977" t="s">
        <v>574</v>
      </c>
    </row>
    <row r="20" spans="1:18" s="179" customFormat="1" ht="50.1" customHeight="1" x14ac:dyDescent="0.25">
      <c r="B20" s="1258" t="s">
        <v>687</v>
      </c>
      <c r="C20" s="1260" t="s">
        <v>707</v>
      </c>
      <c r="D20" s="1211" t="s">
        <v>732</v>
      </c>
      <c r="E20" s="1252" t="s">
        <v>575</v>
      </c>
      <c r="F20" s="1254" t="s">
        <v>576</v>
      </c>
      <c r="M20" s="973" t="s">
        <v>669</v>
      </c>
      <c r="N20" s="1172" t="s">
        <v>1147</v>
      </c>
      <c r="O20" s="1240" t="s">
        <v>575</v>
      </c>
      <c r="P20" s="977" t="s">
        <v>576</v>
      </c>
      <c r="Q20" s="1240" t="s">
        <v>575</v>
      </c>
      <c r="R20" s="977" t="s">
        <v>576</v>
      </c>
    </row>
    <row r="21" spans="1:18" s="179" customFormat="1" ht="50.1" customHeight="1" x14ac:dyDescent="0.25">
      <c r="B21" s="1258" t="s">
        <v>688</v>
      </c>
      <c r="C21" s="1260" t="s">
        <v>708</v>
      </c>
      <c r="D21" s="1211" t="s">
        <v>732</v>
      </c>
      <c r="E21" s="1252" t="s">
        <v>642</v>
      </c>
      <c r="F21" s="1254" t="s">
        <v>577</v>
      </c>
      <c r="M21" s="973" t="s">
        <v>670</v>
      </c>
      <c r="N21" s="1172" t="s">
        <v>1147</v>
      </c>
      <c r="O21" s="1240" t="s">
        <v>642</v>
      </c>
      <c r="P21" s="977" t="s">
        <v>577</v>
      </c>
      <c r="Q21" s="1240" t="s">
        <v>642</v>
      </c>
      <c r="R21" s="977" t="s">
        <v>577</v>
      </c>
    </row>
    <row r="22" spans="1:18" s="179" customFormat="1" ht="50.1" customHeight="1" x14ac:dyDescent="0.25">
      <c r="B22" s="1258" t="s">
        <v>689</v>
      </c>
      <c r="C22" s="1260" t="s">
        <v>709</v>
      </c>
      <c r="D22" s="1211" t="s">
        <v>580</v>
      </c>
      <c r="E22" s="1252" t="s">
        <v>578</v>
      </c>
      <c r="F22" s="1254" t="s">
        <v>579</v>
      </c>
      <c r="M22" s="973" t="s">
        <v>671</v>
      </c>
      <c r="N22" s="1240" t="s">
        <v>580</v>
      </c>
      <c r="O22" s="1240" t="s">
        <v>578</v>
      </c>
      <c r="P22" s="977" t="s">
        <v>579</v>
      </c>
      <c r="Q22" s="1240" t="s">
        <v>578</v>
      </c>
      <c r="R22" s="977" t="s">
        <v>579</v>
      </c>
    </row>
    <row r="23" spans="1:18" s="179" customFormat="1" ht="50.1" customHeight="1" x14ac:dyDescent="0.25">
      <c r="B23" s="1258" t="s">
        <v>690</v>
      </c>
      <c r="C23" s="1260" t="s">
        <v>710</v>
      </c>
      <c r="D23" s="1211" t="s">
        <v>734</v>
      </c>
      <c r="E23" s="1252" t="s">
        <v>581</v>
      </c>
      <c r="F23" s="1254" t="s">
        <v>582</v>
      </c>
      <c r="M23" s="973" t="s">
        <v>1150</v>
      </c>
      <c r="N23" s="1240" t="s">
        <v>1149</v>
      </c>
      <c r="O23" s="1240" t="s">
        <v>581</v>
      </c>
      <c r="P23" s="976" t="s">
        <v>582</v>
      </c>
      <c r="Q23" s="1240" t="s">
        <v>581</v>
      </c>
      <c r="R23" s="976" t="s">
        <v>582</v>
      </c>
    </row>
    <row r="24" spans="1:18" s="179" customFormat="1" ht="50.1" customHeight="1" x14ac:dyDescent="0.25">
      <c r="B24" s="1258" t="s">
        <v>691</v>
      </c>
      <c r="C24" s="1260" t="s">
        <v>711</v>
      </c>
      <c r="D24" s="1211" t="s">
        <v>732</v>
      </c>
      <c r="E24" s="1252" t="s">
        <v>583</v>
      </c>
      <c r="F24" s="1254" t="s">
        <v>584</v>
      </c>
      <c r="M24" s="973" t="s">
        <v>675</v>
      </c>
      <c r="N24" s="1172" t="s">
        <v>1147</v>
      </c>
      <c r="O24" s="1240" t="s">
        <v>583</v>
      </c>
      <c r="P24" s="1174" t="s">
        <v>584</v>
      </c>
      <c r="Q24" s="1240" t="s">
        <v>583</v>
      </c>
      <c r="R24" s="1174" t="s">
        <v>584</v>
      </c>
    </row>
    <row r="25" spans="1:18" s="179" customFormat="1" ht="50.1" customHeight="1" x14ac:dyDescent="0.25">
      <c r="B25" s="1258" t="s">
        <v>692</v>
      </c>
      <c r="C25" s="1260" t="s">
        <v>712</v>
      </c>
      <c r="D25" s="1211" t="s">
        <v>732</v>
      </c>
      <c r="E25" s="1252" t="s">
        <v>585</v>
      </c>
      <c r="F25" s="1254" t="s">
        <v>586</v>
      </c>
      <c r="M25" s="973" t="s">
        <v>676</v>
      </c>
      <c r="N25" s="1172" t="s">
        <v>1147</v>
      </c>
      <c r="O25" s="1240" t="s">
        <v>585</v>
      </c>
      <c r="P25" s="976" t="s">
        <v>586</v>
      </c>
      <c r="Q25" s="1240" t="s">
        <v>585</v>
      </c>
      <c r="R25" s="976" t="s">
        <v>586</v>
      </c>
    </row>
    <row r="26" spans="1:18" s="179" customFormat="1" ht="50.1" customHeight="1" x14ac:dyDescent="0.25">
      <c r="B26" s="1258" t="s">
        <v>693</v>
      </c>
      <c r="C26" s="1260" t="s">
        <v>713</v>
      </c>
      <c r="D26" s="1211" t="s">
        <v>646</v>
      </c>
      <c r="E26" s="1252" t="s">
        <v>587</v>
      </c>
      <c r="F26" s="1254" t="s">
        <v>588</v>
      </c>
      <c r="M26" s="973" t="s">
        <v>1151</v>
      </c>
      <c r="N26" s="1240" t="s">
        <v>646</v>
      </c>
      <c r="O26" s="1240" t="s">
        <v>587</v>
      </c>
      <c r="P26" s="976" t="s">
        <v>588</v>
      </c>
      <c r="Q26" s="1240" t="s">
        <v>587</v>
      </c>
      <c r="R26" s="976" t="s">
        <v>588</v>
      </c>
    </row>
    <row r="27" spans="1:18" s="179" customFormat="1" ht="50.1" customHeight="1" x14ac:dyDescent="0.25">
      <c r="B27" s="1258" t="s">
        <v>694</v>
      </c>
      <c r="C27" s="1260" t="s">
        <v>714</v>
      </c>
      <c r="D27" s="1211" t="s">
        <v>647</v>
      </c>
      <c r="E27" s="1252" t="s">
        <v>589</v>
      </c>
      <c r="F27" s="1254" t="s">
        <v>590</v>
      </c>
      <c r="M27" s="973" t="s">
        <v>1152</v>
      </c>
      <c r="N27" s="1240" t="s">
        <v>647</v>
      </c>
      <c r="O27" s="1240" t="s">
        <v>589</v>
      </c>
      <c r="P27" s="976" t="s">
        <v>590</v>
      </c>
      <c r="Q27" s="1240" t="s">
        <v>589</v>
      </c>
      <c r="R27" s="976" t="s">
        <v>590</v>
      </c>
    </row>
    <row r="28" spans="1:18" s="179" customFormat="1" ht="50.1" customHeight="1" x14ac:dyDescent="0.25">
      <c r="B28" s="1258" t="s">
        <v>695</v>
      </c>
      <c r="C28" s="1260" t="s">
        <v>735</v>
      </c>
      <c r="D28" s="1211" t="s">
        <v>649</v>
      </c>
      <c r="E28" s="1252" t="s">
        <v>729</v>
      </c>
      <c r="F28" s="1253" t="s">
        <v>730</v>
      </c>
      <c r="M28" s="973" t="s">
        <v>1153</v>
      </c>
      <c r="N28" s="1240" t="s">
        <v>649</v>
      </c>
      <c r="O28" s="1240" t="s">
        <v>591</v>
      </c>
      <c r="P28" s="319" t="s">
        <v>644</v>
      </c>
      <c r="Q28" s="1240" t="s">
        <v>591</v>
      </c>
      <c r="R28" s="319" t="s">
        <v>644</v>
      </c>
    </row>
    <row r="29" spans="1:18" s="179" customFormat="1" ht="50.1" customHeight="1" thickBot="1" x14ac:dyDescent="0.3">
      <c r="B29" s="1261" t="s">
        <v>696</v>
      </c>
      <c r="C29" s="1262" t="s">
        <v>715</v>
      </c>
      <c r="D29" s="1217" t="s">
        <v>648</v>
      </c>
      <c r="E29" s="1256" t="s">
        <v>593</v>
      </c>
      <c r="F29" s="1257" t="s">
        <v>592</v>
      </c>
      <c r="M29" s="973" t="s">
        <v>1154</v>
      </c>
      <c r="N29" s="1240" t="s">
        <v>648</v>
      </c>
      <c r="O29" s="1240" t="s">
        <v>593</v>
      </c>
      <c r="P29" s="319" t="s">
        <v>592</v>
      </c>
      <c r="Q29" s="1240" t="s">
        <v>593</v>
      </c>
      <c r="R29" s="319" t="s">
        <v>592</v>
      </c>
    </row>
    <row r="30" spans="1:18" ht="30" customHeight="1" thickBot="1" x14ac:dyDescent="0.3">
      <c r="A30" s="1132"/>
      <c r="B30" s="1282" t="s">
        <v>1920</v>
      </c>
      <c r="C30" s="1237"/>
      <c r="D30" s="1237"/>
      <c r="E30" s="1237"/>
      <c r="F30" s="1237"/>
      <c r="M30" s="1162" t="s">
        <v>643</v>
      </c>
      <c r="N30" s="1163" t="s">
        <v>1547</v>
      </c>
      <c r="O30" s="1163" t="s">
        <v>1831</v>
      </c>
      <c r="P30" s="1144" t="s">
        <v>1832</v>
      </c>
      <c r="Q30" s="1163" t="s">
        <v>1833</v>
      </c>
      <c r="R30" s="1144" t="s">
        <v>1834</v>
      </c>
    </row>
    <row r="31" spans="1:18" ht="30" customHeight="1" thickBot="1" x14ac:dyDescent="0.3">
      <c r="A31" s="1207"/>
      <c r="B31" s="1227"/>
      <c r="C31" s="1244" t="s">
        <v>678</v>
      </c>
      <c r="D31" s="1245" t="s">
        <v>728</v>
      </c>
      <c r="E31" s="1246" t="s">
        <v>283</v>
      </c>
      <c r="F31" s="1246" t="s">
        <v>284</v>
      </c>
    </row>
    <row r="32" spans="1:18" ht="50.1" customHeight="1" x14ac:dyDescent="0.25">
      <c r="A32" s="1230"/>
      <c r="B32" s="1263" t="s">
        <v>1561</v>
      </c>
      <c r="C32" s="1264" t="s">
        <v>1562</v>
      </c>
      <c r="D32" s="1210" t="s">
        <v>1572</v>
      </c>
      <c r="E32" s="1247" t="s">
        <v>1849</v>
      </c>
      <c r="F32" s="1248" t="s">
        <v>1850</v>
      </c>
      <c r="M32" s="1180" t="s">
        <v>1838</v>
      </c>
      <c r="N32" s="1181" t="s">
        <v>635</v>
      </c>
      <c r="O32" s="1181" t="s">
        <v>544</v>
      </c>
      <c r="P32" s="1182" t="s">
        <v>545</v>
      </c>
      <c r="Q32" s="1181" t="s">
        <v>544</v>
      </c>
      <c r="R32" s="1182" t="s">
        <v>545</v>
      </c>
    </row>
    <row r="33" spans="1:18" ht="50.1" customHeight="1" x14ac:dyDescent="0.25">
      <c r="A33" s="1230"/>
      <c r="B33" s="1265" t="s">
        <v>1564</v>
      </c>
      <c r="C33" s="1266" t="s">
        <v>1563</v>
      </c>
      <c r="D33" s="1211" t="s">
        <v>1572</v>
      </c>
      <c r="E33" s="1215" t="s">
        <v>1851</v>
      </c>
      <c r="F33" s="1236" t="s">
        <v>1852</v>
      </c>
      <c r="M33" s="1177" t="s">
        <v>1135</v>
      </c>
      <c r="N33" s="1170" t="s">
        <v>641</v>
      </c>
      <c r="O33" s="1170" t="s">
        <v>558</v>
      </c>
      <c r="P33" s="1171" t="s">
        <v>559</v>
      </c>
      <c r="Q33" s="1170" t="s">
        <v>558</v>
      </c>
      <c r="R33" s="1171" t="s">
        <v>559</v>
      </c>
    </row>
    <row r="34" spans="1:18" ht="50.1" customHeight="1" x14ac:dyDescent="0.25">
      <c r="A34" s="1137"/>
      <c r="B34" s="1265" t="s">
        <v>1566</v>
      </c>
      <c r="C34" s="1266" t="s">
        <v>1565</v>
      </c>
      <c r="D34" s="1211" t="s">
        <v>1572</v>
      </c>
      <c r="E34" s="1215" t="s">
        <v>1853</v>
      </c>
      <c r="F34" s="1236" t="s">
        <v>1854</v>
      </c>
      <c r="M34" s="1177" t="s">
        <v>1136</v>
      </c>
      <c r="N34" s="1170" t="s">
        <v>636</v>
      </c>
      <c r="O34" s="1172" t="s">
        <v>546</v>
      </c>
      <c r="P34" s="1173" t="s">
        <v>547</v>
      </c>
      <c r="Q34" s="1172" t="s">
        <v>546</v>
      </c>
      <c r="R34" s="1173" t="s">
        <v>547</v>
      </c>
    </row>
    <row r="35" spans="1:18" s="394" customFormat="1" ht="50.1" customHeight="1" x14ac:dyDescent="0.25">
      <c r="A35" s="1133"/>
      <c r="B35" s="1265" t="s">
        <v>1568</v>
      </c>
      <c r="C35" s="1266" t="s">
        <v>1567</v>
      </c>
      <c r="D35" s="1211" t="s">
        <v>1572</v>
      </c>
      <c r="E35" s="1215" t="s">
        <v>1855</v>
      </c>
      <c r="F35" s="1236" t="s">
        <v>1856</v>
      </c>
      <c r="M35" s="1177" t="s">
        <v>1137</v>
      </c>
      <c r="N35" s="1170" t="s">
        <v>760</v>
      </c>
      <c r="O35" s="1170" t="s">
        <v>549</v>
      </c>
      <c r="P35" s="1171" t="s">
        <v>548</v>
      </c>
      <c r="Q35" s="1170" t="s">
        <v>549</v>
      </c>
      <c r="R35" s="1171" t="s">
        <v>548</v>
      </c>
    </row>
    <row r="36" spans="1:18" s="394" customFormat="1" ht="50.1" customHeight="1" x14ac:dyDescent="0.25">
      <c r="A36" s="1132"/>
      <c r="B36" s="1265" t="s">
        <v>1569</v>
      </c>
      <c r="C36" s="1266" t="s">
        <v>1921</v>
      </c>
      <c r="D36" s="1211" t="s">
        <v>1572</v>
      </c>
      <c r="E36" s="1215" t="s">
        <v>1857</v>
      </c>
      <c r="F36" s="1236" t="s">
        <v>1858</v>
      </c>
      <c r="M36" s="1177" t="s">
        <v>1138</v>
      </c>
      <c r="N36" s="1170" t="s">
        <v>637</v>
      </c>
      <c r="O36" s="1170" t="s">
        <v>550</v>
      </c>
      <c r="P36" s="1171" t="s">
        <v>551</v>
      </c>
      <c r="Q36" s="1170" t="s">
        <v>550</v>
      </c>
      <c r="R36" s="1171" t="s">
        <v>551</v>
      </c>
    </row>
    <row r="37" spans="1:18" s="394" customFormat="1" ht="50.1" customHeight="1" x14ac:dyDescent="0.25">
      <c r="A37" s="1136"/>
      <c r="B37" s="1265" t="s">
        <v>1571</v>
      </c>
      <c r="C37" s="1266" t="s">
        <v>1570</v>
      </c>
      <c r="D37" s="1214" t="s">
        <v>1572</v>
      </c>
      <c r="E37" s="1215" t="s">
        <v>1859</v>
      </c>
      <c r="F37" s="1236" t="s">
        <v>1860</v>
      </c>
      <c r="M37" s="1177" t="s">
        <v>1139</v>
      </c>
      <c r="N37" s="1170" t="s">
        <v>638</v>
      </c>
      <c r="O37" s="1172" t="s">
        <v>552</v>
      </c>
      <c r="P37" s="1171" t="s">
        <v>553</v>
      </c>
      <c r="Q37" s="1172" t="s">
        <v>552</v>
      </c>
      <c r="R37" s="1171" t="s">
        <v>553</v>
      </c>
    </row>
    <row r="38" spans="1:18" s="394" customFormat="1" ht="50.1" customHeight="1" x14ac:dyDescent="0.25">
      <c r="A38" s="1136"/>
      <c r="B38" s="1265" t="s">
        <v>2122</v>
      </c>
      <c r="C38" s="1266" t="s">
        <v>2127</v>
      </c>
      <c r="D38" s="1224" t="s">
        <v>2124</v>
      </c>
      <c r="E38" s="1215" t="s">
        <v>2125</v>
      </c>
      <c r="F38" s="1236" t="s">
        <v>2126</v>
      </c>
      <c r="M38" s="1177" t="s">
        <v>1140</v>
      </c>
      <c r="N38" s="1170" t="s">
        <v>639</v>
      </c>
      <c r="O38" s="1170" t="s">
        <v>554</v>
      </c>
      <c r="P38" s="1171" t="s">
        <v>555</v>
      </c>
      <c r="Q38" s="1170" t="s">
        <v>554</v>
      </c>
      <c r="R38" s="1171" t="s">
        <v>555</v>
      </c>
    </row>
    <row r="39" spans="1:18" s="394" customFormat="1" ht="50.1" customHeight="1" x14ac:dyDescent="0.25">
      <c r="A39" s="1136"/>
      <c r="B39" s="1267" t="s">
        <v>1666</v>
      </c>
      <c r="C39" s="1268" t="s">
        <v>1665</v>
      </c>
      <c r="D39" s="1221" t="s">
        <v>1572</v>
      </c>
      <c r="E39" s="1222" t="s">
        <v>1861</v>
      </c>
      <c r="F39" s="1223" t="s">
        <v>1862</v>
      </c>
      <c r="M39" s="1177" t="s">
        <v>1141</v>
      </c>
      <c r="N39" s="1170" t="s">
        <v>640</v>
      </c>
      <c r="O39" s="1172" t="s">
        <v>556</v>
      </c>
      <c r="P39" s="1173" t="s">
        <v>557</v>
      </c>
      <c r="Q39" s="1172" t="s">
        <v>556</v>
      </c>
      <c r="R39" s="1173" t="s">
        <v>557</v>
      </c>
    </row>
    <row r="40" spans="1:18" s="394" customFormat="1" ht="50.1" customHeight="1" x14ac:dyDescent="0.25">
      <c r="A40" s="1136"/>
      <c r="B40" s="1265" t="s">
        <v>1668</v>
      </c>
      <c r="C40" s="1266" t="s">
        <v>1667</v>
      </c>
      <c r="D40" s="1214" t="s">
        <v>1572</v>
      </c>
      <c r="E40" s="1212" t="s">
        <v>593</v>
      </c>
      <c r="F40" s="1213" t="s">
        <v>592</v>
      </c>
      <c r="M40" s="1177" t="s">
        <v>634</v>
      </c>
      <c r="N40" s="1170" t="s">
        <v>731</v>
      </c>
      <c r="O40" s="1170" t="s">
        <v>560</v>
      </c>
      <c r="P40" s="1171" t="s">
        <v>561</v>
      </c>
      <c r="Q40" s="1170" t="s">
        <v>560</v>
      </c>
      <c r="R40" s="1171" t="s">
        <v>561</v>
      </c>
    </row>
    <row r="41" spans="1:18" s="394" customFormat="1" ht="50.1" customHeight="1" x14ac:dyDescent="0.25">
      <c r="A41" s="1136"/>
      <c r="B41" s="1265" t="s">
        <v>1670</v>
      </c>
      <c r="C41" s="1266" t="s">
        <v>1669</v>
      </c>
      <c r="D41" s="1214" t="s">
        <v>1572</v>
      </c>
      <c r="E41" s="1212" t="s">
        <v>1863</v>
      </c>
      <c r="F41" s="1213" t="s">
        <v>1864</v>
      </c>
      <c r="M41" s="1197" t="s">
        <v>1555</v>
      </c>
      <c r="N41" s="1187" t="s">
        <v>1572</v>
      </c>
      <c r="O41" s="1192" t="s">
        <v>1849</v>
      </c>
      <c r="P41" s="1193" t="s">
        <v>1850</v>
      </c>
      <c r="Q41" s="1192" t="s">
        <v>1849</v>
      </c>
      <c r="R41" s="1193" t="s">
        <v>1850</v>
      </c>
    </row>
    <row r="42" spans="1:18" s="394" customFormat="1" ht="50.1" customHeight="1" x14ac:dyDescent="0.25">
      <c r="A42" s="1133"/>
      <c r="B42" s="1265" t="s">
        <v>1672</v>
      </c>
      <c r="C42" s="1266" t="s">
        <v>1671</v>
      </c>
      <c r="D42" s="1214" t="s">
        <v>1572</v>
      </c>
      <c r="E42" s="1212" t="s">
        <v>587</v>
      </c>
      <c r="F42" s="1213" t="s">
        <v>588</v>
      </c>
      <c r="M42" s="1197" t="s">
        <v>1556</v>
      </c>
      <c r="N42" s="1187" t="s">
        <v>1572</v>
      </c>
      <c r="O42" s="1192" t="s">
        <v>1851</v>
      </c>
      <c r="P42" s="1193" t="s">
        <v>1852</v>
      </c>
      <c r="Q42" s="1192" t="s">
        <v>1851</v>
      </c>
      <c r="R42" s="1193" t="s">
        <v>1852</v>
      </c>
    </row>
    <row r="43" spans="1:18" s="394" customFormat="1" ht="50.1" customHeight="1" x14ac:dyDescent="0.25">
      <c r="A43" s="1133"/>
      <c r="B43" s="1265" t="s">
        <v>1674</v>
      </c>
      <c r="C43" s="1266" t="s">
        <v>1673</v>
      </c>
      <c r="D43" s="1214" t="s">
        <v>1572</v>
      </c>
      <c r="E43" s="1212" t="s">
        <v>589</v>
      </c>
      <c r="F43" s="1213" t="s">
        <v>590</v>
      </c>
      <c r="M43" s="1197" t="s">
        <v>1557</v>
      </c>
      <c r="N43" s="1187" t="s">
        <v>1572</v>
      </c>
      <c r="O43" s="1192" t="s">
        <v>1853</v>
      </c>
      <c r="P43" s="1193" t="s">
        <v>1854</v>
      </c>
      <c r="Q43" s="1192" t="s">
        <v>1853</v>
      </c>
      <c r="R43" s="1193" t="s">
        <v>1854</v>
      </c>
    </row>
    <row r="44" spans="1:18" s="394" customFormat="1" ht="50.1" customHeight="1" x14ac:dyDescent="0.25">
      <c r="A44" s="1133"/>
      <c r="B44" s="1265" t="s">
        <v>1676</v>
      </c>
      <c r="C44" s="1266" t="s">
        <v>1675</v>
      </c>
      <c r="D44" s="1214" t="s">
        <v>1572</v>
      </c>
      <c r="E44" s="1212" t="s">
        <v>1865</v>
      </c>
      <c r="F44" s="1213" t="s">
        <v>1866</v>
      </c>
      <c r="M44" s="1197" t="s">
        <v>1558</v>
      </c>
      <c r="N44" s="1187" t="s">
        <v>1572</v>
      </c>
      <c r="O44" s="1192" t="s">
        <v>1855</v>
      </c>
      <c r="P44" s="1193" t="s">
        <v>1856</v>
      </c>
      <c r="Q44" s="1192" t="s">
        <v>1855</v>
      </c>
      <c r="R44" s="1193" t="s">
        <v>1856</v>
      </c>
    </row>
    <row r="45" spans="1:18" s="394" customFormat="1" ht="50.1" customHeight="1" x14ac:dyDescent="0.25">
      <c r="A45" s="1133"/>
      <c r="B45" s="1269" t="s">
        <v>1678</v>
      </c>
      <c r="C45" s="1270" t="s">
        <v>1677</v>
      </c>
      <c r="D45" s="1224" t="s">
        <v>1572</v>
      </c>
      <c r="E45" s="1225" t="s">
        <v>1867</v>
      </c>
      <c r="F45" s="1226" t="s">
        <v>1868</v>
      </c>
      <c r="M45" s="1197" t="s">
        <v>1559</v>
      </c>
      <c r="N45" s="1187" t="s">
        <v>1572</v>
      </c>
      <c r="O45" s="1192" t="s">
        <v>1857</v>
      </c>
      <c r="P45" s="1193" t="s">
        <v>1858</v>
      </c>
      <c r="Q45" s="1192" t="s">
        <v>1857</v>
      </c>
      <c r="R45" s="1193" t="s">
        <v>1858</v>
      </c>
    </row>
    <row r="46" spans="1:18" s="394" customFormat="1" ht="50.1" customHeight="1" x14ac:dyDescent="0.25">
      <c r="A46" s="1133"/>
      <c r="B46" s="1265" t="s">
        <v>1657</v>
      </c>
      <c r="C46" s="1266" t="s">
        <v>1656</v>
      </c>
      <c r="D46" s="1220" t="s">
        <v>1935</v>
      </c>
      <c r="E46" s="1215" t="s">
        <v>562</v>
      </c>
      <c r="F46" s="1216" t="s">
        <v>563</v>
      </c>
      <c r="M46" s="1355" t="s">
        <v>1560</v>
      </c>
      <c r="N46" s="1187" t="s">
        <v>1572</v>
      </c>
      <c r="O46" s="1192" t="s">
        <v>1859</v>
      </c>
      <c r="P46" s="1193" t="s">
        <v>1860</v>
      </c>
      <c r="Q46" s="1192" t="s">
        <v>1859</v>
      </c>
      <c r="R46" s="1236" t="s">
        <v>1860</v>
      </c>
    </row>
    <row r="47" spans="1:18" s="394" customFormat="1" ht="50.1" customHeight="1" x14ac:dyDescent="0.25">
      <c r="A47" s="1133"/>
      <c r="B47" s="1265" t="s">
        <v>1655</v>
      </c>
      <c r="C47" s="1266" t="s">
        <v>1654</v>
      </c>
      <c r="D47" s="1214" t="s">
        <v>1936</v>
      </c>
      <c r="E47" s="1215" t="s">
        <v>578</v>
      </c>
      <c r="F47" s="1216" t="s">
        <v>579</v>
      </c>
      <c r="M47" s="1355" t="s">
        <v>2123</v>
      </c>
      <c r="N47" s="1211" t="s">
        <v>2124</v>
      </c>
      <c r="O47" s="1192" t="s">
        <v>2125</v>
      </c>
      <c r="P47" s="1193" t="s">
        <v>2126</v>
      </c>
      <c r="Q47" s="1192" t="s">
        <v>2125</v>
      </c>
      <c r="R47" s="1236" t="s">
        <v>2126</v>
      </c>
    </row>
    <row r="48" spans="1:18" s="394" customFormat="1" ht="50.1" customHeight="1" x14ac:dyDescent="0.25">
      <c r="A48" s="1133"/>
      <c r="B48" s="1265" t="s">
        <v>1653</v>
      </c>
      <c r="C48" s="1266" t="s">
        <v>1652</v>
      </c>
      <c r="D48" s="1214" t="s">
        <v>1937</v>
      </c>
      <c r="E48" s="1215" t="s">
        <v>578</v>
      </c>
      <c r="F48" s="1216" t="s">
        <v>579</v>
      </c>
      <c r="M48" s="1197" t="s">
        <v>1658</v>
      </c>
      <c r="N48" s="1191" t="s">
        <v>1572</v>
      </c>
      <c r="O48" s="1215" t="s">
        <v>1861</v>
      </c>
      <c r="P48" s="1216" t="s">
        <v>1862</v>
      </c>
      <c r="Q48" s="1215" t="s">
        <v>1861</v>
      </c>
      <c r="R48" s="1216" t="s">
        <v>1862</v>
      </c>
    </row>
    <row r="49" spans="1:18" s="394" customFormat="1" ht="50.1" customHeight="1" x14ac:dyDescent="0.25">
      <c r="A49" s="1133"/>
      <c r="B49" s="1265" t="s">
        <v>1651</v>
      </c>
      <c r="C49" s="1266" t="s">
        <v>1650</v>
      </c>
      <c r="D49" s="1214" t="s">
        <v>1572</v>
      </c>
      <c r="E49" s="1215" t="s">
        <v>1869</v>
      </c>
      <c r="F49" s="1216" t="s">
        <v>1870</v>
      </c>
      <c r="M49" s="1197" t="s">
        <v>1659</v>
      </c>
      <c r="N49" s="1191" t="s">
        <v>1572</v>
      </c>
      <c r="O49" s="1215" t="s">
        <v>593</v>
      </c>
      <c r="P49" s="1216" t="s">
        <v>592</v>
      </c>
      <c r="Q49" s="1215" t="s">
        <v>593</v>
      </c>
      <c r="R49" s="1216" t="s">
        <v>592</v>
      </c>
    </row>
    <row r="50" spans="1:18" s="394" customFormat="1" ht="50.1" customHeight="1" x14ac:dyDescent="0.25">
      <c r="A50" s="1133"/>
      <c r="B50" s="1265" t="s">
        <v>1649</v>
      </c>
      <c r="C50" s="1266" t="s">
        <v>1648</v>
      </c>
      <c r="D50" s="1214" t="s">
        <v>1572</v>
      </c>
      <c r="E50" s="1215" t="s">
        <v>1871</v>
      </c>
      <c r="F50" s="1216" t="s">
        <v>1872</v>
      </c>
      <c r="M50" s="1197" t="s">
        <v>1660</v>
      </c>
      <c r="N50" s="1191" t="s">
        <v>1572</v>
      </c>
      <c r="O50" s="1215" t="s">
        <v>1863</v>
      </c>
      <c r="P50" s="1216" t="s">
        <v>1864</v>
      </c>
      <c r="Q50" s="1215" t="s">
        <v>1863</v>
      </c>
      <c r="R50" s="1216" t="s">
        <v>1864</v>
      </c>
    </row>
    <row r="51" spans="1:18" s="394" customFormat="1" ht="50.1" customHeight="1" x14ac:dyDescent="0.25">
      <c r="A51" s="1133"/>
      <c r="B51" s="1265" t="s">
        <v>1647</v>
      </c>
      <c r="C51" s="1266" t="s">
        <v>1922</v>
      </c>
      <c r="D51" s="1214" t="s">
        <v>1572</v>
      </c>
      <c r="E51" s="1215" t="s">
        <v>1874</v>
      </c>
      <c r="F51" s="1216" t="s">
        <v>1875</v>
      </c>
      <c r="M51" s="1197" t="s">
        <v>1661</v>
      </c>
      <c r="N51" s="1191" t="s">
        <v>1572</v>
      </c>
      <c r="O51" s="1215" t="s">
        <v>587</v>
      </c>
      <c r="P51" s="1216" t="s">
        <v>588</v>
      </c>
      <c r="Q51" s="1215" t="s">
        <v>587</v>
      </c>
      <c r="R51" s="1216" t="s">
        <v>588</v>
      </c>
    </row>
    <row r="52" spans="1:18" s="394" customFormat="1" ht="50.1" customHeight="1" x14ac:dyDescent="0.25">
      <c r="A52" s="1133"/>
      <c r="B52" s="1265" t="s">
        <v>1646</v>
      </c>
      <c r="C52" s="1266" t="s">
        <v>1645</v>
      </c>
      <c r="D52" s="1214" t="s">
        <v>1572</v>
      </c>
      <c r="E52" s="1215" t="s">
        <v>1876</v>
      </c>
      <c r="F52" s="1216" t="s">
        <v>566</v>
      </c>
      <c r="M52" s="1197" t="s">
        <v>1662</v>
      </c>
      <c r="N52" s="1191" t="s">
        <v>1572</v>
      </c>
      <c r="O52" s="1215" t="s">
        <v>589</v>
      </c>
      <c r="P52" s="1216" t="s">
        <v>590</v>
      </c>
      <c r="Q52" s="1215" t="s">
        <v>589</v>
      </c>
      <c r="R52" s="1216" t="s">
        <v>590</v>
      </c>
    </row>
    <row r="53" spans="1:18" s="394" customFormat="1" ht="50.1" customHeight="1" x14ac:dyDescent="0.25">
      <c r="A53" s="1133"/>
      <c r="B53" s="1265" t="s">
        <v>1644</v>
      </c>
      <c r="C53" s="1266" t="s">
        <v>1923</v>
      </c>
      <c r="D53" s="1214" t="s">
        <v>1572</v>
      </c>
      <c r="E53" s="1215" t="s">
        <v>1878</v>
      </c>
      <c r="F53" s="1216" t="s">
        <v>1879</v>
      </c>
      <c r="M53" s="1197" t="s">
        <v>1663</v>
      </c>
      <c r="N53" s="1191" t="s">
        <v>1572</v>
      </c>
      <c r="O53" s="1215" t="s">
        <v>1865</v>
      </c>
      <c r="P53" s="1216" t="s">
        <v>1866</v>
      </c>
      <c r="Q53" s="1215" t="s">
        <v>1865</v>
      </c>
      <c r="R53" s="1216" t="s">
        <v>1866</v>
      </c>
    </row>
    <row r="54" spans="1:18" s="394" customFormat="1" ht="50.1" customHeight="1" x14ac:dyDescent="0.25">
      <c r="A54" s="1133"/>
      <c r="B54" s="1265" t="s">
        <v>1643</v>
      </c>
      <c r="C54" s="1266" t="s">
        <v>1642</v>
      </c>
      <c r="D54" s="1214" t="s">
        <v>1572</v>
      </c>
      <c r="E54" s="1215" t="s">
        <v>1880</v>
      </c>
      <c r="F54" s="1216" t="s">
        <v>1881</v>
      </c>
      <c r="M54" s="1197" t="s">
        <v>1664</v>
      </c>
      <c r="N54" s="1191" t="s">
        <v>1572</v>
      </c>
      <c r="O54" s="1215" t="s">
        <v>1867</v>
      </c>
      <c r="P54" s="1216" t="s">
        <v>1868</v>
      </c>
      <c r="Q54" s="1215" t="s">
        <v>1867</v>
      </c>
      <c r="R54" s="1216" t="s">
        <v>1868</v>
      </c>
    </row>
    <row r="55" spans="1:18" s="394" customFormat="1" ht="50.1" customHeight="1" x14ac:dyDescent="0.25">
      <c r="A55" s="1133"/>
      <c r="B55" s="1265" t="s">
        <v>1641</v>
      </c>
      <c r="C55" s="1266" t="s">
        <v>1640</v>
      </c>
      <c r="D55" s="1214" t="s">
        <v>1572</v>
      </c>
      <c r="E55" s="1215" t="s">
        <v>1882</v>
      </c>
      <c r="F55" s="1216" t="s">
        <v>1883</v>
      </c>
      <c r="M55" s="1177" t="s">
        <v>1142</v>
      </c>
      <c r="N55" s="1170" t="s">
        <v>564</v>
      </c>
      <c r="O55" s="1172" t="s">
        <v>562</v>
      </c>
      <c r="P55" s="1171" t="s">
        <v>563</v>
      </c>
      <c r="Q55" s="1172" t="s">
        <v>562</v>
      </c>
      <c r="R55" s="1171" t="s">
        <v>563</v>
      </c>
    </row>
    <row r="56" spans="1:18" s="394" customFormat="1" ht="50.1" customHeight="1" x14ac:dyDescent="0.25">
      <c r="A56" s="1133"/>
      <c r="B56" s="1265" t="s">
        <v>1639</v>
      </c>
      <c r="C56" s="1266" t="s">
        <v>1638</v>
      </c>
      <c r="D56" s="1214" t="s">
        <v>1572</v>
      </c>
      <c r="E56" s="1215" t="s">
        <v>1882</v>
      </c>
      <c r="F56" s="1216" t="s">
        <v>1883</v>
      </c>
      <c r="M56" s="1177" t="s">
        <v>1143</v>
      </c>
      <c r="N56" s="1170" t="s">
        <v>632</v>
      </c>
      <c r="O56" s="1170" t="s">
        <v>562</v>
      </c>
      <c r="P56" s="1173" t="s">
        <v>563</v>
      </c>
      <c r="Q56" s="1170" t="s">
        <v>562</v>
      </c>
      <c r="R56" s="1173" t="s">
        <v>563</v>
      </c>
    </row>
    <row r="57" spans="1:18" s="394" customFormat="1" ht="50.1" customHeight="1" x14ac:dyDescent="0.25">
      <c r="A57" s="1133"/>
      <c r="B57" s="1265" t="s">
        <v>1637</v>
      </c>
      <c r="C57" s="1266" t="s">
        <v>1636</v>
      </c>
      <c r="D57" s="1214" t="s">
        <v>1572</v>
      </c>
      <c r="E57" s="1215" t="s">
        <v>1884</v>
      </c>
      <c r="F57" s="1216" t="s">
        <v>1885</v>
      </c>
      <c r="M57" s="1178" t="s">
        <v>672</v>
      </c>
      <c r="N57" s="1356" t="s">
        <v>2128</v>
      </c>
      <c r="O57" s="1172" t="s">
        <v>565</v>
      </c>
      <c r="P57" s="1174" t="s">
        <v>566</v>
      </c>
      <c r="Q57" s="1172" t="s">
        <v>565</v>
      </c>
      <c r="R57" s="1174" t="s">
        <v>566</v>
      </c>
    </row>
    <row r="58" spans="1:18" s="394" customFormat="1" ht="50.1" customHeight="1" x14ac:dyDescent="0.25">
      <c r="A58" s="1133"/>
      <c r="B58" s="1265" t="s">
        <v>1635</v>
      </c>
      <c r="C58" s="1266" t="s">
        <v>1634</v>
      </c>
      <c r="D58" s="1214" t="s">
        <v>1572</v>
      </c>
      <c r="E58" s="1215" t="s">
        <v>1886</v>
      </c>
      <c r="F58" s="1216" t="s">
        <v>1887</v>
      </c>
      <c r="M58" s="1177" t="s">
        <v>1144</v>
      </c>
      <c r="N58" s="1170" t="s">
        <v>1839</v>
      </c>
      <c r="O58" s="1170" t="s">
        <v>567</v>
      </c>
      <c r="P58" s="1171" t="s">
        <v>568</v>
      </c>
      <c r="Q58" s="1170" t="s">
        <v>567</v>
      </c>
      <c r="R58" s="1171" t="s">
        <v>568</v>
      </c>
    </row>
    <row r="59" spans="1:18" s="394" customFormat="1" ht="50.1" customHeight="1" x14ac:dyDescent="0.25">
      <c r="A59" s="1133"/>
      <c r="B59" s="1265" t="s">
        <v>1633</v>
      </c>
      <c r="C59" s="1266" t="s">
        <v>1632</v>
      </c>
      <c r="D59" s="1214" t="s">
        <v>1572</v>
      </c>
      <c r="E59" s="1212" t="s">
        <v>1888</v>
      </c>
      <c r="F59" s="1213" t="s">
        <v>1889</v>
      </c>
      <c r="M59" s="1177" t="s">
        <v>1145</v>
      </c>
      <c r="N59" s="1170" t="s">
        <v>732</v>
      </c>
      <c r="O59" s="1170" t="s">
        <v>569</v>
      </c>
      <c r="P59" s="1171" t="s">
        <v>570</v>
      </c>
      <c r="Q59" s="1170" t="s">
        <v>569</v>
      </c>
      <c r="R59" s="1171" t="s">
        <v>570</v>
      </c>
    </row>
    <row r="60" spans="1:18" s="394" customFormat="1" ht="50.1" customHeight="1" x14ac:dyDescent="0.25">
      <c r="A60" s="1133"/>
      <c r="B60" s="1265" t="s">
        <v>1631</v>
      </c>
      <c r="C60" s="1266" t="s">
        <v>1630</v>
      </c>
      <c r="D60" s="1214" t="s">
        <v>1572</v>
      </c>
      <c r="E60" s="1215" t="s">
        <v>1882</v>
      </c>
      <c r="F60" s="1216" t="s">
        <v>1883</v>
      </c>
      <c r="M60" s="1178" t="s">
        <v>673</v>
      </c>
      <c r="N60" s="1172" t="s">
        <v>733</v>
      </c>
      <c r="O60" s="1179" t="s">
        <v>571</v>
      </c>
      <c r="P60" s="1173" t="s">
        <v>572</v>
      </c>
      <c r="Q60" s="1179" t="s">
        <v>571</v>
      </c>
      <c r="R60" s="1173" t="s">
        <v>572</v>
      </c>
    </row>
    <row r="61" spans="1:18" s="394" customFormat="1" ht="50.1" customHeight="1" x14ac:dyDescent="0.25">
      <c r="A61" s="1133"/>
      <c r="B61" s="1265" t="s">
        <v>1629</v>
      </c>
      <c r="C61" s="1266" t="s">
        <v>1628</v>
      </c>
      <c r="D61" s="1214" t="s">
        <v>1572</v>
      </c>
      <c r="E61" s="1215" t="s">
        <v>1890</v>
      </c>
      <c r="F61" s="1216" t="s">
        <v>1891</v>
      </c>
      <c r="M61" s="1183" t="s">
        <v>668</v>
      </c>
      <c r="N61" s="1184" t="s">
        <v>732</v>
      </c>
      <c r="O61" s="1184" t="s">
        <v>573</v>
      </c>
      <c r="P61" s="1185" t="s">
        <v>574</v>
      </c>
      <c r="Q61" s="1184" t="s">
        <v>573</v>
      </c>
      <c r="R61" s="1185" t="s">
        <v>574</v>
      </c>
    </row>
    <row r="62" spans="1:18" s="394" customFormat="1" ht="50.1" customHeight="1" x14ac:dyDescent="0.25">
      <c r="A62" s="1133"/>
      <c r="B62" s="1265" t="s">
        <v>1627</v>
      </c>
      <c r="C62" s="1266" t="s">
        <v>1626</v>
      </c>
      <c r="D62" s="1214" t="s">
        <v>1572</v>
      </c>
      <c r="E62" s="1215" t="s">
        <v>1892</v>
      </c>
      <c r="F62" s="1216" t="s">
        <v>1893</v>
      </c>
      <c r="M62" s="1183" t="s">
        <v>669</v>
      </c>
      <c r="N62" s="1184" t="s">
        <v>732</v>
      </c>
      <c r="O62" s="1184" t="s">
        <v>575</v>
      </c>
      <c r="P62" s="1185" t="s">
        <v>576</v>
      </c>
      <c r="Q62" s="1184" t="s">
        <v>575</v>
      </c>
      <c r="R62" s="1185" t="s">
        <v>576</v>
      </c>
    </row>
    <row r="63" spans="1:18" s="394" customFormat="1" ht="50.1" customHeight="1" x14ac:dyDescent="0.25">
      <c r="A63" s="1133"/>
      <c r="B63" s="1265" t="s">
        <v>1625</v>
      </c>
      <c r="C63" s="1266" t="s">
        <v>1624</v>
      </c>
      <c r="D63" s="1214" t="s">
        <v>1572</v>
      </c>
      <c r="E63" s="1215" t="s">
        <v>1894</v>
      </c>
      <c r="F63" s="1216" t="s">
        <v>1895</v>
      </c>
      <c r="M63" s="1183" t="s">
        <v>670</v>
      </c>
      <c r="N63" s="1184" t="s">
        <v>732</v>
      </c>
      <c r="O63" s="1184" t="s">
        <v>642</v>
      </c>
      <c r="P63" s="1185" t="s">
        <v>577</v>
      </c>
      <c r="Q63" s="1184" t="s">
        <v>642</v>
      </c>
      <c r="R63" s="1185" t="s">
        <v>577</v>
      </c>
    </row>
    <row r="64" spans="1:18" s="394" customFormat="1" ht="50.1" customHeight="1" x14ac:dyDescent="0.25">
      <c r="A64" s="1133"/>
      <c r="B64" s="1265" t="s">
        <v>1623</v>
      </c>
      <c r="C64" s="1266" t="s">
        <v>1622</v>
      </c>
      <c r="D64" s="1214" t="s">
        <v>1572</v>
      </c>
      <c r="E64" s="1215" t="s">
        <v>1896</v>
      </c>
      <c r="F64" s="1216" t="s">
        <v>1897</v>
      </c>
      <c r="M64" s="1183" t="s">
        <v>671</v>
      </c>
      <c r="N64" s="1184" t="s">
        <v>580</v>
      </c>
      <c r="O64" s="1184" t="s">
        <v>578</v>
      </c>
      <c r="P64" s="1185" t="s">
        <v>579</v>
      </c>
      <c r="Q64" s="1184" t="s">
        <v>578</v>
      </c>
      <c r="R64" s="1185" t="s">
        <v>579</v>
      </c>
    </row>
    <row r="65" spans="1:18" s="394" customFormat="1" ht="50.1" customHeight="1" x14ac:dyDescent="0.25">
      <c r="A65" s="1133"/>
      <c r="B65" s="1265" t="s">
        <v>1621</v>
      </c>
      <c r="C65" s="1266" t="s">
        <v>1620</v>
      </c>
      <c r="D65" s="1214" t="s">
        <v>1572</v>
      </c>
      <c r="E65" s="1212" t="s">
        <v>1898</v>
      </c>
      <c r="F65" s="1213" t="s">
        <v>1899</v>
      </c>
      <c r="M65" s="1183" t="s">
        <v>1150</v>
      </c>
      <c r="N65" s="1184" t="s">
        <v>734</v>
      </c>
      <c r="O65" s="1184" t="s">
        <v>581</v>
      </c>
      <c r="P65" s="1171" t="s">
        <v>582</v>
      </c>
      <c r="Q65" s="1184" t="s">
        <v>581</v>
      </c>
      <c r="R65" s="1171" t="s">
        <v>582</v>
      </c>
    </row>
    <row r="66" spans="1:18" s="394" customFormat="1" ht="75" customHeight="1" x14ac:dyDescent="0.25">
      <c r="A66" s="1133"/>
      <c r="B66" s="1265" t="s">
        <v>1619</v>
      </c>
      <c r="C66" s="1266" t="s">
        <v>1618</v>
      </c>
      <c r="D66" s="1214" t="s">
        <v>1572</v>
      </c>
      <c r="E66" s="1212" t="s">
        <v>1924</v>
      </c>
      <c r="F66" s="1213" t="s">
        <v>1925</v>
      </c>
      <c r="H66" s="1229" t="s">
        <v>1926</v>
      </c>
      <c r="I66" s="1229" t="s">
        <v>1927</v>
      </c>
      <c r="M66" s="1183" t="s">
        <v>675</v>
      </c>
      <c r="N66" s="1184" t="s">
        <v>732</v>
      </c>
      <c r="O66" s="1196" t="s">
        <v>583</v>
      </c>
      <c r="P66" s="1174" t="s">
        <v>584</v>
      </c>
      <c r="Q66" s="1196" t="s">
        <v>583</v>
      </c>
      <c r="R66" s="1174" t="s">
        <v>584</v>
      </c>
    </row>
    <row r="67" spans="1:18" s="394" customFormat="1" ht="50.1" customHeight="1" x14ac:dyDescent="0.25">
      <c r="A67" s="1133"/>
      <c r="B67" s="1265" t="s">
        <v>1617</v>
      </c>
      <c r="C67" s="1266" t="s">
        <v>1616</v>
      </c>
      <c r="D67" s="1214" t="s">
        <v>1572</v>
      </c>
      <c r="E67" s="1212" t="s">
        <v>1902</v>
      </c>
      <c r="F67" s="1213" t="s">
        <v>1903</v>
      </c>
      <c r="M67" s="1183" t="s">
        <v>676</v>
      </c>
      <c r="N67" s="1184" t="s">
        <v>732</v>
      </c>
      <c r="O67" s="1196" t="s">
        <v>585</v>
      </c>
      <c r="P67" s="1171" t="s">
        <v>586</v>
      </c>
      <c r="Q67" s="1196" t="s">
        <v>585</v>
      </c>
      <c r="R67" s="1171" t="s">
        <v>586</v>
      </c>
    </row>
    <row r="68" spans="1:18" s="394" customFormat="1" ht="50.1" customHeight="1" x14ac:dyDescent="0.25">
      <c r="A68" s="1133"/>
      <c r="B68" s="1265" t="s">
        <v>1615</v>
      </c>
      <c r="C68" s="1266" t="s">
        <v>1614</v>
      </c>
      <c r="D68" s="1214" t="s">
        <v>1572</v>
      </c>
      <c r="E68" s="1212" t="s">
        <v>1904</v>
      </c>
      <c r="F68" s="1213" t="s">
        <v>1905</v>
      </c>
      <c r="M68" s="1183" t="s">
        <v>1151</v>
      </c>
      <c r="N68" s="1184" t="s">
        <v>646</v>
      </c>
      <c r="O68" s="1196" t="s">
        <v>587</v>
      </c>
      <c r="P68" s="1171" t="s">
        <v>588</v>
      </c>
      <c r="Q68" s="1196" t="s">
        <v>587</v>
      </c>
      <c r="R68" s="1171" t="s">
        <v>588</v>
      </c>
    </row>
    <row r="69" spans="1:18" s="394" customFormat="1" ht="50.1" customHeight="1" x14ac:dyDescent="0.25">
      <c r="A69" s="1133"/>
      <c r="B69" s="1265" t="s">
        <v>1613</v>
      </c>
      <c r="C69" s="1266" t="s">
        <v>1612</v>
      </c>
      <c r="D69" s="1214" t="s">
        <v>1572</v>
      </c>
      <c r="E69" s="1212" t="s">
        <v>1906</v>
      </c>
      <c r="F69" s="1213" t="s">
        <v>1906</v>
      </c>
      <c r="M69" s="1183" t="s">
        <v>1152</v>
      </c>
      <c r="N69" s="1184" t="s">
        <v>647</v>
      </c>
      <c r="O69" s="1196" t="s">
        <v>589</v>
      </c>
      <c r="P69" s="1171" t="s">
        <v>590</v>
      </c>
      <c r="Q69" s="1196" t="s">
        <v>589</v>
      </c>
      <c r="R69" s="1171" t="s">
        <v>590</v>
      </c>
    </row>
    <row r="70" spans="1:18" s="394" customFormat="1" ht="50.1" customHeight="1" x14ac:dyDescent="0.25">
      <c r="A70" s="1133"/>
      <c r="B70" s="1265" t="s">
        <v>1611</v>
      </c>
      <c r="C70" s="1266" t="s">
        <v>1610</v>
      </c>
      <c r="D70" s="1214" t="s">
        <v>1572</v>
      </c>
      <c r="E70" s="1212" t="s">
        <v>1907</v>
      </c>
      <c r="F70" s="1213" t="s">
        <v>1908</v>
      </c>
      <c r="M70" s="1183" t="s">
        <v>1153</v>
      </c>
      <c r="N70" s="1184" t="s">
        <v>649</v>
      </c>
      <c r="O70" s="1184" t="s">
        <v>729</v>
      </c>
      <c r="P70" s="1173" t="s">
        <v>730</v>
      </c>
      <c r="Q70" s="1184" t="s">
        <v>729</v>
      </c>
      <c r="R70" s="1173" t="s">
        <v>730</v>
      </c>
    </row>
    <row r="71" spans="1:18" s="394" customFormat="1" ht="50.1" customHeight="1" x14ac:dyDescent="0.25">
      <c r="A71" s="1133"/>
      <c r="B71" s="1265" t="s">
        <v>1609</v>
      </c>
      <c r="C71" s="1266" t="s">
        <v>1608</v>
      </c>
      <c r="D71" s="1214" t="s">
        <v>1572</v>
      </c>
      <c r="E71" s="1212" t="s">
        <v>1909</v>
      </c>
      <c r="F71" s="1213" t="s">
        <v>1910</v>
      </c>
      <c r="M71" s="1183" t="s">
        <v>1154</v>
      </c>
      <c r="N71" s="1184" t="s">
        <v>648</v>
      </c>
      <c r="O71" s="1184" t="s">
        <v>593</v>
      </c>
      <c r="P71" s="1185" t="s">
        <v>592</v>
      </c>
      <c r="Q71" s="1184" t="s">
        <v>593</v>
      </c>
      <c r="R71" s="1185" t="s">
        <v>592</v>
      </c>
    </row>
    <row r="72" spans="1:18" s="394" customFormat="1" ht="50.1" customHeight="1" x14ac:dyDescent="0.25">
      <c r="A72" s="1133"/>
      <c r="B72" s="1265" t="s">
        <v>1607</v>
      </c>
      <c r="C72" s="1266" t="s">
        <v>1606</v>
      </c>
      <c r="D72" s="1214" t="s">
        <v>1572</v>
      </c>
      <c r="E72" s="1212" t="s">
        <v>1911</v>
      </c>
      <c r="F72" s="1213" t="s">
        <v>1912</v>
      </c>
      <c r="M72" s="1197" t="s">
        <v>1573</v>
      </c>
      <c r="N72" s="1214" t="s">
        <v>1935</v>
      </c>
      <c r="O72" s="1194" t="s">
        <v>562</v>
      </c>
      <c r="P72" s="1195" t="s">
        <v>563</v>
      </c>
      <c r="Q72" s="1194" t="s">
        <v>562</v>
      </c>
      <c r="R72" s="1195" t="s">
        <v>563</v>
      </c>
    </row>
    <row r="73" spans="1:18" s="394" customFormat="1" ht="50.1" customHeight="1" x14ac:dyDescent="0.25">
      <c r="A73" s="1133"/>
      <c r="B73" s="1265" t="s">
        <v>1605</v>
      </c>
      <c r="C73" s="1266" t="s">
        <v>1604</v>
      </c>
      <c r="D73" s="1214" t="s">
        <v>1572</v>
      </c>
      <c r="E73" s="1212" t="s">
        <v>1913</v>
      </c>
      <c r="F73" s="1213" t="s">
        <v>1913</v>
      </c>
      <c r="M73" s="1197" t="s">
        <v>1574</v>
      </c>
      <c r="N73" s="1214" t="s">
        <v>1936</v>
      </c>
      <c r="O73" s="1194" t="s">
        <v>578</v>
      </c>
      <c r="P73" s="1195" t="s">
        <v>579</v>
      </c>
      <c r="Q73" s="1194" t="s">
        <v>578</v>
      </c>
      <c r="R73" s="1195" t="s">
        <v>579</v>
      </c>
    </row>
    <row r="74" spans="1:18" s="394" customFormat="1" ht="50.1" customHeight="1" x14ac:dyDescent="0.25">
      <c r="B74" s="1265" t="s">
        <v>1603</v>
      </c>
      <c r="C74" s="1266" t="s">
        <v>1602</v>
      </c>
      <c r="D74" s="1214" t="s">
        <v>1572</v>
      </c>
      <c r="E74" s="1212" t="s">
        <v>1914</v>
      </c>
      <c r="F74" s="1213" t="s">
        <v>1915</v>
      </c>
      <c r="M74" s="1197" t="s">
        <v>1575</v>
      </c>
      <c r="N74" s="1214" t="s">
        <v>1937</v>
      </c>
      <c r="O74" s="1194" t="s">
        <v>578</v>
      </c>
      <c r="P74" s="1195" t="s">
        <v>579</v>
      </c>
      <c r="Q74" s="1194" t="s">
        <v>578</v>
      </c>
      <c r="R74" s="1195" t="s">
        <v>579</v>
      </c>
    </row>
    <row r="75" spans="1:18" s="394" customFormat="1" ht="50.1" customHeight="1" thickBot="1" x14ac:dyDescent="0.3">
      <c r="B75" s="1271" t="s">
        <v>1601</v>
      </c>
      <c r="C75" s="1272" t="s">
        <v>1600</v>
      </c>
      <c r="D75" s="1217" t="s">
        <v>1572</v>
      </c>
      <c r="E75" s="1218" t="s">
        <v>1918</v>
      </c>
      <c r="F75" s="1219" t="s">
        <v>1917</v>
      </c>
      <c r="M75" s="1197" t="s">
        <v>1576</v>
      </c>
      <c r="N75" s="1191" t="s">
        <v>1572</v>
      </c>
      <c r="O75" s="1194" t="s">
        <v>1869</v>
      </c>
      <c r="P75" s="1195" t="s">
        <v>1870</v>
      </c>
      <c r="Q75" s="1194" t="s">
        <v>1869</v>
      </c>
      <c r="R75" s="1195" t="s">
        <v>1870</v>
      </c>
    </row>
    <row r="76" spans="1:18" s="394" customFormat="1" ht="46.5" customHeight="1" x14ac:dyDescent="0.25">
      <c r="B76" s="1206"/>
      <c r="C76" s="1249"/>
      <c r="D76" s="1205"/>
      <c r="E76" s="1208"/>
      <c r="F76" s="1231"/>
      <c r="G76" s="1228"/>
      <c r="H76" s="1228"/>
      <c r="I76" s="1228"/>
      <c r="J76" s="1228"/>
      <c r="M76" s="1197" t="s">
        <v>1577</v>
      </c>
      <c r="N76" s="1191" t="s">
        <v>1572</v>
      </c>
      <c r="O76" s="1194" t="s">
        <v>1871</v>
      </c>
      <c r="P76" s="1195" t="s">
        <v>1872</v>
      </c>
      <c r="Q76" s="1194" t="s">
        <v>1871</v>
      </c>
      <c r="R76" s="1195" t="s">
        <v>1872</v>
      </c>
    </row>
    <row r="77" spans="1:18" s="394" customFormat="1" ht="46.5" customHeight="1" x14ac:dyDescent="0.25">
      <c r="B77" s="1206"/>
      <c r="C77" s="1249"/>
      <c r="D77" s="1232"/>
      <c r="E77" s="1208"/>
      <c r="F77" s="1231"/>
      <c r="G77" s="1228"/>
      <c r="H77" s="1228"/>
      <c r="I77" s="1228"/>
      <c r="J77" s="1228"/>
      <c r="M77" s="1197" t="s">
        <v>1873</v>
      </c>
      <c r="N77" s="1191" t="s">
        <v>1572</v>
      </c>
      <c r="O77" s="1194" t="s">
        <v>1874</v>
      </c>
      <c r="P77" s="1195" t="s">
        <v>1875</v>
      </c>
      <c r="Q77" s="1194" t="s">
        <v>1874</v>
      </c>
      <c r="R77" s="1195" t="s">
        <v>1875</v>
      </c>
    </row>
    <row r="78" spans="1:18" s="394" customFormat="1" ht="46.5" customHeight="1" x14ac:dyDescent="0.25">
      <c r="B78" s="1206"/>
      <c r="C78" s="1249"/>
      <c r="D78" s="1232"/>
      <c r="E78" s="1208"/>
      <c r="F78" s="1231"/>
      <c r="G78" s="1228"/>
      <c r="H78" s="1228"/>
      <c r="I78" s="1228"/>
      <c r="J78" s="1228"/>
      <c r="M78" s="1197" t="s">
        <v>1578</v>
      </c>
      <c r="N78" s="1191" t="s">
        <v>1572</v>
      </c>
      <c r="O78" s="1194" t="s">
        <v>1876</v>
      </c>
      <c r="P78" s="1195" t="s">
        <v>566</v>
      </c>
      <c r="Q78" s="1194" t="s">
        <v>1876</v>
      </c>
      <c r="R78" s="1195" t="s">
        <v>566</v>
      </c>
    </row>
    <row r="79" spans="1:18" s="394" customFormat="1" ht="46.5" customHeight="1" x14ac:dyDescent="0.25">
      <c r="B79" s="1206"/>
      <c r="C79" s="1249"/>
      <c r="D79" s="1232"/>
      <c r="E79" s="1208"/>
      <c r="F79" s="1231"/>
      <c r="G79" s="1228"/>
      <c r="H79" s="1228"/>
      <c r="I79" s="1228"/>
      <c r="J79" s="1228"/>
      <c r="M79" s="1197" t="s">
        <v>1877</v>
      </c>
      <c r="N79" s="1191" t="s">
        <v>1572</v>
      </c>
      <c r="O79" s="1194" t="s">
        <v>1878</v>
      </c>
      <c r="P79" s="1195" t="s">
        <v>1879</v>
      </c>
      <c r="Q79" s="1194" t="s">
        <v>1878</v>
      </c>
      <c r="R79" s="1195" t="s">
        <v>1879</v>
      </c>
    </row>
    <row r="80" spans="1:18" s="394" customFormat="1" ht="46.5" customHeight="1" x14ac:dyDescent="0.25">
      <c r="B80" s="1206"/>
      <c r="C80" s="1249"/>
      <c r="D80" s="1232"/>
      <c r="E80" s="1208"/>
      <c r="F80" s="1231"/>
      <c r="G80" s="1228"/>
      <c r="H80" s="1228"/>
      <c r="I80" s="1228"/>
      <c r="J80" s="1228"/>
      <c r="M80" s="1197" t="s">
        <v>1579</v>
      </c>
      <c r="N80" s="1191" t="s">
        <v>1572</v>
      </c>
      <c r="O80" s="1194" t="s">
        <v>1880</v>
      </c>
      <c r="P80" s="1195" t="s">
        <v>1881</v>
      </c>
      <c r="Q80" s="1194" t="s">
        <v>1880</v>
      </c>
      <c r="R80" s="1195" t="s">
        <v>1881</v>
      </c>
    </row>
    <row r="81" spans="2:18" ht="25.5" customHeight="1" x14ac:dyDescent="0.25">
      <c r="B81" s="1206"/>
      <c r="C81" s="1249"/>
      <c r="D81" s="1232"/>
      <c r="E81" s="1208"/>
      <c r="F81" s="1208"/>
      <c r="G81" s="1228"/>
      <c r="H81" s="1228"/>
      <c r="I81" s="1228"/>
      <c r="J81" s="1228"/>
      <c r="M81" s="1197" t="s">
        <v>1580</v>
      </c>
      <c r="N81" s="1191" t="s">
        <v>1572</v>
      </c>
      <c r="O81" s="1194" t="s">
        <v>1882</v>
      </c>
      <c r="P81" s="1195" t="s">
        <v>1883</v>
      </c>
      <c r="Q81" s="1194" t="s">
        <v>1882</v>
      </c>
      <c r="R81" s="1195" t="s">
        <v>1883</v>
      </c>
    </row>
    <row r="82" spans="2:18" ht="30" x14ac:dyDescent="0.25">
      <c r="B82" s="1228"/>
      <c r="C82" s="1239"/>
      <c r="D82" s="1239"/>
      <c r="E82" s="1239"/>
      <c r="F82" s="1239"/>
      <c r="G82" s="1228"/>
      <c r="H82" s="1228"/>
      <c r="I82" s="1228"/>
      <c r="J82" s="1228"/>
      <c r="M82" s="1197" t="s">
        <v>1581</v>
      </c>
      <c r="N82" s="1191" t="s">
        <v>1572</v>
      </c>
      <c r="O82" s="1194" t="s">
        <v>1882</v>
      </c>
      <c r="P82" s="1195" t="s">
        <v>1883</v>
      </c>
      <c r="Q82" s="1194" t="s">
        <v>1882</v>
      </c>
      <c r="R82" s="1195" t="s">
        <v>1883</v>
      </c>
    </row>
    <row r="83" spans="2:18" ht="30" x14ac:dyDescent="0.25">
      <c r="B83" s="1228"/>
      <c r="C83" s="1239"/>
      <c r="D83" s="1239"/>
      <c r="E83" s="1239"/>
      <c r="F83" s="1239"/>
      <c r="G83" s="1228"/>
      <c r="H83" s="1228"/>
      <c r="I83" s="1228"/>
      <c r="J83" s="1228"/>
      <c r="M83" s="1197" t="s">
        <v>1582</v>
      </c>
      <c r="N83" s="1191" t="s">
        <v>1572</v>
      </c>
      <c r="O83" s="1194" t="s">
        <v>1884</v>
      </c>
      <c r="P83" s="1195" t="s">
        <v>1885</v>
      </c>
      <c r="Q83" s="1194" t="s">
        <v>1884</v>
      </c>
      <c r="R83" s="1195" t="s">
        <v>1885</v>
      </c>
    </row>
    <row r="84" spans="2:18" ht="30" x14ac:dyDescent="0.25">
      <c r="B84" s="1228"/>
      <c r="C84" s="1239"/>
      <c r="D84" s="1239"/>
      <c r="E84" s="1239"/>
      <c r="F84" s="1239"/>
      <c r="G84" s="1228"/>
      <c r="H84" s="1228"/>
      <c r="I84" s="1228"/>
      <c r="J84" s="1228"/>
      <c r="M84" s="1197" t="s">
        <v>1583</v>
      </c>
      <c r="N84" s="1191" t="s">
        <v>1572</v>
      </c>
      <c r="O84" s="1194" t="s">
        <v>1886</v>
      </c>
      <c r="P84" s="1195" t="s">
        <v>1887</v>
      </c>
      <c r="Q84" s="1194" t="s">
        <v>1886</v>
      </c>
      <c r="R84" s="1195" t="s">
        <v>1887</v>
      </c>
    </row>
    <row r="85" spans="2:18" ht="45" x14ac:dyDescent="0.25">
      <c r="M85" s="1197" t="s">
        <v>1584</v>
      </c>
      <c r="N85" s="1191" t="s">
        <v>1572</v>
      </c>
      <c r="O85" s="1189" t="s">
        <v>1888</v>
      </c>
      <c r="P85" s="1190" t="s">
        <v>1889</v>
      </c>
      <c r="Q85" s="1189" t="s">
        <v>1888</v>
      </c>
      <c r="R85" s="1190" t="s">
        <v>1889</v>
      </c>
    </row>
    <row r="86" spans="2:18" ht="30" x14ac:dyDescent="0.25">
      <c r="M86" s="1197" t="s">
        <v>1585</v>
      </c>
      <c r="N86" s="1191" t="s">
        <v>1572</v>
      </c>
      <c r="O86" s="1194" t="s">
        <v>1882</v>
      </c>
      <c r="P86" s="1195" t="s">
        <v>1883</v>
      </c>
      <c r="Q86" s="1194" t="s">
        <v>1882</v>
      </c>
      <c r="R86" s="1195" t="s">
        <v>1883</v>
      </c>
    </row>
    <row r="87" spans="2:18" ht="30" x14ac:dyDescent="0.25">
      <c r="M87" s="1197" t="s">
        <v>1586</v>
      </c>
      <c r="N87" s="1191" t="s">
        <v>1572</v>
      </c>
      <c r="O87" s="1194" t="s">
        <v>1890</v>
      </c>
      <c r="P87" s="1195" t="s">
        <v>1891</v>
      </c>
      <c r="Q87" s="1194" t="s">
        <v>1890</v>
      </c>
      <c r="R87" s="1195" t="s">
        <v>1891</v>
      </c>
    </row>
    <row r="88" spans="2:18" ht="30" x14ac:dyDescent="0.25">
      <c r="M88" s="1197" t="s">
        <v>1587</v>
      </c>
      <c r="N88" s="1191" t="s">
        <v>1572</v>
      </c>
      <c r="O88" s="1189" t="s">
        <v>1892</v>
      </c>
      <c r="P88" s="1195" t="s">
        <v>1893</v>
      </c>
      <c r="Q88" s="1189" t="s">
        <v>1892</v>
      </c>
      <c r="R88" s="1195" t="s">
        <v>1893</v>
      </c>
    </row>
    <row r="89" spans="2:18" ht="30" x14ac:dyDescent="0.25">
      <c r="M89" s="1197" t="s">
        <v>1588</v>
      </c>
      <c r="N89" s="1191" t="s">
        <v>1572</v>
      </c>
      <c r="O89" s="1189" t="s">
        <v>1894</v>
      </c>
      <c r="P89" s="1195" t="s">
        <v>1895</v>
      </c>
      <c r="Q89" s="1189" t="s">
        <v>1894</v>
      </c>
      <c r="R89" s="1195" t="s">
        <v>1895</v>
      </c>
    </row>
    <row r="90" spans="2:18" ht="30" x14ac:dyDescent="0.25">
      <c r="M90" s="1197" t="s">
        <v>1589</v>
      </c>
      <c r="N90" s="1191" t="s">
        <v>1572</v>
      </c>
      <c r="O90" s="1194" t="s">
        <v>1896</v>
      </c>
      <c r="P90" s="1195" t="s">
        <v>1897</v>
      </c>
      <c r="Q90" s="1194" t="s">
        <v>1896</v>
      </c>
      <c r="R90" s="1195" t="s">
        <v>1897</v>
      </c>
    </row>
    <row r="91" spans="2:18" ht="45" x14ac:dyDescent="0.25">
      <c r="M91" s="1197" t="s">
        <v>1590</v>
      </c>
      <c r="N91" s="1191" t="s">
        <v>1572</v>
      </c>
      <c r="O91" s="1194" t="s">
        <v>1898</v>
      </c>
      <c r="P91" s="1195" t="s">
        <v>1899</v>
      </c>
      <c r="Q91" s="1194" t="s">
        <v>1898</v>
      </c>
      <c r="R91" s="1195" t="s">
        <v>1899</v>
      </c>
    </row>
    <row r="92" spans="2:18" ht="75" x14ac:dyDescent="0.25">
      <c r="M92" s="1197" t="s">
        <v>1591</v>
      </c>
      <c r="N92" s="1191" t="s">
        <v>1572</v>
      </c>
      <c r="O92" s="1194" t="s">
        <v>1900</v>
      </c>
      <c r="P92" s="1195" t="s">
        <v>1901</v>
      </c>
      <c r="Q92" s="1194" t="s">
        <v>1900</v>
      </c>
      <c r="R92" s="1195" t="s">
        <v>1901</v>
      </c>
    </row>
    <row r="93" spans="2:18" ht="45" x14ac:dyDescent="0.25">
      <c r="M93" s="1197" t="s">
        <v>1592</v>
      </c>
      <c r="N93" s="1191" t="s">
        <v>1572</v>
      </c>
      <c r="O93" s="1194" t="s">
        <v>1902</v>
      </c>
      <c r="P93" s="1195" t="s">
        <v>1903</v>
      </c>
      <c r="Q93" s="1194" t="s">
        <v>1902</v>
      </c>
      <c r="R93" s="1195" t="s">
        <v>1903</v>
      </c>
    </row>
    <row r="94" spans="2:18" ht="30" x14ac:dyDescent="0.25">
      <c r="M94" s="1197" t="s">
        <v>1593</v>
      </c>
      <c r="N94" s="1191" t="s">
        <v>1572</v>
      </c>
      <c r="O94" s="1194" t="s">
        <v>1904</v>
      </c>
      <c r="P94" s="1195" t="s">
        <v>1905</v>
      </c>
      <c r="Q94" s="1194" t="s">
        <v>1904</v>
      </c>
      <c r="R94" s="1195" t="s">
        <v>1905</v>
      </c>
    </row>
    <row r="95" spans="2:18" x14ac:dyDescent="0.25">
      <c r="M95" s="1197" t="s">
        <v>1594</v>
      </c>
      <c r="N95" s="1191" t="s">
        <v>1572</v>
      </c>
      <c r="O95" s="1194" t="s">
        <v>1906</v>
      </c>
      <c r="P95" s="1195" t="s">
        <v>1906</v>
      </c>
      <c r="Q95" s="1194" t="s">
        <v>1906</v>
      </c>
      <c r="R95" s="1195" t="s">
        <v>1906</v>
      </c>
    </row>
    <row r="96" spans="2:18" ht="30" x14ac:dyDescent="0.25">
      <c r="M96" s="1197" t="s">
        <v>1595</v>
      </c>
      <c r="N96" s="1191" t="s">
        <v>1572</v>
      </c>
      <c r="O96" s="1194" t="s">
        <v>1907</v>
      </c>
      <c r="P96" s="1195" t="s">
        <v>1908</v>
      </c>
      <c r="Q96" s="1194" t="s">
        <v>1907</v>
      </c>
      <c r="R96" s="1195" t="s">
        <v>1908</v>
      </c>
    </row>
    <row r="97" spans="13:18" ht="30" x14ac:dyDescent="0.25">
      <c r="M97" s="1197" t="s">
        <v>1596</v>
      </c>
      <c r="N97" s="1191" t="s">
        <v>1572</v>
      </c>
      <c r="O97" s="1194" t="s">
        <v>1909</v>
      </c>
      <c r="P97" s="1195" t="s">
        <v>1910</v>
      </c>
      <c r="Q97" s="1194" t="s">
        <v>1909</v>
      </c>
      <c r="R97" s="1195" t="s">
        <v>1910</v>
      </c>
    </row>
    <row r="98" spans="13:18" ht="30" x14ac:dyDescent="0.25">
      <c r="M98" s="1197" t="s">
        <v>1597</v>
      </c>
      <c r="N98" s="1191" t="s">
        <v>1572</v>
      </c>
      <c r="O98" s="1194" t="s">
        <v>1911</v>
      </c>
      <c r="P98" s="1195" t="s">
        <v>1912</v>
      </c>
      <c r="Q98" s="1194" t="s">
        <v>1911</v>
      </c>
      <c r="R98" s="1195" t="s">
        <v>1912</v>
      </c>
    </row>
    <row r="99" spans="13:18" x14ac:dyDescent="0.25">
      <c r="M99" s="1197" t="s">
        <v>1598</v>
      </c>
      <c r="N99" s="1191" t="s">
        <v>1572</v>
      </c>
      <c r="O99" s="1194" t="s">
        <v>1913</v>
      </c>
      <c r="P99" s="1195" t="s">
        <v>1913</v>
      </c>
      <c r="Q99" s="1194" t="s">
        <v>1913</v>
      </c>
      <c r="R99" s="1195" t="s">
        <v>1913</v>
      </c>
    </row>
    <row r="100" spans="13:18" ht="30" x14ac:dyDescent="0.25">
      <c r="M100" s="1197" t="s">
        <v>1599</v>
      </c>
      <c r="N100" s="1191" t="s">
        <v>1572</v>
      </c>
      <c r="O100" s="1194" t="s">
        <v>1914</v>
      </c>
      <c r="P100" s="1195" t="s">
        <v>1915</v>
      </c>
      <c r="Q100" s="1194" t="s">
        <v>1914</v>
      </c>
      <c r="R100" s="1195" t="s">
        <v>1915</v>
      </c>
    </row>
    <row r="101" spans="13:18" ht="30" x14ac:dyDescent="0.25">
      <c r="M101" s="1197" t="s">
        <v>1916</v>
      </c>
      <c r="N101" s="1191" t="s">
        <v>1572</v>
      </c>
      <c r="O101" s="1194" t="s">
        <v>1918</v>
      </c>
      <c r="P101" s="1195" t="s">
        <v>1917</v>
      </c>
      <c r="Q101" s="1194" t="s">
        <v>1918</v>
      </c>
      <c r="R101" s="1195" t="s">
        <v>1917</v>
      </c>
    </row>
    <row r="102" spans="13:18" ht="15.75" thickBot="1" x14ac:dyDescent="0.3">
      <c r="M102" s="1162" t="s">
        <v>643</v>
      </c>
      <c r="N102" s="1163" t="s">
        <v>1547</v>
      </c>
      <c r="O102" s="1163" t="s">
        <v>1831</v>
      </c>
      <c r="P102" s="1175" t="s">
        <v>1832</v>
      </c>
      <c r="Q102" s="1163" t="s">
        <v>1833</v>
      </c>
      <c r="R102" s="1175" t="s">
        <v>1834</v>
      </c>
    </row>
  </sheetData>
  <mergeCells count="1">
    <mergeCell ref="B1:F1"/>
  </mergeCells>
  <pageMargins left="0.70866141732283472" right="0.70866141732283472" top="0.74803149606299213" bottom="0.74803149606299213" header="0.31496062992125984" footer="0.31496062992125984"/>
  <pageSetup paperSize="9" scale="60" fitToHeight="5" orientation="landscape" r:id="rId1"/>
  <headerFooter>
    <oddHeader>&amp;LIR and Fluoro&amp;C&amp;F  &amp;A&amp;R&amp;D  &amp;T</oddHeader>
    <oddFooter>&amp;C&amp;P  of  &amp;N</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718" t="s">
        <v>1145</v>
      </c>
      <c r="C2" s="1719"/>
      <c r="D2" s="1720"/>
      <c r="E2" s="1084" t="s">
        <v>753</v>
      </c>
      <c r="F2" s="1709" t="str">
        <f>VLOOKUP($B$2,'Info Exam and Procedure List'!M4:P30,2)</f>
        <v>Any notes on the protocol for the procedure may be entered in Additional information.</v>
      </c>
      <c r="G2" s="1715"/>
      <c r="H2" s="1715"/>
      <c r="I2" s="1715"/>
      <c r="J2" s="1715"/>
      <c r="K2" s="1715"/>
      <c r="L2" s="1068"/>
      <c r="M2" s="1065"/>
      <c r="O2" s="1061" t="s">
        <v>1765</v>
      </c>
      <c r="S2" s="446"/>
      <c r="T2" s="446"/>
      <c r="U2" s="446"/>
      <c r="V2" s="446"/>
      <c r="W2" s="708"/>
      <c r="AH2" s="446"/>
      <c r="AI2" s="446"/>
      <c r="AJ2" s="446"/>
      <c r="AK2" s="446"/>
      <c r="AL2" s="446"/>
      <c r="AM2" s="446"/>
      <c r="AN2" s="478" t="str">
        <f>VLOOKUP($B$2,'Info Exam and Procedure List'!M4:P49,3)</f>
        <v>Insertion of gastrostomy tube using fluoroscopic guidance (procedure) (431397007)</v>
      </c>
      <c r="AO2" s="479" t="str">
        <f>VLOOKUP($B$2,'Info Exam and Procedure List'!M4:P49,4)</f>
        <v>Gastrostomy insertion (IGPEGI)</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P05. Radiologically inserted gastrostomy tube</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1533</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P05. Radiologically inserted gastrostomy tube</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75" priority="2" stopIfTrue="1" operator="containsText" text="No exam date">
      <formula>NOT(ISERROR(SEARCH("No exam date",BH7)))</formula>
    </cfRule>
  </conditionalFormatting>
  <conditionalFormatting sqref="BI7:BI56">
    <cfRule type="containsText" dxfId="74" priority="1" stopIfTrue="1" operator="containsText" text="Required: entry missing">
      <formula>NOT(ISERROR(SEARCH("Required: entry missing",BI7)))</formula>
    </cfRule>
  </conditionalFormatting>
  <conditionalFormatting sqref="CZ7:DA56">
    <cfRule type="containsText" dxfId="73" priority="9" stopIfTrue="1" operator="containsText" text="No dose units entered">
      <formula>NOT(ISERROR(SEARCH("No dose units entered",CZ7)))</formula>
    </cfRule>
    <cfRule type="containsText" dxfId="72" priority="10" stopIfTrue="1" operator="containsText" text="Look for Note on dose units">
      <formula>NOT(ISERROR(SEARCH("Look for Note on dose units",CZ7)))</formula>
    </cfRule>
  </conditionalFormatting>
  <dataValidations count="24">
    <dataValidation type="decimal" allowBlank="1" showInputMessage="1" showErrorMessage="1" error="Height must be entered in centimeters" sqref="Q7:Q156" xr:uid="{00000000-0002-0000-1300-000000000000}">
      <formula1>0.5</formula1>
      <formula2>3</formula2>
    </dataValidation>
    <dataValidation type="decimal" operator="greaterThan" allowBlank="1" showInputMessage="1" showErrorMessage="1" error="Dose entries cannot be a negative number " sqref="E7:K156" xr:uid="{00000000-0002-0000-1300-000001000000}">
      <formula1>0</formula1>
    </dataValidation>
    <dataValidation type="whole" allowBlank="1" showInputMessage="1" showErrorMessage="1" sqref="V7:V156" xr:uid="{00000000-0002-0000-1300-000002000000}">
      <formula1>0</formula1>
      <formula2>200</formula2>
    </dataValidation>
    <dataValidation type="decimal" operator="greaterThan" allowBlank="1" showInputMessage="1" showErrorMessage="1" sqref="AA7:AC156" xr:uid="{00000000-0002-0000-1300-000003000000}">
      <formula1>0</formula1>
    </dataValidation>
    <dataValidation type="decimal" allowBlank="1" showInputMessage="1" showErrorMessage="1" sqref="O7:O156" xr:uid="{00000000-0002-0000-1300-000004000000}">
      <formula1>16</formula1>
      <formula2>120</formula2>
    </dataValidation>
    <dataValidation type="decimal" allowBlank="1" showInputMessage="1" showErrorMessage="1" sqref="M7:M156" xr:uid="{00000000-0002-0000-1300-000005000000}">
      <formula1>30</formula1>
      <formula2>300</formula2>
    </dataValidation>
    <dataValidation type="list" allowBlank="1" showInputMessage="1" sqref="T7:T156" xr:uid="{00000000-0002-0000-1300-000006000000}">
      <formula1>"2,3,7.5,10,15,20,30,60"</formula1>
    </dataValidation>
    <dataValidation type="list" allowBlank="1" showInputMessage="1" sqref="S7:S156 AG7:AG156 X7:X156" xr:uid="{00000000-0002-0000-1300-000007000000}">
      <formula1>"Yes, No, Not known"</formula1>
    </dataValidation>
    <dataValidation type="list" allowBlank="1" showInputMessage="1" sqref="U7:U156" xr:uid="{00000000-0002-0000-1300-000008000000}">
      <formula1>"60,30,15,10,7.5"</formula1>
    </dataValidation>
    <dataValidation type="list" allowBlank="1" showInputMessage="1" sqref="Z7:Z156" xr:uid="{00000000-0002-0000-1300-000009000000}">
      <formula1>"Yes: In all cases, Yes: In most cases, Yes: In some cases, No, Not Known"</formula1>
    </dataValidation>
    <dataValidation type="list" allowBlank="1" showInputMessage="1" sqref="AD7:AD156" xr:uid="{00000000-0002-0000-13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1300-00000B000000}">
      <formula1>"Yes: High, Yes: Medium, Yes: Low, Yes: Bone, Yes: Soft tissue,Yes: Other, No, No: see notes, Not Known"</formula1>
    </dataValidation>
    <dataValidation type="list" allowBlank="1" showInputMessage="1" sqref="Y7:Y156" xr:uid="{00000000-0002-0000-1300-00000C000000}">
      <formula1>$AW$13:$AW$23</formula1>
    </dataValidation>
    <dataValidation type="list" allowBlank="1" showInputMessage="1" sqref="AP7:AP156" xr:uid="{00000000-0002-0000-1300-00000D000000}">
      <formula1>$AW$27:$AW$34</formula1>
    </dataValidation>
    <dataValidation type="list" allowBlank="1" showInputMessage="1" sqref="P7:P156" xr:uid="{00000000-0002-0000-1300-00000E000000}">
      <formula1>$AU$29:$AU$32</formula1>
    </dataValidation>
    <dataValidation type="list" allowBlank="1" showInputMessage="1" sqref="I4:K4" xr:uid="{00000000-0002-0000-1300-00000F000000}">
      <formula1>"Gy, dGy, cGy, mGy, Other, Not known"</formula1>
    </dataValidation>
    <dataValidation type="list" allowBlank="1" showInputMessage="1" sqref="H4" xr:uid="{00000000-0002-0000-1300-000010000000}">
      <formula1>"Seconds, Minutes - decimal point - seconds, Minutes and decimal fraction of minutes, Other, Not known"</formula1>
    </dataValidation>
    <dataValidation type="list" allowBlank="1" showInputMessage="1" sqref="AF7:AF156" xr:uid="{00000000-0002-0000-1300-000011000000}">
      <formula1>"0.5, 1.0, 1.5, 2.0, 2.5, 3.0, 3.5, 4.0, 4.5, 5.0"</formula1>
    </dataValidation>
    <dataValidation type="list" allowBlank="1" showInputMessage="1" sqref="AE7:AE156" xr:uid="{00000000-0002-0000-1300-000012000000}">
      <formula1>"0.1, 0.2, 0.3, 0.4, 0.5, 0.6, 0.7, 0.8, 0.9"</formula1>
    </dataValidation>
    <dataValidation type="list" allowBlank="1" showInputMessage="1" sqref="AL7:AL156" xr:uid="{00000000-0002-0000-1300-000013000000}">
      <formula1>"Yes, Yes: comment in column AQ, No, Not Known"</formula1>
    </dataValidation>
    <dataValidation type="list" allowBlank="1" showInputMessage="1" sqref="AM7:AM156" xr:uid="{00000000-0002-0000-1300-000014000000}">
      <formula1>"Not known, Yes: check image after procedure, Yes: see additional information in column AQ, Yes, No"</formula1>
    </dataValidation>
    <dataValidation type="date" allowBlank="1" showInputMessage="1" showErrorMessage="1" sqref="D7:D156" xr:uid="{00000000-0002-0000-1300-000015000000}">
      <formula1>42370</formula1>
      <formula2>47484</formula2>
    </dataValidation>
    <dataValidation type="list" allowBlank="1" showInputMessage="1" sqref="F4:G4" xr:uid="{00000000-0002-0000-1300-000016000000}">
      <formula1>$AU$13:$AU$21</formula1>
    </dataValidation>
    <dataValidation type="list" allowBlank="1" showInputMessage="1" sqref="W7:W156" xr:uid="{DE7BB414-6E02-43F2-9FA9-715B569A3010}">
      <formula1>"Yes, Yes: Virtual grid, No, Not known"</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721" t="s">
        <v>673</v>
      </c>
      <c r="C2" s="1722"/>
      <c r="D2" s="1723"/>
      <c r="E2" s="1084" t="s">
        <v>753</v>
      </c>
      <c r="F2" s="1709" t="str">
        <f>VLOOKUP($B$2,'Info Exam and Procedure List'!M4:P30,2)</f>
        <v>Can be Hickman lines, dialysis lines, or feeding lines, but if possible state which (or combination of which) in Additional information .</v>
      </c>
      <c r="G2" s="1715"/>
      <c r="H2" s="1715"/>
      <c r="I2" s="1715"/>
      <c r="J2" s="1715"/>
      <c r="K2" s="1716"/>
      <c r="L2" s="1065"/>
      <c r="M2" s="1065"/>
      <c r="O2" s="1061" t="s">
        <v>1765</v>
      </c>
      <c r="S2" s="446"/>
      <c r="T2" s="446"/>
      <c r="U2" s="446"/>
      <c r="V2" s="446"/>
      <c r="W2" s="708"/>
      <c r="AH2" s="446"/>
      <c r="AI2" s="446"/>
      <c r="AJ2" s="446"/>
      <c r="AK2" s="446"/>
      <c r="AL2" s="446"/>
      <c r="AM2" s="446"/>
      <c r="AN2" s="478" t="str">
        <f>VLOOKUP($B$2,'Info Exam and Procedure List'!M4:P49,3)</f>
        <v>Insertion of tunnelled central venous catheter using fluoroscopic guidance (procedure) (432019001)</v>
      </c>
      <c r="AO2" s="479" t="str">
        <f>VLOOKUP($B$2,'Info Exam and Procedure List'!M4:P49,4)</f>
        <v xml:space="preserve">Tunnelled central venous line insertion (ITCVCI) </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 xml:space="preserve">P06. Insertion of tunnelled central venous catheter </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1534</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 xml:space="preserve">P06. Insertion of tunnelled central venous catheter </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71" priority="2" stopIfTrue="1" operator="containsText" text="No exam date">
      <formula>NOT(ISERROR(SEARCH("No exam date",BH7)))</formula>
    </cfRule>
  </conditionalFormatting>
  <conditionalFormatting sqref="BI7:BI56">
    <cfRule type="containsText" dxfId="70" priority="1" stopIfTrue="1" operator="containsText" text="Required: entry missing">
      <formula>NOT(ISERROR(SEARCH("Required: entry missing",BI7)))</formula>
    </cfRule>
  </conditionalFormatting>
  <conditionalFormatting sqref="CZ7:DA56">
    <cfRule type="containsText" dxfId="69" priority="9" stopIfTrue="1" operator="containsText" text="No dose units entered">
      <formula>NOT(ISERROR(SEARCH("No dose units entered",CZ7)))</formula>
    </cfRule>
    <cfRule type="containsText" dxfId="68" priority="10" stopIfTrue="1" operator="containsText" text="Look for Note on dose units">
      <formula>NOT(ISERROR(SEARCH("Look for Note on dose units",CZ7)))</formula>
    </cfRule>
  </conditionalFormatting>
  <dataValidations count="24">
    <dataValidation type="decimal" allowBlank="1" showInputMessage="1" showErrorMessage="1" sqref="M7:M156" xr:uid="{00000000-0002-0000-1400-000000000000}">
      <formula1>30</formula1>
      <formula2>300</formula2>
    </dataValidation>
    <dataValidation type="decimal" allowBlank="1" showInputMessage="1" showErrorMessage="1" sqref="O7:O156" xr:uid="{00000000-0002-0000-1400-000001000000}">
      <formula1>16</formula1>
      <formula2>120</formula2>
    </dataValidation>
    <dataValidation type="decimal" operator="greaterThan" allowBlank="1" showInputMessage="1" showErrorMessage="1" sqref="AA7:AC156" xr:uid="{00000000-0002-0000-1400-000002000000}">
      <formula1>0</formula1>
    </dataValidation>
    <dataValidation type="whole" allowBlank="1" showInputMessage="1" showErrorMessage="1" sqref="V7:V156" xr:uid="{00000000-0002-0000-1400-000003000000}">
      <formula1>0</formula1>
      <formula2>200</formula2>
    </dataValidation>
    <dataValidation type="decimal" operator="greaterThan" allowBlank="1" showInputMessage="1" showErrorMessage="1" error="Dose entries cannot be a negative number " sqref="E7:K156" xr:uid="{00000000-0002-0000-1400-000004000000}">
      <formula1>0</formula1>
    </dataValidation>
    <dataValidation type="decimal" allowBlank="1" showInputMessage="1" showErrorMessage="1" error="Height must be entered in centimeters" sqref="Q7:Q156" xr:uid="{00000000-0002-0000-1400-000005000000}">
      <formula1>0.5</formula1>
      <formula2>3</formula2>
    </dataValidation>
    <dataValidation type="list" allowBlank="1" showInputMessage="1" sqref="T7:T156" xr:uid="{00000000-0002-0000-1400-000006000000}">
      <formula1>"2,3,7.5,10,15,20,30,60"</formula1>
    </dataValidation>
    <dataValidation type="list" allowBlank="1" showInputMessage="1" sqref="S7:S156 AG7:AG156 X7:X156" xr:uid="{00000000-0002-0000-1400-000007000000}">
      <formula1>"Yes, No, Not known"</formula1>
    </dataValidation>
    <dataValidation type="list" allowBlank="1" showInputMessage="1" sqref="U7:U156" xr:uid="{00000000-0002-0000-1400-000008000000}">
      <formula1>"60,30,15,10,7.5"</formula1>
    </dataValidation>
    <dataValidation type="list" allowBlank="1" showInputMessage="1" sqref="Z7:Z156" xr:uid="{00000000-0002-0000-1400-000009000000}">
      <formula1>"Yes: In all cases, Yes: In most cases, Yes: In some cases, No, Not Known"</formula1>
    </dataValidation>
    <dataValidation type="list" allowBlank="1" showInputMessage="1" sqref="AD7:AD156" xr:uid="{00000000-0002-0000-14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1400-00000B000000}">
      <formula1>"Yes: High, Yes: Medium, Yes: Low, Yes: Bone, Yes: Soft tissue,Yes: Other, No, No: see notes, Not Known"</formula1>
    </dataValidation>
    <dataValidation type="list" allowBlank="1" showInputMessage="1" sqref="Y7:Y156" xr:uid="{00000000-0002-0000-1400-00000C000000}">
      <formula1>$AW$13:$AW$23</formula1>
    </dataValidation>
    <dataValidation type="list" allowBlank="1" showInputMessage="1" sqref="AP7:AP156" xr:uid="{00000000-0002-0000-1400-00000D000000}">
      <formula1>$AW$27:$AW$34</formula1>
    </dataValidation>
    <dataValidation type="list" allowBlank="1" showInputMessage="1" sqref="P7:P156" xr:uid="{00000000-0002-0000-1400-00000E000000}">
      <formula1>$AU$29:$AU$32</formula1>
    </dataValidation>
    <dataValidation type="list" allowBlank="1" showInputMessage="1" sqref="I4:K4" xr:uid="{00000000-0002-0000-1400-00000F000000}">
      <formula1>"Gy, dGy, cGy, mGy, Other, Not known"</formula1>
    </dataValidation>
    <dataValidation type="list" allowBlank="1" showInputMessage="1" sqref="H4" xr:uid="{00000000-0002-0000-1400-000010000000}">
      <formula1>"Seconds, Minutes - decimal point - seconds, Minutes and decimal fraction of minutes, Other, Not known"</formula1>
    </dataValidation>
    <dataValidation type="list" allowBlank="1" showInputMessage="1" sqref="AF7:AF156" xr:uid="{00000000-0002-0000-1400-000011000000}">
      <formula1>"0.5, 1.0, 1.5, 2.0, 2.5, 3.0, 3.5, 4.0, 4.5, 5.0"</formula1>
    </dataValidation>
    <dataValidation type="list" allowBlank="1" showInputMessage="1" sqref="AE7:AE156" xr:uid="{00000000-0002-0000-1400-000012000000}">
      <formula1>"0.1, 0.2, 0.3, 0.4, 0.5, 0.6, 0.7, 0.8, 0.9"</formula1>
    </dataValidation>
    <dataValidation type="list" allowBlank="1" showInputMessage="1" sqref="AL7:AL156" xr:uid="{00000000-0002-0000-1400-000013000000}">
      <formula1>"Yes, Yes: comment in column AQ, No, Not Known"</formula1>
    </dataValidation>
    <dataValidation type="list" allowBlank="1" showInputMessage="1" sqref="AM7:AM156" xr:uid="{00000000-0002-0000-1400-000014000000}">
      <formula1>"Not known, Yes: check image after procedure, Yes: see additional information in column AQ, Yes, No"</formula1>
    </dataValidation>
    <dataValidation type="date" allowBlank="1" showInputMessage="1" showErrorMessage="1" sqref="D7:D156" xr:uid="{00000000-0002-0000-1400-000015000000}">
      <formula1>42370</formula1>
      <formula2>47484</formula2>
    </dataValidation>
    <dataValidation type="list" allowBlank="1" showInputMessage="1" sqref="F4:G4" xr:uid="{00000000-0002-0000-1400-000016000000}">
      <formula1>$AU$13:$AU$21</formula1>
    </dataValidation>
    <dataValidation type="list" allowBlank="1" showInputMessage="1" sqref="W7:W156" xr:uid="{73F42E78-472F-432F-ABEE-49F1FD17A146}">
      <formula1>"Yes, Yes: Virtual grid, No, Not known"</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718" t="s">
        <v>668</v>
      </c>
      <c r="C2" s="1724"/>
      <c r="D2" s="1725"/>
      <c r="E2" s="1084" t="s">
        <v>753</v>
      </c>
      <c r="F2" s="1709" t="str">
        <f>VLOOKUP($B$2,'Info Exam and Procedure List'!M4:P30,2)</f>
        <v>Any notes on the protocol for the procedure may be entered in Additional information.</v>
      </c>
      <c r="G2" s="1715"/>
      <c r="H2" s="1715"/>
      <c r="I2" s="1715"/>
      <c r="J2" s="1715"/>
      <c r="K2" s="1715"/>
      <c r="L2" s="1068"/>
      <c r="M2" s="1065"/>
      <c r="O2" s="1061" t="s">
        <v>1765</v>
      </c>
      <c r="S2" s="446"/>
      <c r="T2" s="446"/>
      <c r="U2" s="446"/>
      <c r="V2" s="446"/>
      <c r="W2" s="708"/>
      <c r="AH2" s="446"/>
      <c r="AI2" s="446"/>
      <c r="AJ2" s="446"/>
      <c r="AK2" s="446"/>
      <c r="AL2" s="446"/>
      <c r="AM2" s="446"/>
      <c r="AN2" s="478" t="str">
        <f>VLOOKUP($B$2,'Info Exam and Procedure List'!M4:P49,3)</f>
        <v>Nephrostomy using fluoroscopic guidance (procedure) (431410007)</v>
      </c>
      <c r="AO2" s="479" t="str">
        <f>VLOOKUP($B$2,'Info Exam and Procedure List'!M4:P49,4)</f>
        <v>Nephrostomy Rt + Lt (INEPRD , INEPLD)</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P07. Nephrostomy</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1535</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P07. Nephrostomy</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67" priority="2" stopIfTrue="1" operator="containsText" text="No exam date">
      <formula>NOT(ISERROR(SEARCH("No exam date",BH7)))</formula>
    </cfRule>
  </conditionalFormatting>
  <conditionalFormatting sqref="BI7:BI56">
    <cfRule type="containsText" dxfId="66" priority="1" stopIfTrue="1" operator="containsText" text="Required: entry missing">
      <formula>NOT(ISERROR(SEARCH("Required: entry missing",BI7)))</formula>
    </cfRule>
  </conditionalFormatting>
  <conditionalFormatting sqref="CZ7:DA56">
    <cfRule type="containsText" dxfId="65" priority="9" stopIfTrue="1" operator="containsText" text="No dose units entered">
      <formula>NOT(ISERROR(SEARCH("No dose units entered",CZ7)))</formula>
    </cfRule>
    <cfRule type="containsText" dxfId="64" priority="10" stopIfTrue="1" operator="containsText" text="Look for Note on dose units">
      <formula>NOT(ISERROR(SEARCH("Look for Note on dose units",CZ7)))</formula>
    </cfRule>
  </conditionalFormatting>
  <dataValidations count="24">
    <dataValidation type="decimal" allowBlank="1" showInputMessage="1" showErrorMessage="1" error="Height must be entered in centimeters" sqref="Q7:Q156" xr:uid="{00000000-0002-0000-1500-000000000000}">
      <formula1>0.5</formula1>
      <formula2>3</formula2>
    </dataValidation>
    <dataValidation type="decimal" operator="greaterThan" allowBlank="1" showInputMessage="1" showErrorMessage="1" error="Dose entries cannot be a negative number " sqref="E7:K156" xr:uid="{00000000-0002-0000-1500-000001000000}">
      <formula1>0</formula1>
    </dataValidation>
    <dataValidation type="whole" allowBlank="1" showInputMessage="1" showErrorMessage="1" sqref="V7:V156" xr:uid="{00000000-0002-0000-1500-000002000000}">
      <formula1>0</formula1>
      <formula2>200</formula2>
    </dataValidation>
    <dataValidation type="decimal" operator="greaterThan" allowBlank="1" showInputMessage="1" showErrorMessage="1" sqref="AA7:AC156" xr:uid="{00000000-0002-0000-1500-000003000000}">
      <formula1>0</formula1>
    </dataValidation>
    <dataValidation type="decimal" allowBlank="1" showInputMessage="1" showErrorMessage="1" sqref="O7:O156" xr:uid="{00000000-0002-0000-1500-000004000000}">
      <formula1>16</formula1>
      <formula2>120</formula2>
    </dataValidation>
    <dataValidation type="decimal" allowBlank="1" showInputMessage="1" showErrorMessage="1" sqref="M7:M156" xr:uid="{00000000-0002-0000-1500-000005000000}">
      <formula1>30</formula1>
      <formula2>300</formula2>
    </dataValidation>
    <dataValidation type="list" allowBlank="1" showInputMessage="1" sqref="T7:T156" xr:uid="{00000000-0002-0000-1500-000006000000}">
      <formula1>"2,3,7.5,10,15,20,30,60"</formula1>
    </dataValidation>
    <dataValidation type="list" allowBlank="1" showInputMessage="1" sqref="S7:S156 AG7:AG156 X7:X156" xr:uid="{00000000-0002-0000-1500-000007000000}">
      <formula1>"Yes, No, Not known"</formula1>
    </dataValidation>
    <dataValidation type="list" allowBlank="1" showInputMessage="1" sqref="U7:U156" xr:uid="{00000000-0002-0000-1500-000008000000}">
      <formula1>"60,30,15,10,7.5"</formula1>
    </dataValidation>
    <dataValidation type="list" allowBlank="1" showInputMessage="1" sqref="Z7:Z156" xr:uid="{00000000-0002-0000-1500-000009000000}">
      <formula1>"Yes: In all cases, Yes: In most cases, Yes: In some cases, No, Not Known"</formula1>
    </dataValidation>
    <dataValidation type="list" allowBlank="1" showInputMessage="1" sqref="AD7:AD156" xr:uid="{00000000-0002-0000-15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1500-00000B000000}">
      <formula1>"Yes: High, Yes: Medium, Yes: Low, Yes: Bone, Yes: Soft tissue,Yes: Other, No, No: see notes, Not Known"</formula1>
    </dataValidation>
    <dataValidation type="list" allowBlank="1" showInputMessage="1" sqref="Y7:Y156" xr:uid="{00000000-0002-0000-1500-00000C000000}">
      <formula1>$AW$13:$AW$23</formula1>
    </dataValidation>
    <dataValidation type="list" allowBlank="1" showInputMessage="1" sqref="AP7:AP156" xr:uid="{00000000-0002-0000-1500-00000D000000}">
      <formula1>$AW$27:$AW$34</formula1>
    </dataValidation>
    <dataValidation type="list" allowBlank="1" showInputMessage="1" sqref="P7:P156" xr:uid="{00000000-0002-0000-1500-00000E000000}">
      <formula1>$AU$29:$AU$32</formula1>
    </dataValidation>
    <dataValidation type="list" allowBlank="1" showInputMessage="1" sqref="I4:K4" xr:uid="{00000000-0002-0000-1500-00000F000000}">
      <formula1>"Gy, dGy, cGy, mGy, Other, Not known"</formula1>
    </dataValidation>
    <dataValidation type="list" allowBlank="1" showInputMessage="1" sqref="H4" xr:uid="{00000000-0002-0000-1500-000010000000}">
      <formula1>"Seconds, Minutes - decimal point - seconds, Minutes and decimal fraction of minutes, Other, Not known"</formula1>
    </dataValidation>
    <dataValidation type="list" allowBlank="1" showInputMessage="1" sqref="AF7:AF156" xr:uid="{00000000-0002-0000-1500-000011000000}">
      <formula1>"0.5, 1.0, 1.5, 2.0, 2.5, 3.0, 3.5, 4.0, 4.5, 5.0"</formula1>
    </dataValidation>
    <dataValidation type="list" allowBlank="1" showInputMessage="1" sqref="AE7:AE156" xr:uid="{00000000-0002-0000-1500-000012000000}">
      <formula1>"0.1, 0.2, 0.3, 0.4, 0.5, 0.6, 0.7, 0.8, 0.9"</formula1>
    </dataValidation>
    <dataValidation type="list" allowBlank="1" showInputMessage="1" sqref="AL7:AL156" xr:uid="{00000000-0002-0000-1500-000013000000}">
      <formula1>"Yes, Yes: comment in column AQ, No, Not Known"</formula1>
    </dataValidation>
    <dataValidation type="list" allowBlank="1" showInputMessage="1" sqref="AM7:AM156" xr:uid="{00000000-0002-0000-1500-000014000000}">
      <formula1>"Not known, Yes: check image after procedure, Yes: see additional information in column AQ, Yes, No"</formula1>
    </dataValidation>
    <dataValidation type="date" allowBlank="1" showInputMessage="1" showErrorMessage="1" sqref="D7:D156" xr:uid="{00000000-0002-0000-1500-000015000000}">
      <formula1>42370</formula1>
      <formula2>47484</formula2>
    </dataValidation>
    <dataValidation type="list" allowBlank="1" showInputMessage="1" sqref="F4:G4" xr:uid="{00000000-0002-0000-1500-000016000000}">
      <formula1>$AU$13:$AU$21</formula1>
    </dataValidation>
    <dataValidation type="list" allowBlank="1" showInputMessage="1" sqref="W7:W156" xr:uid="{B0E01BAB-7FBB-4D1C-AB91-6EC89CBB2581}">
      <formula1>"Yes, Yes: Virtual grid, No, Not known"</formula1>
    </dataValidation>
  </dataValidation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C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718" t="s">
        <v>669</v>
      </c>
      <c r="C2" s="1724"/>
      <c r="D2" s="1725"/>
      <c r="E2" s="1084" t="s">
        <v>753</v>
      </c>
      <c r="F2" s="1709" t="str">
        <f>VLOOKUP($B$2,'Info Exam and Procedure List'!M4:P30,2)</f>
        <v>Any notes on the protocol for the procedure may be entered in Additional information.</v>
      </c>
      <c r="G2" s="1715"/>
      <c r="H2" s="1715"/>
      <c r="I2" s="1715"/>
      <c r="J2" s="1715"/>
      <c r="K2" s="1715"/>
      <c r="L2" s="1068"/>
      <c r="M2" s="1065"/>
      <c r="O2" s="1061" t="s">
        <v>1765</v>
      </c>
      <c r="S2" s="446"/>
      <c r="T2" s="446"/>
      <c r="U2" s="446"/>
      <c r="V2" s="446"/>
      <c r="W2" s="708"/>
      <c r="AH2" s="446"/>
      <c r="AI2" s="446"/>
      <c r="AJ2" s="446"/>
      <c r="AK2" s="446"/>
      <c r="AL2" s="446"/>
      <c r="AM2" s="446"/>
      <c r="AN2" s="478" t="str">
        <f>VLOOKUP($B$2,'Info Exam and Procedure List'!M4:P49,3)</f>
        <v>Replacement of nephrostomy tube using fluoroscopic guidance (procedure) (432075000)</v>
      </c>
      <c r="AO2" s="479" t="str">
        <f>VLOOKUP($B$2,'Info Exam and Procedure List'!M4:P49,4)</f>
        <v>Nephrostomy catheter exchange (INEPXG)</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P08. Nephrostomy tube replacement</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1536</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P08. Nephrostomy tube replacement</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63" priority="2" stopIfTrue="1" operator="containsText" text="No exam date">
      <formula>NOT(ISERROR(SEARCH("No exam date",BH7)))</formula>
    </cfRule>
  </conditionalFormatting>
  <conditionalFormatting sqref="BI7:BI56">
    <cfRule type="containsText" dxfId="62" priority="1" stopIfTrue="1" operator="containsText" text="Required: entry missing">
      <formula>NOT(ISERROR(SEARCH("Required: entry missing",BI7)))</formula>
    </cfRule>
  </conditionalFormatting>
  <conditionalFormatting sqref="CZ7:DA56">
    <cfRule type="containsText" dxfId="61" priority="9" stopIfTrue="1" operator="containsText" text="No dose units entered">
      <formula>NOT(ISERROR(SEARCH("No dose units entered",CZ7)))</formula>
    </cfRule>
    <cfRule type="containsText" dxfId="60" priority="10" stopIfTrue="1" operator="containsText" text="Look for Note on dose units">
      <formula>NOT(ISERROR(SEARCH("Look for Note on dose units",CZ7)))</formula>
    </cfRule>
  </conditionalFormatting>
  <dataValidations count="24">
    <dataValidation type="decimal" allowBlank="1" showInputMessage="1" showErrorMessage="1" sqref="M7:M156" xr:uid="{00000000-0002-0000-1600-000000000000}">
      <formula1>30</formula1>
      <formula2>300</formula2>
    </dataValidation>
    <dataValidation type="decimal" allowBlank="1" showInputMessage="1" showErrorMessage="1" sqref="O7:O156" xr:uid="{00000000-0002-0000-1600-000001000000}">
      <formula1>16</formula1>
      <formula2>120</formula2>
    </dataValidation>
    <dataValidation type="decimal" operator="greaterThan" allowBlank="1" showInputMessage="1" showErrorMessage="1" sqref="AA7:AC156" xr:uid="{00000000-0002-0000-1600-000002000000}">
      <formula1>0</formula1>
    </dataValidation>
    <dataValidation type="whole" allowBlank="1" showInputMessage="1" showErrorMessage="1" sqref="V7:V156" xr:uid="{00000000-0002-0000-1600-000003000000}">
      <formula1>0</formula1>
      <formula2>200</formula2>
    </dataValidation>
    <dataValidation type="decimal" operator="greaterThan" allowBlank="1" showInputMessage="1" showErrorMessage="1" error="Dose entries cannot be a negative number " sqref="E7:K156" xr:uid="{00000000-0002-0000-1600-000004000000}">
      <formula1>0</formula1>
    </dataValidation>
    <dataValidation type="decimal" allowBlank="1" showInputMessage="1" showErrorMessage="1" error="Height must be entered in centimeters" sqref="Q7:Q156" xr:uid="{00000000-0002-0000-1600-000005000000}">
      <formula1>0.5</formula1>
      <formula2>3</formula2>
    </dataValidation>
    <dataValidation type="list" allowBlank="1" showInputMessage="1" sqref="T7:T156" xr:uid="{00000000-0002-0000-1600-000006000000}">
      <formula1>"2,3,7.5,10,15,20,30,60"</formula1>
    </dataValidation>
    <dataValidation type="list" allowBlank="1" showInputMessage="1" sqref="S7:S156 AG7:AG156 X7:X156" xr:uid="{00000000-0002-0000-1600-000007000000}">
      <formula1>"Yes, No, Not known"</formula1>
    </dataValidation>
    <dataValidation type="list" allowBlank="1" showInputMessage="1" sqref="U7:U156" xr:uid="{00000000-0002-0000-1600-000008000000}">
      <formula1>"60,30,15,10,7.5"</formula1>
    </dataValidation>
    <dataValidation type="list" allowBlank="1" showInputMessage="1" sqref="Z7:Z156" xr:uid="{00000000-0002-0000-1600-000009000000}">
      <formula1>"Yes: In all cases, Yes: In most cases, Yes: In some cases, No, Not Known"</formula1>
    </dataValidation>
    <dataValidation type="list" allowBlank="1" showInputMessage="1" sqref="AD7:AD156" xr:uid="{00000000-0002-0000-16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1600-00000B000000}">
      <formula1>"Yes: High, Yes: Medium, Yes: Low, Yes: Bone, Yes: Soft tissue,Yes: Other, No, No: see notes, Not Known"</formula1>
    </dataValidation>
    <dataValidation type="list" allowBlank="1" showInputMessage="1" sqref="Y7:Y156" xr:uid="{00000000-0002-0000-1600-00000C000000}">
      <formula1>$AW$13:$AW$23</formula1>
    </dataValidation>
    <dataValidation type="list" allowBlank="1" showInputMessage="1" sqref="AP7:AP156" xr:uid="{00000000-0002-0000-1600-00000D000000}">
      <formula1>$AW$27:$AW$34</formula1>
    </dataValidation>
    <dataValidation type="list" allowBlank="1" showInputMessage="1" sqref="P7:P156" xr:uid="{00000000-0002-0000-1600-00000E000000}">
      <formula1>$AU$29:$AU$32</formula1>
    </dataValidation>
    <dataValidation type="list" allowBlank="1" showInputMessage="1" sqref="I4:K4" xr:uid="{00000000-0002-0000-1600-00000F000000}">
      <formula1>"Gy, dGy, cGy, mGy, Other, Not known"</formula1>
    </dataValidation>
    <dataValidation type="list" allowBlank="1" showInputMessage="1" sqref="H4" xr:uid="{00000000-0002-0000-1600-000010000000}">
      <formula1>"Seconds, Minutes - decimal point - seconds, Minutes and decimal fraction of minutes, Other, Not known"</formula1>
    </dataValidation>
    <dataValidation type="list" allowBlank="1" showInputMessage="1" sqref="AF7:AF156" xr:uid="{00000000-0002-0000-1600-000011000000}">
      <formula1>"0.5, 1.0, 1.5, 2.0, 2.5, 3.0, 3.5, 4.0, 4.5, 5.0"</formula1>
    </dataValidation>
    <dataValidation type="list" allowBlank="1" showInputMessage="1" sqref="AE7:AE156" xr:uid="{00000000-0002-0000-1600-000012000000}">
      <formula1>"0.1, 0.2, 0.3, 0.4, 0.5, 0.6, 0.7, 0.8, 0.9"</formula1>
    </dataValidation>
    <dataValidation type="list" allowBlank="1" showInputMessage="1" sqref="AL7:AL156" xr:uid="{00000000-0002-0000-1600-000013000000}">
      <formula1>"Yes, Yes: comment in column AQ, No, Not Known"</formula1>
    </dataValidation>
    <dataValidation type="list" allowBlank="1" showInputMessage="1" sqref="AM7:AM156" xr:uid="{00000000-0002-0000-1600-000014000000}">
      <formula1>"Not known, Yes: check image after procedure, Yes: see additional information in column AQ, Yes, No"</formula1>
    </dataValidation>
    <dataValidation type="date" allowBlank="1" showInputMessage="1" showErrorMessage="1" sqref="D7:D156" xr:uid="{00000000-0002-0000-1600-000015000000}">
      <formula1>42370</formula1>
      <formula2>47484</formula2>
    </dataValidation>
    <dataValidation type="list" allowBlank="1" showInputMessage="1" sqref="F4:G4" xr:uid="{00000000-0002-0000-1600-000016000000}">
      <formula1>$AU$13:$AU$21</formula1>
    </dataValidation>
    <dataValidation type="list" allowBlank="1" showInputMessage="1" sqref="W7:W156" xr:uid="{5E8139A4-94F6-4953-817E-1D226FBD5550}">
      <formula1>"Yes, Yes: Virtual grid, No, Not known"</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C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718" t="s">
        <v>670</v>
      </c>
      <c r="C2" s="1724"/>
      <c r="D2" s="1725"/>
      <c r="E2" s="1084" t="s">
        <v>753</v>
      </c>
      <c r="F2" s="1709" t="str">
        <f>VLOOKUP($B$2,'Info Exam and Procedure List'!M4:P30,2)</f>
        <v>Any notes on the protocol for the procedure may be entered in Additional information.</v>
      </c>
      <c r="G2" s="1715"/>
      <c r="H2" s="1715"/>
      <c r="I2" s="1715"/>
      <c r="J2" s="1715"/>
      <c r="K2" s="1715"/>
      <c r="L2" s="1068"/>
      <c r="M2" s="1065"/>
      <c r="O2" s="1061" t="s">
        <v>1765</v>
      </c>
      <c r="S2" s="446"/>
      <c r="T2" s="446"/>
      <c r="U2" s="446"/>
      <c r="V2" s="446"/>
      <c r="W2" s="708"/>
      <c r="AH2" s="446"/>
      <c r="AI2" s="446"/>
      <c r="AJ2" s="446"/>
      <c r="AK2" s="446"/>
      <c r="AL2" s="446"/>
      <c r="AM2" s="446"/>
      <c r="AN2" s="478" t="str">
        <f>VLOOKUP($B$2,'Info Exam and Procedure List'!M4:P49,3)</f>
        <v>Fluoroscopy of esophagus and insertion of stent (procedure) (420042005)</v>
      </c>
      <c r="AO2" s="479" t="str">
        <f>VLOOKUP($B$2,'Info Exam and Procedure List'!M4:P49,4)</f>
        <v>Oesophageal stent insertion (IOESSS)</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L3" s="26"/>
      <c r="M3" s="26"/>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P09. Oesophageal stent</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1537</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P09. Oesophageal stent</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 t="s">
        <v>330</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59" priority="2" stopIfTrue="1" operator="containsText" text="No exam date">
      <formula>NOT(ISERROR(SEARCH("No exam date",BH7)))</formula>
    </cfRule>
  </conditionalFormatting>
  <conditionalFormatting sqref="BI7:BI56">
    <cfRule type="containsText" dxfId="58" priority="1" stopIfTrue="1" operator="containsText" text="Required: entry missing">
      <formula>NOT(ISERROR(SEARCH("Required: entry missing",BI7)))</formula>
    </cfRule>
  </conditionalFormatting>
  <conditionalFormatting sqref="CZ7:DA56">
    <cfRule type="containsText" dxfId="57" priority="9" stopIfTrue="1" operator="containsText" text="No dose units entered">
      <formula>NOT(ISERROR(SEARCH("No dose units entered",CZ7)))</formula>
    </cfRule>
    <cfRule type="containsText" dxfId="56" priority="10" stopIfTrue="1" operator="containsText" text="Look for Note on dose units">
      <formula>NOT(ISERROR(SEARCH("Look for Note on dose units",CZ7)))</formula>
    </cfRule>
  </conditionalFormatting>
  <dataValidations count="24">
    <dataValidation type="decimal" allowBlank="1" showInputMessage="1" showErrorMessage="1" error="Height must be entered in centimeters" sqref="Q7:Q156" xr:uid="{00000000-0002-0000-1700-000000000000}">
      <formula1>0.5</formula1>
      <formula2>3</formula2>
    </dataValidation>
    <dataValidation type="decimal" operator="greaterThan" allowBlank="1" showInputMessage="1" showErrorMessage="1" error="Dose entries cannot be a negative number " sqref="E7:K156" xr:uid="{00000000-0002-0000-1700-000001000000}">
      <formula1>0</formula1>
    </dataValidation>
    <dataValidation type="whole" allowBlank="1" showInputMessage="1" showErrorMessage="1" sqref="V7:V156" xr:uid="{00000000-0002-0000-1700-000002000000}">
      <formula1>0</formula1>
      <formula2>200</formula2>
    </dataValidation>
    <dataValidation type="decimal" operator="greaterThan" allowBlank="1" showInputMessage="1" showErrorMessage="1" sqref="AA7:AC156" xr:uid="{00000000-0002-0000-1700-000003000000}">
      <formula1>0</formula1>
    </dataValidation>
    <dataValidation type="decimal" allowBlank="1" showInputMessage="1" showErrorMessage="1" sqref="O7:O156" xr:uid="{00000000-0002-0000-1700-000004000000}">
      <formula1>16</formula1>
      <formula2>120</formula2>
    </dataValidation>
    <dataValidation type="decimal" allowBlank="1" showInputMessage="1" showErrorMessage="1" sqref="M7:M156" xr:uid="{00000000-0002-0000-1700-000005000000}">
      <formula1>30</formula1>
      <formula2>300</formula2>
    </dataValidation>
    <dataValidation type="list" allowBlank="1" showInputMessage="1" sqref="T7:T156" xr:uid="{00000000-0002-0000-1700-000006000000}">
      <formula1>"2,3,7.5,10,15,20,30,60"</formula1>
    </dataValidation>
    <dataValidation type="list" allowBlank="1" showInputMessage="1" sqref="S7:S156 AG7:AG156 X7:X156" xr:uid="{00000000-0002-0000-1700-000007000000}">
      <formula1>"Yes, No, Not known"</formula1>
    </dataValidation>
    <dataValidation type="list" allowBlank="1" showInputMessage="1" sqref="U7:U156" xr:uid="{00000000-0002-0000-1700-000008000000}">
      <formula1>"60,30,15,10,7.5"</formula1>
    </dataValidation>
    <dataValidation type="list" allowBlank="1" showInputMessage="1" sqref="Z7:Z156" xr:uid="{00000000-0002-0000-1700-000009000000}">
      <formula1>"Yes: In all cases, Yes: In most cases, Yes: In some cases, No, Not Known"</formula1>
    </dataValidation>
    <dataValidation type="list" allowBlank="1" showInputMessage="1" sqref="AD7:AD156" xr:uid="{00000000-0002-0000-17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1700-00000B000000}">
      <formula1>"Yes: High, Yes: Medium, Yes: Low, Yes: Bone, Yes: Soft tissue,Yes: Other, No, No: see notes, Not Known"</formula1>
    </dataValidation>
    <dataValidation type="list" allowBlank="1" showInputMessage="1" sqref="Y7:Y156" xr:uid="{00000000-0002-0000-1700-00000C000000}">
      <formula1>$AW$13:$AW$23</formula1>
    </dataValidation>
    <dataValidation type="list" allowBlank="1" showInputMessage="1" sqref="AP7:AP156" xr:uid="{00000000-0002-0000-1700-00000D000000}">
      <formula1>$AW$27:$AW$34</formula1>
    </dataValidation>
    <dataValidation type="list" allowBlank="1" showInputMessage="1" sqref="P7:P156" xr:uid="{00000000-0002-0000-1700-00000E000000}">
      <formula1>$AU$29:$AU$32</formula1>
    </dataValidation>
    <dataValidation type="list" allowBlank="1" showInputMessage="1" sqref="I4:K4" xr:uid="{00000000-0002-0000-1700-00000F000000}">
      <formula1>"Gy, dGy, cGy, mGy, Other, Not known"</formula1>
    </dataValidation>
    <dataValidation type="list" allowBlank="1" showInputMessage="1" sqref="H4" xr:uid="{00000000-0002-0000-1700-000010000000}">
      <formula1>"Seconds, Minutes - decimal point - seconds, Minutes and decimal fraction of minutes, Other, Not known"</formula1>
    </dataValidation>
    <dataValidation type="list" allowBlank="1" showInputMessage="1" sqref="AF7:AF156" xr:uid="{00000000-0002-0000-1700-000011000000}">
      <formula1>"0.5, 1.0, 1.5, 2.0, 2.5, 3.0, 3.5, 4.0, 4.5, 5.0"</formula1>
    </dataValidation>
    <dataValidation type="list" allowBlank="1" showInputMessage="1" sqref="AE7:AE156" xr:uid="{00000000-0002-0000-1700-000012000000}">
      <formula1>"0.1, 0.2, 0.3, 0.4, 0.5, 0.6, 0.7, 0.8, 0.9"</formula1>
    </dataValidation>
    <dataValidation type="list" allowBlank="1" showInputMessage="1" sqref="AL7:AL156" xr:uid="{00000000-0002-0000-1700-000013000000}">
      <formula1>"Yes, Yes: comment in column AQ, No, Not Known"</formula1>
    </dataValidation>
    <dataValidation type="list" allowBlank="1" showInputMessage="1" sqref="AM7:AM156" xr:uid="{00000000-0002-0000-1700-000014000000}">
      <formula1>"Not known, Yes: check image after procedure, Yes: see additional information in column AQ, Yes, No"</formula1>
    </dataValidation>
    <dataValidation type="date" allowBlank="1" showInputMessage="1" showErrorMessage="1" sqref="D7:D156" xr:uid="{00000000-0002-0000-1700-000015000000}">
      <formula1>42370</formula1>
      <formula2>47484</formula2>
    </dataValidation>
    <dataValidation type="list" allowBlank="1" showInputMessage="1" sqref="F4:G4" xr:uid="{00000000-0002-0000-1700-000016000000}">
      <formula1>$AU$13:$AU$21</formula1>
    </dataValidation>
    <dataValidation type="list" allowBlank="1" showInputMessage="1" sqref="W7:W156" xr:uid="{CDF4A588-6925-4795-B395-4861EF3A760E}">
      <formula1>"Yes, Yes: Virtual grid, No, Not known"</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C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718" t="s">
        <v>671</v>
      </c>
      <c r="C2" s="1724"/>
      <c r="D2" s="1725"/>
      <c r="E2" s="1084" t="s">
        <v>753</v>
      </c>
      <c r="F2" s="1709" t="str">
        <f>VLOOKUP($B$2,'Info Exam and Procedure List'!M4:P30,2)</f>
        <v>Only doses for installing single or dual chamber pacemakers, do not include doses for installing biventricular pacemakers.</v>
      </c>
      <c r="G2" s="1715"/>
      <c r="H2" s="1715"/>
      <c r="I2" s="1715"/>
      <c r="J2" s="1715"/>
      <c r="K2" s="1716"/>
      <c r="L2" s="1068"/>
      <c r="M2" s="1065"/>
      <c r="O2" s="1061" t="s">
        <v>1765</v>
      </c>
      <c r="S2" s="446"/>
      <c r="T2" s="446"/>
      <c r="U2" s="446"/>
      <c r="V2" s="446"/>
      <c r="W2" s="708"/>
      <c r="AH2" s="446"/>
      <c r="AI2" s="446"/>
      <c r="AJ2" s="446"/>
      <c r="AK2" s="446"/>
      <c r="AL2" s="446"/>
      <c r="AM2" s="446"/>
      <c r="AN2" s="478" t="str">
        <f>VLOOKUP($B$2,'Info Exam and Procedure List'!M4:P49,3)</f>
        <v>Insertion of permanent cardiac pacemaker using fluoroscopic guidance (procedure) (431981008)</v>
      </c>
      <c r="AO2" s="479" t="str">
        <f>VLOOKUP($B$2,'Info Exam and Procedure List'!M4:P49,4)</f>
        <v>Cardiac permanent pacemaker insertion (IPACEI)</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P10. Pacemaker (permanent)</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1538</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554" t="str">
        <f>$BE$3</f>
        <v>P10. Pacemaker (permanent)</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55" priority="2" stopIfTrue="1" operator="containsText" text="No exam date">
      <formula>NOT(ISERROR(SEARCH("No exam date",BH7)))</formula>
    </cfRule>
  </conditionalFormatting>
  <conditionalFormatting sqref="BI7:BI56">
    <cfRule type="containsText" dxfId="54" priority="1" stopIfTrue="1" operator="containsText" text="Required: entry missing">
      <formula>NOT(ISERROR(SEARCH("Required: entry missing",BI7)))</formula>
    </cfRule>
  </conditionalFormatting>
  <conditionalFormatting sqref="CZ7:DA56">
    <cfRule type="containsText" dxfId="53" priority="9" stopIfTrue="1" operator="containsText" text="No dose units entered">
      <formula>NOT(ISERROR(SEARCH("No dose units entered",CZ7)))</formula>
    </cfRule>
    <cfRule type="containsText" dxfId="52" priority="10" stopIfTrue="1" operator="containsText" text="Look for Note on dose units">
      <formula>NOT(ISERROR(SEARCH("Look for Note on dose units",CZ7)))</formula>
    </cfRule>
  </conditionalFormatting>
  <dataValidations count="24">
    <dataValidation type="decimal" allowBlank="1" showInputMessage="1" showErrorMessage="1" sqref="M7:M156" xr:uid="{00000000-0002-0000-1800-000000000000}">
      <formula1>30</formula1>
      <formula2>300</formula2>
    </dataValidation>
    <dataValidation type="decimal" allowBlank="1" showInputMessage="1" showErrorMessage="1" sqref="O7:O156" xr:uid="{00000000-0002-0000-1800-000001000000}">
      <formula1>16</formula1>
      <formula2>120</formula2>
    </dataValidation>
    <dataValidation type="decimal" operator="greaterThan" allowBlank="1" showInputMessage="1" showErrorMessage="1" sqref="AA7:AC156" xr:uid="{00000000-0002-0000-1800-000002000000}">
      <formula1>0</formula1>
    </dataValidation>
    <dataValidation type="whole" allowBlank="1" showInputMessage="1" showErrorMessage="1" sqref="V7:V156" xr:uid="{00000000-0002-0000-1800-000003000000}">
      <formula1>0</formula1>
      <formula2>200</formula2>
    </dataValidation>
    <dataValidation type="decimal" operator="greaterThan" allowBlank="1" showInputMessage="1" showErrorMessage="1" error="Dose entries cannot be a negative number " sqref="E7:K156" xr:uid="{00000000-0002-0000-1800-000004000000}">
      <formula1>0</formula1>
    </dataValidation>
    <dataValidation type="decimal" allowBlank="1" showInputMessage="1" showErrorMessage="1" error="Height must be entered in centimeters" sqref="Q7:Q156" xr:uid="{00000000-0002-0000-1800-000005000000}">
      <formula1>0.5</formula1>
      <formula2>3</formula2>
    </dataValidation>
    <dataValidation type="list" allowBlank="1" showInputMessage="1" sqref="T7:T156" xr:uid="{00000000-0002-0000-1800-000006000000}">
      <formula1>"2,3,7.5,10,15,20,30,60"</formula1>
    </dataValidation>
    <dataValidation type="list" allowBlank="1" showInputMessage="1" sqref="S7:S156 AG7:AG156 X7:X156" xr:uid="{00000000-0002-0000-1800-000007000000}">
      <formula1>"Yes, No, Not known"</formula1>
    </dataValidation>
    <dataValidation type="list" allowBlank="1" showInputMessage="1" sqref="U7:U156" xr:uid="{00000000-0002-0000-1800-000008000000}">
      <formula1>"60,30,15,10,7.5"</formula1>
    </dataValidation>
    <dataValidation type="list" allowBlank="1" showInputMessage="1" sqref="Z7:Z156" xr:uid="{00000000-0002-0000-1800-000009000000}">
      <formula1>"Yes: In all cases, Yes: In most cases, Yes: In some cases, No, Not Known"</formula1>
    </dataValidation>
    <dataValidation type="list" allowBlank="1" showInputMessage="1" sqref="AD7:AD156" xr:uid="{00000000-0002-0000-18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1800-00000B000000}">
      <formula1>"Yes: High, Yes: Medium, Yes: Low, Yes: Bone, Yes: Soft tissue,Yes: Other, No, No: see notes, Not Known"</formula1>
    </dataValidation>
    <dataValidation type="list" allowBlank="1" showInputMessage="1" sqref="Y7:Y156" xr:uid="{00000000-0002-0000-1800-00000C000000}">
      <formula1>$AW$13:$AW$23</formula1>
    </dataValidation>
    <dataValidation type="list" allowBlank="1" showInputMessage="1" sqref="AP7:AP156" xr:uid="{00000000-0002-0000-1800-00000D000000}">
      <formula1>$AW$27:$AW$34</formula1>
    </dataValidation>
    <dataValidation type="list" allowBlank="1" showInputMessage="1" sqref="P7:P156" xr:uid="{00000000-0002-0000-1800-00000E000000}">
      <formula1>$AU$29:$AU$32</formula1>
    </dataValidation>
    <dataValidation type="list" allowBlank="1" showInputMessage="1" sqref="I4:K4" xr:uid="{00000000-0002-0000-1800-00000F000000}">
      <formula1>"Gy, dGy, cGy, mGy, Other, Not known"</formula1>
    </dataValidation>
    <dataValidation type="list" allowBlank="1" showInputMessage="1" sqref="H4" xr:uid="{00000000-0002-0000-1800-000010000000}">
      <formula1>"Seconds, Minutes - decimal point - seconds, Minutes and decimal fraction of minutes, Other, Not known"</formula1>
    </dataValidation>
    <dataValidation type="list" allowBlank="1" showInputMessage="1" sqref="AF7:AF156" xr:uid="{00000000-0002-0000-1800-000011000000}">
      <formula1>"0.5, 1.0, 1.5, 2.0, 2.5, 3.0, 3.5, 4.0, 4.5, 5.0"</formula1>
    </dataValidation>
    <dataValidation type="list" allowBlank="1" showInputMessage="1" sqref="AE7:AE156" xr:uid="{00000000-0002-0000-1800-000012000000}">
      <formula1>"0.1, 0.2, 0.3, 0.4, 0.5, 0.6, 0.7, 0.8, 0.9"</formula1>
    </dataValidation>
    <dataValidation type="list" allowBlank="1" showInputMessage="1" sqref="AL7:AL156" xr:uid="{00000000-0002-0000-1800-000013000000}">
      <formula1>"Yes, Yes: comment in column AQ, No, Not Known"</formula1>
    </dataValidation>
    <dataValidation type="list" allowBlank="1" showInputMessage="1" sqref="AM7:AM156" xr:uid="{00000000-0002-0000-1800-000014000000}">
      <formula1>"Not known, Yes: check image after procedure, Yes: see additional information in column AQ, Yes, No"</formula1>
    </dataValidation>
    <dataValidation type="date" allowBlank="1" showInputMessage="1" showErrorMessage="1" sqref="D7:D156" xr:uid="{00000000-0002-0000-1800-000015000000}">
      <formula1>42370</formula1>
      <formula2>47484</formula2>
    </dataValidation>
    <dataValidation type="list" allowBlank="1" showInputMessage="1" sqref="F4:G4" xr:uid="{00000000-0002-0000-1800-000016000000}">
      <formula1>$AU$13:$AU$21</formula1>
    </dataValidation>
    <dataValidation type="list" allowBlank="1" showInputMessage="1" sqref="W7:W156" xr:uid="{23EFD371-5070-405D-97CC-31A66161813A}">
      <formula1>"Yes, Yes: Virtual grid, No, Not known"</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C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718" t="s">
        <v>1150</v>
      </c>
      <c r="C2" s="1724"/>
      <c r="D2" s="1725"/>
      <c r="E2" s="1084" t="s">
        <v>753</v>
      </c>
      <c r="F2" s="1709" t="str">
        <f>VLOOKUP($B$2,'Info Exam and Procedure List'!M4:P30,2)</f>
        <v>If possible, indicate in Additional information , if fluoro and a check x-ray are included in the recorded dose, or only fluoro, or only a check x-ray dose.</v>
      </c>
      <c r="G2" s="1715"/>
      <c r="H2" s="1715"/>
      <c r="I2" s="1715"/>
      <c r="J2" s="1715"/>
      <c r="K2" s="1715"/>
      <c r="L2" s="1068"/>
      <c r="M2" s="1065"/>
      <c r="O2" s="1061" t="s">
        <v>1765</v>
      </c>
      <c r="S2" s="446"/>
      <c r="T2" s="446"/>
      <c r="U2" s="446"/>
      <c r="V2" s="446"/>
      <c r="W2" s="708"/>
      <c r="AH2" s="446"/>
      <c r="AI2" s="446"/>
      <c r="AJ2" s="446"/>
      <c r="AK2" s="446"/>
      <c r="AL2" s="446"/>
      <c r="AM2" s="446"/>
      <c r="AN2" s="478" t="str">
        <f>VLOOKUP($B$2,'Info Exam and Procedure List'!M4:P49,3)</f>
        <v>Insertion of peripherally inserted central catheter using fluoroscopic guidance (procedure) (440447000)</v>
      </c>
      <c r="AO2" s="479" t="str">
        <f>VLOOKUP($B$2,'Info Exam and Procedure List'!M4:P49,4)</f>
        <v>PICC Line insertion (IPICCI)</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 xml:space="preserve">P11. PICC line insertion </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1539</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 xml:space="preserve">P11. PICC line insertion </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51" priority="2" stopIfTrue="1" operator="containsText" text="No exam date">
      <formula>NOT(ISERROR(SEARCH("No exam date",BH7)))</formula>
    </cfRule>
  </conditionalFormatting>
  <conditionalFormatting sqref="BI7:BI56">
    <cfRule type="containsText" dxfId="50" priority="1" stopIfTrue="1" operator="containsText" text="Required: entry missing">
      <formula>NOT(ISERROR(SEARCH("Required: entry missing",BI7)))</formula>
    </cfRule>
  </conditionalFormatting>
  <conditionalFormatting sqref="CZ7:DA56">
    <cfRule type="containsText" dxfId="49" priority="9" stopIfTrue="1" operator="containsText" text="No dose units entered">
      <formula>NOT(ISERROR(SEARCH("No dose units entered",CZ7)))</formula>
    </cfRule>
    <cfRule type="containsText" dxfId="48" priority="10" stopIfTrue="1" operator="containsText" text="Look for Note on dose units">
      <formula>NOT(ISERROR(SEARCH("Look for Note on dose units",CZ7)))</formula>
    </cfRule>
  </conditionalFormatting>
  <dataValidations count="24">
    <dataValidation type="decimal" allowBlank="1" showInputMessage="1" showErrorMessage="1" error="Height must be entered in centimeters" sqref="Q7:Q156" xr:uid="{00000000-0002-0000-1900-000000000000}">
      <formula1>0.5</formula1>
      <formula2>3</formula2>
    </dataValidation>
    <dataValidation type="decimal" operator="greaterThan" allowBlank="1" showInputMessage="1" showErrorMessage="1" error="Dose entries cannot be a negative number " sqref="E7:K156" xr:uid="{00000000-0002-0000-1900-000001000000}">
      <formula1>0</formula1>
    </dataValidation>
    <dataValidation type="whole" allowBlank="1" showInputMessage="1" showErrorMessage="1" sqref="V7:V156" xr:uid="{00000000-0002-0000-1900-000002000000}">
      <formula1>0</formula1>
      <formula2>200</formula2>
    </dataValidation>
    <dataValidation type="decimal" operator="greaterThan" allowBlank="1" showInputMessage="1" showErrorMessage="1" sqref="AA7:AC156" xr:uid="{00000000-0002-0000-1900-000003000000}">
      <formula1>0</formula1>
    </dataValidation>
    <dataValidation type="decimal" allowBlank="1" showInputMessage="1" showErrorMessage="1" sqref="O7:O156" xr:uid="{00000000-0002-0000-1900-000004000000}">
      <formula1>16</formula1>
      <formula2>120</formula2>
    </dataValidation>
    <dataValidation type="decimal" allowBlank="1" showInputMessage="1" showErrorMessage="1" sqref="M7:M156" xr:uid="{00000000-0002-0000-1900-000005000000}">
      <formula1>30</formula1>
      <formula2>300</formula2>
    </dataValidation>
    <dataValidation type="list" allowBlank="1" showInputMessage="1" sqref="T7:T156" xr:uid="{00000000-0002-0000-1900-000006000000}">
      <formula1>"2,3,7.5,10,15,20,30,60"</formula1>
    </dataValidation>
    <dataValidation type="list" allowBlank="1" showInputMessage="1" sqref="S7:S156 AG7:AG156 X7:X156" xr:uid="{00000000-0002-0000-1900-000007000000}">
      <formula1>"Yes, No, Not known"</formula1>
    </dataValidation>
    <dataValidation type="list" allowBlank="1" showInputMessage="1" sqref="U7:U156" xr:uid="{00000000-0002-0000-1900-000008000000}">
      <formula1>"60,30,15,10,7.5"</formula1>
    </dataValidation>
    <dataValidation type="list" allowBlank="1" showInputMessage="1" sqref="Z7:Z156" xr:uid="{00000000-0002-0000-1900-000009000000}">
      <formula1>"Yes: In all cases, Yes: In most cases, Yes: In some cases, No, Not Known"</formula1>
    </dataValidation>
    <dataValidation type="list" allowBlank="1" showInputMessage="1" sqref="AD7:AD156" xr:uid="{00000000-0002-0000-19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1900-00000B000000}">
      <formula1>"Yes: High, Yes: Medium, Yes: Low, Yes: Bone, Yes: Soft tissue,Yes: Other, No, No: see notes, Not Known"</formula1>
    </dataValidation>
    <dataValidation type="list" allowBlank="1" showInputMessage="1" sqref="Y7:Y156" xr:uid="{00000000-0002-0000-1900-00000C000000}">
      <formula1>$AW$13:$AW$23</formula1>
    </dataValidation>
    <dataValidation type="list" allowBlank="1" showInputMessage="1" sqref="AP7:AP156" xr:uid="{00000000-0002-0000-1900-00000D000000}">
      <formula1>$AW$27:$AW$34</formula1>
    </dataValidation>
    <dataValidation type="list" allowBlank="1" showInputMessage="1" sqref="P7:P156" xr:uid="{00000000-0002-0000-1900-00000E000000}">
      <formula1>$AU$29:$AU$32</formula1>
    </dataValidation>
    <dataValidation type="list" allowBlank="1" showInputMessage="1" sqref="I4:K4" xr:uid="{00000000-0002-0000-1900-00000F000000}">
      <formula1>"Gy, dGy, cGy, mGy, Other, Not known"</formula1>
    </dataValidation>
    <dataValidation type="list" allowBlank="1" showInputMessage="1" sqref="H4" xr:uid="{00000000-0002-0000-1900-000010000000}">
      <formula1>"Seconds, Minutes - decimal point - seconds, Minutes and decimal fraction of minutes, Other, Not known"</formula1>
    </dataValidation>
    <dataValidation type="list" allowBlank="1" showInputMessage="1" sqref="AF7:AF156" xr:uid="{00000000-0002-0000-1900-000011000000}">
      <formula1>"0.5, 1.0, 1.5, 2.0, 2.5, 3.0, 3.5, 4.0, 4.5, 5.0"</formula1>
    </dataValidation>
    <dataValidation type="list" allowBlank="1" showInputMessage="1" sqref="AE7:AE156" xr:uid="{00000000-0002-0000-1900-000012000000}">
      <formula1>"0.1, 0.2, 0.3, 0.4, 0.5, 0.6, 0.7, 0.8, 0.9"</formula1>
    </dataValidation>
    <dataValidation type="list" allowBlank="1" showInputMessage="1" sqref="AL7:AL156" xr:uid="{00000000-0002-0000-1900-000013000000}">
      <formula1>"Yes, Yes: comment in column AQ, No, Not Known"</formula1>
    </dataValidation>
    <dataValidation type="list" allowBlank="1" showInputMessage="1" sqref="AM7:AM156" xr:uid="{00000000-0002-0000-1900-000014000000}">
      <formula1>"Not known, Yes: check image after procedure, Yes: see additional information in column AQ, Yes, No"</formula1>
    </dataValidation>
    <dataValidation type="date" allowBlank="1" showInputMessage="1" showErrorMessage="1" sqref="D7:D156" xr:uid="{00000000-0002-0000-1900-000015000000}">
      <formula1>42370</formula1>
      <formula2>47484</formula2>
    </dataValidation>
    <dataValidation type="list" allowBlank="1" showInputMessage="1" sqref="F4:G4" xr:uid="{00000000-0002-0000-1900-000016000000}">
      <formula1>$AU$13:$AU$21</formula1>
    </dataValidation>
    <dataValidation type="list" allowBlank="1" showInputMessage="1" sqref="W7:W156" xr:uid="{EE2198F5-FAC5-4D9A-A336-7C640E33E4DE}">
      <formula1>"Yes, Yes: Virtual grid, No, Not known"</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C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718" t="s">
        <v>675</v>
      </c>
      <c r="C2" s="1724"/>
      <c r="D2" s="1725"/>
      <c r="E2" s="1084" t="s">
        <v>753</v>
      </c>
      <c r="F2" s="1709" t="str">
        <f>VLOOKUP($B$2,'Info Exam and Procedure List'!M4:P30,2)</f>
        <v>Any notes on the protocol for the procedure may be entered in Additional information.</v>
      </c>
      <c r="G2" s="1715"/>
      <c r="H2" s="1715"/>
      <c r="I2" s="1715"/>
      <c r="J2" s="1715"/>
      <c r="K2" s="1716"/>
      <c r="L2" s="1068"/>
      <c r="M2" s="1065"/>
      <c r="O2" s="1061" t="s">
        <v>1765</v>
      </c>
      <c r="S2" s="446"/>
      <c r="T2" s="446"/>
      <c r="U2" s="446"/>
      <c r="V2" s="446"/>
      <c r="W2" s="708"/>
      <c r="AH2" s="446"/>
      <c r="AI2" s="446"/>
      <c r="AJ2" s="446"/>
      <c r="AK2" s="446"/>
      <c r="AL2" s="446"/>
      <c r="AM2" s="446"/>
      <c r="AN2" s="478" t="str">
        <f>VLOOKUP($B$2,'Info Exam and Procedure List'!M4:P49,3)</f>
        <v>Antegrade insertion of ureteric stent using fluoroscopic guidance (procedure)( 431219006)</v>
      </c>
      <c r="AO2" s="479" t="str">
        <f>VLOOKUP($B$2,'Info Exam and Procedure List'!M4:P49,4)</f>
        <v>Ureteric stent antegrade Lt + Rt (IURALS + IURARS)</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P12. Stent (ureteric antegrade)</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1540</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0" t="str">
        <f>IF($F$4&lt;&gt;"",$F$4,"System dose units not given")</f>
        <v>No entry</v>
      </c>
      <c r="BR4" s="1125" t="s">
        <v>1464</v>
      </c>
      <c r="BS4" s="1149" t="str">
        <f>IF($H$4&lt;&gt;"",$H$4,"System dose units not given")</f>
        <v>No entry</v>
      </c>
      <c r="BT4" s="86" t="s">
        <v>1772</v>
      </c>
      <c r="BU4" s="661" t="s">
        <v>1466</v>
      </c>
      <c r="BV4" s="849"/>
      <c r="BW4" s="647"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554" t="str">
        <f>$BE$3</f>
        <v>P12. Stent (ureteric antegrade)</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47" priority="2" stopIfTrue="1" operator="containsText" text="No exam date">
      <formula>NOT(ISERROR(SEARCH("No exam date",BH7)))</formula>
    </cfRule>
  </conditionalFormatting>
  <conditionalFormatting sqref="BI7:BI56">
    <cfRule type="containsText" dxfId="46" priority="1" stopIfTrue="1" operator="containsText" text="Required: entry missing">
      <formula>NOT(ISERROR(SEARCH("Required: entry missing",BI7)))</formula>
    </cfRule>
  </conditionalFormatting>
  <conditionalFormatting sqref="CZ7:DA56">
    <cfRule type="containsText" dxfId="45" priority="9" stopIfTrue="1" operator="containsText" text="No dose units entered">
      <formula>NOT(ISERROR(SEARCH("No dose units entered",CZ7)))</formula>
    </cfRule>
    <cfRule type="containsText" dxfId="44" priority="10" stopIfTrue="1" operator="containsText" text="Look for Note on dose units">
      <formula>NOT(ISERROR(SEARCH("Look for Note on dose units",CZ7)))</formula>
    </cfRule>
  </conditionalFormatting>
  <dataValidations count="24">
    <dataValidation type="decimal" allowBlank="1" showInputMessage="1" showErrorMessage="1" sqref="M7:M156" xr:uid="{00000000-0002-0000-1A00-000000000000}">
      <formula1>30</formula1>
      <formula2>300</formula2>
    </dataValidation>
    <dataValidation type="decimal" allowBlank="1" showInputMessage="1" showErrorMessage="1" sqref="O7:O156" xr:uid="{00000000-0002-0000-1A00-000001000000}">
      <formula1>16</formula1>
      <formula2>120</formula2>
    </dataValidation>
    <dataValidation type="decimal" operator="greaterThan" allowBlank="1" showInputMessage="1" showErrorMessage="1" sqref="AA7:AC156" xr:uid="{00000000-0002-0000-1A00-000002000000}">
      <formula1>0</formula1>
    </dataValidation>
    <dataValidation type="whole" allowBlank="1" showInputMessage="1" showErrorMessage="1" sqref="V7:V156" xr:uid="{00000000-0002-0000-1A00-000003000000}">
      <formula1>0</formula1>
      <formula2>200</formula2>
    </dataValidation>
    <dataValidation type="decimal" operator="greaterThan" allowBlank="1" showInputMessage="1" showErrorMessage="1" error="Dose entries cannot be a negative number " sqref="E7:K156" xr:uid="{00000000-0002-0000-1A00-000004000000}">
      <formula1>0</formula1>
    </dataValidation>
    <dataValidation type="decimal" allowBlank="1" showInputMessage="1" showErrorMessage="1" error="Height must be entered in centimeters" sqref="Q7:Q156" xr:uid="{00000000-0002-0000-1A00-000005000000}">
      <formula1>0.5</formula1>
      <formula2>3</formula2>
    </dataValidation>
    <dataValidation type="list" allowBlank="1" showInputMessage="1" sqref="T7:T156" xr:uid="{00000000-0002-0000-1A00-000006000000}">
      <formula1>"2,3,7.5,10,15,20,30,60"</formula1>
    </dataValidation>
    <dataValidation type="list" allowBlank="1" showInputMessage="1" sqref="S7:S156 AG7:AG156 X7:X156" xr:uid="{00000000-0002-0000-1A00-000007000000}">
      <formula1>"Yes, No, Not known"</formula1>
    </dataValidation>
    <dataValidation type="list" allowBlank="1" showInputMessage="1" sqref="U7:U156" xr:uid="{00000000-0002-0000-1A00-000008000000}">
      <formula1>"60,30,15,10,7.5"</formula1>
    </dataValidation>
    <dataValidation type="list" allowBlank="1" showInputMessage="1" sqref="Z7:Z156" xr:uid="{00000000-0002-0000-1A00-000009000000}">
      <formula1>"Yes: In all cases, Yes: In most cases, Yes: In some cases, No, Not Known"</formula1>
    </dataValidation>
    <dataValidation type="list" allowBlank="1" showInputMessage="1" sqref="AD7:AD156" xr:uid="{00000000-0002-0000-1A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1A00-00000B000000}">
      <formula1>"Yes: High, Yes: Medium, Yes: Low, Yes: Bone, Yes: Soft tissue,Yes: Other, No, No: see notes, Not Known"</formula1>
    </dataValidation>
    <dataValidation type="list" allowBlank="1" showInputMessage="1" sqref="Y7:Y156" xr:uid="{00000000-0002-0000-1A00-00000C000000}">
      <formula1>$AW$13:$AW$23</formula1>
    </dataValidation>
    <dataValidation type="list" allowBlank="1" showInputMessage="1" sqref="AP7:AP156" xr:uid="{00000000-0002-0000-1A00-00000D000000}">
      <formula1>$AW$27:$AW$34</formula1>
    </dataValidation>
    <dataValidation type="list" allowBlank="1" showInputMessage="1" sqref="P7:P156" xr:uid="{00000000-0002-0000-1A00-00000E000000}">
      <formula1>$AU$29:$AU$32</formula1>
    </dataValidation>
    <dataValidation type="list" allowBlank="1" showInputMessage="1" sqref="I4:K4" xr:uid="{00000000-0002-0000-1A00-00000F000000}">
      <formula1>"Gy, dGy, cGy, mGy, Other, Not known"</formula1>
    </dataValidation>
    <dataValidation type="list" allowBlank="1" showInputMessage="1" sqref="H4" xr:uid="{00000000-0002-0000-1A00-000010000000}">
      <formula1>"Seconds, Minutes - decimal point - seconds, Minutes and decimal fraction of minutes, Other, Not known"</formula1>
    </dataValidation>
    <dataValidation type="list" allowBlank="1" showInputMessage="1" sqref="AF7:AF156" xr:uid="{00000000-0002-0000-1A00-000011000000}">
      <formula1>"0.5, 1.0, 1.5, 2.0, 2.5, 3.0, 3.5, 4.0, 4.5, 5.0"</formula1>
    </dataValidation>
    <dataValidation type="list" allowBlank="1" showInputMessage="1" sqref="AE7:AE156" xr:uid="{00000000-0002-0000-1A00-000012000000}">
      <formula1>"0.1, 0.2, 0.3, 0.4, 0.5, 0.6, 0.7, 0.8, 0.9"</formula1>
    </dataValidation>
    <dataValidation type="list" allowBlank="1" showInputMessage="1" sqref="AL7:AL156" xr:uid="{00000000-0002-0000-1A00-000013000000}">
      <formula1>"Yes, Yes: comment in column AQ, No, Not Known"</formula1>
    </dataValidation>
    <dataValidation type="list" allowBlank="1" showInputMessage="1" sqref="AM7:AM156" xr:uid="{00000000-0002-0000-1A00-000014000000}">
      <formula1>"Not known, Yes: check image after procedure, Yes: see additional information in column AQ, Yes, No"</formula1>
    </dataValidation>
    <dataValidation type="date" allowBlank="1" showInputMessage="1" showErrorMessage="1" sqref="D7:D156" xr:uid="{00000000-0002-0000-1A00-000015000000}">
      <formula1>42370</formula1>
      <formula2>47484</formula2>
    </dataValidation>
    <dataValidation type="list" allowBlank="1" showInputMessage="1" sqref="F4:G4" xr:uid="{00000000-0002-0000-1A00-000016000000}">
      <formula1>$AU$13:$AU$21</formula1>
    </dataValidation>
    <dataValidation type="list" allowBlank="1" showInputMessage="1" sqref="W7:W156" xr:uid="{D106765F-774B-42BE-AC07-A8592D56F52A}">
      <formula1>"Yes, Yes: Virtual grid, No, Not known"</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C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718" t="s">
        <v>676</v>
      </c>
      <c r="C2" s="1724"/>
      <c r="D2" s="1725"/>
      <c r="E2" s="1084" t="s">
        <v>753</v>
      </c>
      <c r="F2" s="1709" t="str">
        <f>VLOOKUP($B$2,'Info Exam and Procedure List'!M4:P30,2)</f>
        <v>Any notes on the protocol for the procedure may be entered in Additional information.</v>
      </c>
      <c r="G2" s="1715"/>
      <c r="H2" s="1715"/>
      <c r="I2" s="1715"/>
      <c r="J2" s="1715"/>
      <c r="K2" s="1716"/>
      <c r="L2" s="1068"/>
      <c r="M2" s="1065"/>
      <c r="O2" s="1061" t="s">
        <v>1765</v>
      </c>
      <c r="S2" s="446"/>
      <c r="T2" s="446"/>
      <c r="U2" s="446"/>
      <c r="V2" s="446"/>
      <c r="W2" s="708"/>
      <c r="AH2" s="446"/>
      <c r="AI2" s="446"/>
      <c r="AJ2" s="446"/>
      <c r="AK2" s="446"/>
      <c r="AL2" s="446"/>
      <c r="AM2" s="446"/>
      <c r="AN2" s="478" t="str">
        <f>VLOOKUP($B$2,'Info Exam and Procedure List'!M4:P49,3)</f>
        <v>Retrograde insertion of ureteric stent using fluoroscopic guidance (procedure)( 431221001)</v>
      </c>
      <c r="AO2" s="479" t="str">
        <f>VLOOKUP($B$2,'Info Exam and Procedure List'!M4:P49,4)</f>
        <v xml:space="preserve">Ureteric stent retrograde Lt + Rt (IURRLS + IURRRS) </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P13. Stent (ureteric retrograde)</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1541</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554" t="str">
        <f>$BE$3</f>
        <v>P13. Stent (ureteric retrograde)</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43" priority="2" stopIfTrue="1" operator="containsText" text="No exam date">
      <formula>NOT(ISERROR(SEARCH("No exam date",BH7)))</formula>
    </cfRule>
  </conditionalFormatting>
  <conditionalFormatting sqref="BI7:BI56">
    <cfRule type="containsText" dxfId="42" priority="1" stopIfTrue="1" operator="containsText" text="Required: entry missing">
      <formula>NOT(ISERROR(SEARCH("Required: entry missing",BI7)))</formula>
    </cfRule>
  </conditionalFormatting>
  <conditionalFormatting sqref="CZ7:DA56">
    <cfRule type="containsText" dxfId="41" priority="9" stopIfTrue="1" operator="containsText" text="No dose units entered">
      <formula>NOT(ISERROR(SEARCH("No dose units entered",CZ7)))</formula>
    </cfRule>
    <cfRule type="containsText" dxfId="40" priority="10" stopIfTrue="1" operator="containsText" text="Look for Note on dose units">
      <formula>NOT(ISERROR(SEARCH("Look for Note on dose units",CZ7)))</formula>
    </cfRule>
  </conditionalFormatting>
  <dataValidations count="24">
    <dataValidation type="decimal" allowBlank="1" showInputMessage="1" showErrorMessage="1" error="Height must be entered in centimeters" sqref="Q7:Q156" xr:uid="{00000000-0002-0000-1B00-000000000000}">
      <formula1>0.5</formula1>
      <formula2>3</formula2>
    </dataValidation>
    <dataValidation type="decimal" operator="greaterThan" allowBlank="1" showInputMessage="1" showErrorMessage="1" error="Dose entries cannot be a negative number " sqref="E7:K156" xr:uid="{00000000-0002-0000-1B00-000001000000}">
      <formula1>0</formula1>
    </dataValidation>
    <dataValidation type="whole" allowBlank="1" showInputMessage="1" showErrorMessage="1" sqref="V7:V156" xr:uid="{00000000-0002-0000-1B00-000002000000}">
      <formula1>0</formula1>
      <formula2>200</formula2>
    </dataValidation>
    <dataValidation type="decimal" operator="greaterThan" allowBlank="1" showInputMessage="1" showErrorMessage="1" sqref="AA7:AC156" xr:uid="{00000000-0002-0000-1B00-000003000000}">
      <formula1>0</formula1>
    </dataValidation>
    <dataValidation type="decimal" allowBlank="1" showInputMessage="1" showErrorMessage="1" sqref="O7:O156" xr:uid="{00000000-0002-0000-1B00-000004000000}">
      <formula1>16</formula1>
      <formula2>120</formula2>
    </dataValidation>
    <dataValidation type="decimal" allowBlank="1" showInputMessage="1" showErrorMessage="1" sqref="M7:M156" xr:uid="{00000000-0002-0000-1B00-000005000000}">
      <formula1>30</formula1>
      <formula2>300</formula2>
    </dataValidation>
    <dataValidation type="list" allowBlank="1" showInputMessage="1" sqref="T7:T156" xr:uid="{00000000-0002-0000-1B00-000006000000}">
      <formula1>"2,3,7.5,10,15,20,30,60"</formula1>
    </dataValidation>
    <dataValidation type="list" allowBlank="1" showInputMessage="1" sqref="S7:S156 AG7:AG156 X7:X156" xr:uid="{00000000-0002-0000-1B00-000007000000}">
      <formula1>"Yes, No, Not known"</formula1>
    </dataValidation>
    <dataValidation type="list" allowBlank="1" showInputMessage="1" sqref="U7:U156" xr:uid="{00000000-0002-0000-1B00-000008000000}">
      <formula1>"60,30,15,10,7.5"</formula1>
    </dataValidation>
    <dataValidation type="list" allowBlank="1" showInputMessage="1" sqref="Z7:Z156" xr:uid="{00000000-0002-0000-1B00-000009000000}">
      <formula1>"Yes: In all cases, Yes: In most cases, Yes: In some cases, No, Not Known"</formula1>
    </dataValidation>
    <dataValidation type="list" allowBlank="1" showInputMessage="1" sqref="AD7:AD156" xr:uid="{00000000-0002-0000-1B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1B00-00000B000000}">
      <formula1>"Yes: High, Yes: Medium, Yes: Low, Yes: Bone, Yes: Soft tissue,Yes: Other, No, No: see notes, Not Known"</formula1>
    </dataValidation>
    <dataValidation type="list" allowBlank="1" showInputMessage="1" sqref="Y7:Y156" xr:uid="{00000000-0002-0000-1B00-00000C000000}">
      <formula1>$AW$13:$AW$23</formula1>
    </dataValidation>
    <dataValidation type="list" allowBlank="1" showInputMessage="1" sqref="AP7:AP156" xr:uid="{00000000-0002-0000-1B00-00000D000000}">
      <formula1>$AW$27:$AW$34</formula1>
    </dataValidation>
    <dataValidation type="list" allowBlank="1" showInputMessage="1" sqref="P7:P156" xr:uid="{00000000-0002-0000-1B00-00000E000000}">
      <formula1>$AU$29:$AU$32</formula1>
    </dataValidation>
    <dataValidation type="list" allowBlank="1" showInputMessage="1" sqref="I4:K4" xr:uid="{00000000-0002-0000-1B00-00000F000000}">
      <formula1>"Gy, dGy, cGy, mGy, Other, Not known"</formula1>
    </dataValidation>
    <dataValidation type="list" allowBlank="1" showInputMessage="1" sqref="H4" xr:uid="{00000000-0002-0000-1B00-000010000000}">
      <formula1>"Seconds, Minutes - decimal point - seconds, Minutes and decimal fraction of minutes, Other, Not known"</formula1>
    </dataValidation>
    <dataValidation type="list" allowBlank="1" showInputMessage="1" sqref="AF7:AF156" xr:uid="{00000000-0002-0000-1B00-000011000000}">
      <formula1>"0.5, 1.0, 1.5, 2.0, 2.5, 3.0, 3.5, 4.0, 4.5, 5.0"</formula1>
    </dataValidation>
    <dataValidation type="list" allowBlank="1" showInputMessage="1" sqref="AE7:AE156" xr:uid="{00000000-0002-0000-1B00-000012000000}">
      <formula1>"0.1, 0.2, 0.3, 0.4, 0.5, 0.6, 0.7, 0.8, 0.9"</formula1>
    </dataValidation>
    <dataValidation type="list" allowBlank="1" showInputMessage="1" sqref="AL7:AL156" xr:uid="{00000000-0002-0000-1B00-000013000000}">
      <formula1>"Yes, Yes: comment in column AQ, No, Not Known"</formula1>
    </dataValidation>
    <dataValidation type="list" allowBlank="1" showInputMessage="1" sqref="AM7:AM156" xr:uid="{00000000-0002-0000-1B00-000014000000}">
      <formula1>"Not known, Yes: check image after procedure, Yes: see additional information in column AQ, Yes, No"</formula1>
    </dataValidation>
    <dataValidation type="date" allowBlank="1" showInputMessage="1" showErrorMessage="1" sqref="D7:D156" xr:uid="{00000000-0002-0000-1B00-000015000000}">
      <formula1>42370</formula1>
      <formula2>47484</formula2>
    </dataValidation>
    <dataValidation type="list" allowBlank="1" showInputMessage="1" sqref="F4:G4" xr:uid="{00000000-0002-0000-1B00-000016000000}">
      <formula1>$AU$13:$AU$21</formula1>
    </dataValidation>
    <dataValidation type="list" allowBlank="1" showInputMessage="1" sqref="W7:W156" xr:uid="{F87D4F52-5063-43FA-8BD8-ED0011375602}">
      <formula1>"Yes, Yes: Virtual grid, No, Not known"</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C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726" t="s">
        <v>1151</v>
      </c>
      <c r="C2" s="1727"/>
      <c r="D2" s="1728"/>
      <c r="E2" s="1084" t="s">
        <v>753</v>
      </c>
      <c r="F2" s="1709" t="str">
        <f>VLOOKUP($B$2,'Info Exam and Procedure List'!M4:P30,2)</f>
        <v>Record doses for mobile imaging of the abdomen performed for a Laparoscopic cholecystectomy.</v>
      </c>
      <c r="G2" s="1715"/>
      <c r="H2" s="1715"/>
      <c r="I2" s="1715"/>
      <c r="J2" s="1715"/>
      <c r="K2" s="1716"/>
      <c r="L2" s="1068"/>
      <c r="M2" s="1065"/>
      <c r="O2" s="1061" t="s">
        <v>1765</v>
      </c>
      <c r="S2" s="446"/>
      <c r="T2" s="446"/>
      <c r="U2" s="446"/>
      <c r="V2" s="446"/>
      <c r="W2" s="708"/>
      <c r="AH2" s="446"/>
      <c r="AI2" s="446"/>
      <c r="AJ2" s="446"/>
      <c r="AK2" s="446"/>
      <c r="AL2" s="446"/>
      <c r="AM2" s="446"/>
      <c r="AN2" s="478" t="str">
        <f>VLOOKUP($B$2,'Info Exam and Procedure List'!M4:P49,3)</f>
        <v>X-ray of abdomen using mobile image intensifier (procedure) (432778008)</v>
      </c>
      <c r="AO2" s="479" t="str">
        <f>VLOOKUP($B$2,'Info Exam and Procedure List'!M4:P49,4)</f>
        <v>Mobile image intensifier abdomen (FABDOM)</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P14. Mobile imaging of Abdomen for Laparoscopic cholecystectomy</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1542</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P14. Mobile imaging of Abdomen for Laparoscopic cholecystectomy</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39" priority="2" stopIfTrue="1" operator="containsText" text="No exam date">
      <formula>NOT(ISERROR(SEARCH("No exam date",BH7)))</formula>
    </cfRule>
  </conditionalFormatting>
  <conditionalFormatting sqref="BI7:BI56">
    <cfRule type="containsText" dxfId="38" priority="1" stopIfTrue="1" operator="containsText" text="Required: entry missing">
      <formula>NOT(ISERROR(SEARCH("Required: entry missing",BI7)))</formula>
    </cfRule>
  </conditionalFormatting>
  <conditionalFormatting sqref="CZ7:DA56">
    <cfRule type="containsText" dxfId="37" priority="7" stopIfTrue="1" operator="containsText" text="No dose units entered">
      <formula>NOT(ISERROR(SEARCH("No dose units entered",CZ7)))</formula>
    </cfRule>
    <cfRule type="containsText" dxfId="36" priority="8" stopIfTrue="1" operator="containsText" text="Look for Note on dose units">
      <formula>NOT(ISERROR(SEARCH("Look for Note on dose units",CZ7)))</formula>
    </cfRule>
  </conditionalFormatting>
  <dataValidations count="24">
    <dataValidation type="decimal" allowBlank="1" showInputMessage="1" showErrorMessage="1" sqref="M7:M156" xr:uid="{00000000-0002-0000-1C00-000000000000}">
      <formula1>30</formula1>
      <formula2>300</formula2>
    </dataValidation>
    <dataValidation type="decimal" allowBlank="1" showInputMessage="1" showErrorMessage="1" sqref="O7:O156" xr:uid="{00000000-0002-0000-1C00-000001000000}">
      <formula1>16</formula1>
      <formula2>120</formula2>
    </dataValidation>
    <dataValidation type="decimal" operator="greaterThan" allowBlank="1" showInputMessage="1" showErrorMessage="1" sqref="AA7:AC156" xr:uid="{00000000-0002-0000-1C00-000002000000}">
      <formula1>0</formula1>
    </dataValidation>
    <dataValidation type="whole" allowBlank="1" showInputMessage="1" showErrorMessage="1" sqref="V7:V156" xr:uid="{00000000-0002-0000-1C00-000003000000}">
      <formula1>0</formula1>
      <formula2>200</formula2>
    </dataValidation>
    <dataValidation type="decimal" operator="greaterThan" allowBlank="1" showInputMessage="1" showErrorMessage="1" error="Dose entries cannot be a negative number " sqref="E7:K156" xr:uid="{00000000-0002-0000-1C00-000004000000}">
      <formula1>0</formula1>
    </dataValidation>
    <dataValidation type="decimal" allowBlank="1" showInputMessage="1" showErrorMessage="1" error="Height must be entered in centimeters" sqref="Q7:Q156" xr:uid="{00000000-0002-0000-1C00-000005000000}">
      <formula1>0.5</formula1>
      <formula2>3</formula2>
    </dataValidation>
    <dataValidation type="list" allowBlank="1" showInputMessage="1" sqref="T7:T156" xr:uid="{00000000-0002-0000-1C00-000006000000}">
      <formula1>"2,3,7.5,10,15,20,30,60"</formula1>
    </dataValidation>
    <dataValidation type="list" allowBlank="1" showInputMessage="1" sqref="S7:S156 AG7:AG156 X7:X156" xr:uid="{00000000-0002-0000-1C00-000007000000}">
      <formula1>"Yes, No, Not known"</formula1>
    </dataValidation>
    <dataValidation type="list" allowBlank="1" showInputMessage="1" sqref="U7:U156" xr:uid="{00000000-0002-0000-1C00-000008000000}">
      <formula1>"60,30,15,10,7.5"</formula1>
    </dataValidation>
    <dataValidation type="list" allowBlank="1" showInputMessage="1" sqref="Z7:Z156" xr:uid="{00000000-0002-0000-1C00-000009000000}">
      <formula1>"Yes: In all cases, Yes: In most cases, Yes: In some cases, No, Not Known"</formula1>
    </dataValidation>
    <dataValidation type="list" allowBlank="1" showInputMessage="1" sqref="AD7:AD156" xr:uid="{00000000-0002-0000-1C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1C00-00000B000000}">
      <formula1>"Yes: High, Yes: Medium, Yes: Low, Yes: Bone, Yes: Soft tissue,Yes: Other, No, No: see notes, Not Known"</formula1>
    </dataValidation>
    <dataValidation type="list" allowBlank="1" showInputMessage="1" sqref="Y7:Y156" xr:uid="{00000000-0002-0000-1C00-00000C000000}">
      <formula1>$AW$13:$AW$23</formula1>
    </dataValidation>
    <dataValidation type="list" allowBlank="1" showInputMessage="1" sqref="AP7:AP156" xr:uid="{00000000-0002-0000-1C00-00000D000000}">
      <formula1>$AW$27:$AW$34</formula1>
    </dataValidation>
    <dataValidation type="list" allowBlank="1" showInputMessage="1" sqref="P7:P156" xr:uid="{00000000-0002-0000-1C00-00000E000000}">
      <formula1>$AU$29:$AU$32</formula1>
    </dataValidation>
    <dataValidation type="list" allowBlank="1" showInputMessage="1" sqref="I4:K4" xr:uid="{00000000-0002-0000-1C00-00000F000000}">
      <formula1>"Gy, dGy, cGy, mGy, Other, Not known"</formula1>
    </dataValidation>
    <dataValidation type="list" allowBlank="1" showInputMessage="1" sqref="H4" xr:uid="{00000000-0002-0000-1C00-000010000000}">
      <formula1>"Seconds, Minutes - decimal point - seconds, Minutes and decimal fraction of minutes, Other, Not known"</formula1>
    </dataValidation>
    <dataValidation type="list" allowBlank="1" showInputMessage="1" sqref="AF7:AF156" xr:uid="{00000000-0002-0000-1C00-000011000000}">
      <formula1>"0.5, 1.0, 1.5, 2.0, 2.5, 3.0, 3.5, 4.0, 4.5, 5.0"</formula1>
    </dataValidation>
    <dataValidation type="list" allowBlank="1" showInputMessage="1" sqref="AE7:AE156" xr:uid="{00000000-0002-0000-1C00-000012000000}">
      <formula1>"0.1, 0.2, 0.3, 0.4, 0.5, 0.6, 0.7, 0.8, 0.9"</formula1>
    </dataValidation>
    <dataValidation type="list" allowBlank="1" showInputMessage="1" sqref="AL7:AL156" xr:uid="{00000000-0002-0000-1C00-000013000000}">
      <formula1>"Yes, Yes: comment in column AQ, No, Not Known"</formula1>
    </dataValidation>
    <dataValidation type="list" allowBlank="1" showInputMessage="1" sqref="AM7:AM156" xr:uid="{00000000-0002-0000-1C00-000014000000}">
      <formula1>"Not known, Yes: check image after procedure, Yes: see additional information in column AQ, Yes, No"</formula1>
    </dataValidation>
    <dataValidation type="date" allowBlank="1" showInputMessage="1" showErrorMessage="1" sqref="D7:D156" xr:uid="{00000000-0002-0000-1C00-000015000000}">
      <formula1>42370</formula1>
      <formula2>47484</formula2>
    </dataValidation>
    <dataValidation type="list" allowBlank="1" showInputMessage="1" sqref="F4:G4" xr:uid="{00000000-0002-0000-1C00-000016000000}">
      <formula1>$AU$13:$AU$21</formula1>
    </dataValidation>
    <dataValidation type="list" allowBlank="1" showInputMessage="1" sqref="W7:W156" xr:uid="{DB922DAF-77A9-460E-B313-BE18C3747010}">
      <formula1>"Yes, Yes: Virtual grid, No, Not known"</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A1:AO156"/>
  <sheetViews>
    <sheetView zoomScaleNormal="100" workbookViewId="0">
      <selection sqref="A1:A3"/>
    </sheetView>
  </sheetViews>
  <sheetFormatPr defaultColWidth="9.140625" defaultRowHeight="15" x14ac:dyDescent="0.25"/>
  <cols>
    <col min="1" max="1" width="12.85546875" style="394" customWidth="1"/>
    <col min="2" max="2" width="21.5703125" style="394" customWidth="1"/>
    <col min="3" max="3" width="25.28515625" style="394" customWidth="1"/>
    <col min="4" max="4" width="34.5703125" style="394" customWidth="1"/>
    <col min="5" max="5" width="30.7109375" style="394" customWidth="1"/>
    <col min="6" max="6" width="44.85546875" style="394" customWidth="1"/>
    <col min="7" max="7" width="12.85546875" style="394" customWidth="1"/>
    <col min="8" max="8" width="9.140625" style="394"/>
    <col min="9" max="9" width="40.28515625" style="394" customWidth="1"/>
    <col min="10" max="10" width="29.85546875" style="298" customWidth="1"/>
    <col min="11" max="11" width="62.85546875" style="394" customWidth="1"/>
    <col min="12" max="12" width="9.140625" style="394"/>
    <col min="13" max="13" width="6.85546875" style="394" customWidth="1"/>
    <col min="14" max="14" width="10" style="298" customWidth="1"/>
    <col min="15" max="15" width="41.85546875" style="394" customWidth="1"/>
    <col min="16" max="16" width="44" style="394" customWidth="1"/>
    <col min="17" max="17" width="63.5703125" style="394" bestFit="1" customWidth="1"/>
    <col min="18" max="19" width="9.140625" style="394"/>
    <col min="20" max="20" width="11.5703125" style="394" customWidth="1"/>
    <col min="21" max="21" width="14.28515625" style="394" customWidth="1"/>
    <col min="22" max="22" width="42.42578125" style="394" customWidth="1"/>
    <col min="23" max="23" width="22.5703125" style="394" bestFit="1" customWidth="1"/>
    <col min="24" max="24" width="64.7109375" style="394" bestFit="1" customWidth="1"/>
    <col min="25" max="26" width="9.140625" style="394"/>
    <col min="27" max="27" width="16.7109375" style="394" customWidth="1"/>
    <col min="28" max="28" width="20.85546875" style="394" customWidth="1"/>
    <col min="29" max="29" width="46" style="394" customWidth="1"/>
    <col min="30" max="16384" width="9.140625" style="394"/>
  </cols>
  <sheetData>
    <row r="1" spans="1:41" ht="36.75" customHeight="1" thickBot="1" x14ac:dyDescent="0.3">
      <c r="A1" s="1551" t="s">
        <v>916</v>
      </c>
      <c r="B1" s="504" t="s">
        <v>1945</v>
      </c>
      <c r="F1" s="722"/>
      <c r="G1" s="722"/>
      <c r="J1" s="335" t="s">
        <v>716</v>
      </c>
      <c r="K1" s="978" t="s">
        <v>314</v>
      </c>
      <c r="L1" s="407" t="s">
        <v>373</v>
      </c>
      <c r="M1" s="1095"/>
      <c r="AD1" s="1442" t="s">
        <v>1344</v>
      </c>
      <c r="AE1" s="1528"/>
      <c r="AF1" s="1528"/>
      <c r="AG1" s="1528"/>
      <c r="AH1" s="1528"/>
      <c r="AI1" s="1528"/>
      <c r="AJ1" s="1528"/>
      <c r="AK1" s="1528"/>
      <c r="AL1" s="1528"/>
    </row>
    <row r="2" spans="1:41" ht="16.5" thickBot="1" x14ac:dyDescent="0.3">
      <c r="A2" s="1552"/>
      <c r="B2" s="505" t="s">
        <v>1224</v>
      </c>
      <c r="C2" s="505"/>
      <c r="D2" s="505"/>
      <c r="E2" s="505"/>
      <c r="F2" s="723"/>
      <c r="G2" s="723"/>
      <c r="J2" s="2"/>
      <c r="K2" s="1096" t="s">
        <v>1748</v>
      </c>
      <c r="L2" s="170" t="s">
        <v>1749</v>
      </c>
      <c r="M2" s="1095"/>
      <c r="AD2" s="1529"/>
      <c r="AE2" s="1529"/>
      <c r="AF2" s="1529"/>
      <c r="AG2" s="1529"/>
      <c r="AH2" s="1529"/>
      <c r="AI2" s="1529"/>
      <c r="AJ2" s="1529"/>
      <c r="AK2" s="1529"/>
      <c r="AL2" s="1529"/>
    </row>
    <row r="3" spans="1:41" ht="35.25" customHeight="1" thickBot="1" x14ac:dyDescent="0.3">
      <c r="A3" s="1553"/>
      <c r="B3" s="1554" t="s">
        <v>1767</v>
      </c>
      <c r="C3" s="1555"/>
      <c r="D3" s="1555"/>
      <c r="E3" s="1555"/>
      <c r="F3" s="1529"/>
      <c r="G3" s="723"/>
      <c r="J3" s="2"/>
      <c r="K3" s="403" t="s">
        <v>234</v>
      </c>
      <c r="L3" s="407" t="s">
        <v>717</v>
      </c>
      <c r="M3" s="1095"/>
      <c r="N3" s="394"/>
      <c r="AE3" s="515"/>
      <c r="AF3" s="516" t="s">
        <v>915</v>
      </c>
      <c r="AG3" s="513"/>
      <c r="AH3" s="513"/>
      <c r="AI3" s="513" t="s">
        <v>776</v>
      </c>
      <c r="AJ3" s="513"/>
      <c r="AK3" s="514"/>
    </row>
    <row r="4" spans="1:41" ht="23.25" customHeight="1" thickBot="1" x14ac:dyDescent="0.3">
      <c r="B4" s="506" t="s">
        <v>1225</v>
      </c>
      <c r="C4" s="733" t="s">
        <v>1348</v>
      </c>
      <c r="F4" s="506"/>
      <c r="G4" s="506"/>
      <c r="J4" s="2"/>
      <c r="K4" s="404" t="s">
        <v>296</v>
      </c>
      <c r="L4" s="407" t="s">
        <v>718</v>
      </c>
      <c r="M4" s="1095"/>
      <c r="N4" s="524"/>
      <c r="O4" s="524"/>
      <c r="P4" s="524"/>
      <c r="Q4" s="524"/>
      <c r="AE4" s="517"/>
      <c r="AF4" s="518"/>
      <c r="AG4" s="608" t="s">
        <v>772</v>
      </c>
      <c r="AH4" s="608" t="s">
        <v>775</v>
      </c>
      <c r="AI4" s="608" t="s">
        <v>774</v>
      </c>
      <c r="AJ4" s="608" t="s">
        <v>773</v>
      </c>
      <c r="AK4" s="715" t="s">
        <v>779</v>
      </c>
    </row>
    <row r="5" spans="1:41" ht="20.25" customHeight="1" thickBot="1" x14ac:dyDescent="0.3">
      <c r="B5" s="506" t="s">
        <v>904</v>
      </c>
      <c r="C5" s="394" t="s">
        <v>1349</v>
      </c>
      <c r="J5" s="394"/>
      <c r="K5" s="405" t="s">
        <v>541</v>
      </c>
      <c r="L5" s="408" t="s">
        <v>543</v>
      </c>
      <c r="M5" s="1095"/>
      <c r="N5" s="394"/>
      <c r="AE5" s="519" t="s">
        <v>914</v>
      </c>
      <c r="AF5" s="520"/>
      <c r="AG5" s="519"/>
      <c r="AH5" s="1"/>
      <c r="AI5" s="1"/>
      <c r="AJ5" s="711"/>
      <c r="AK5" s="521"/>
      <c r="AM5" s="390" t="s">
        <v>777</v>
      </c>
      <c r="AN5" s="522">
        <f>100*100</f>
        <v>10000</v>
      </c>
      <c r="AO5" s="394" t="s">
        <v>778</v>
      </c>
    </row>
    <row r="6" spans="1:41" ht="17.25" x14ac:dyDescent="0.25">
      <c r="B6" s="394" t="s">
        <v>1037</v>
      </c>
      <c r="C6" s="506" t="s">
        <v>1358</v>
      </c>
      <c r="D6" s="719"/>
      <c r="E6" s="719"/>
      <c r="F6" s="22"/>
      <c r="G6" s="22"/>
      <c r="N6" s="394"/>
      <c r="AE6" s="509"/>
      <c r="AF6" s="510" t="s">
        <v>908</v>
      </c>
      <c r="AG6" s="519">
        <v>1</v>
      </c>
      <c r="AH6" s="1">
        <v>10</v>
      </c>
      <c r="AI6" s="1">
        <v>100</v>
      </c>
      <c r="AJ6" s="711">
        <v>1000</v>
      </c>
      <c r="AK6" s="716">
        <v>1E-4</v>
      </c>
      <c r="AN6" s="394">
        <v>1</v>
      </c>
      <c r="AO6" s="394" t="s">
        <v>1130</v>
      </c>
    </row>
    <row r="7" spans="1:41" ht="24" customHeight="1" x14ac:dyDescent="0.25">
      <c r="B7" s="127" t="s">
        <v>1226</v>
      </c>
      <c r="C7" s="394" t="s">
        <v>1359</v>
      </c>
      <c r="F7" s="179"/>
      <c r="G7" s="179"/>
      <c r="N7" s="394"/>
      <c r="AE7" s="509"/>
      <c r="AF7" s="510" t="s">
        <v>909</v>
      </c>
      <c r="AG7" s="519">
        <v>0.1</v>
      </c>
      <c r="AH7" s="1">
        <v>1</v>
      </c>
      <c r="AI7" s="1">
        <v>10</v>
      </c>
      <c r="AJ7" s="711">
        <v>100</v>
      </c>
      <c r="AK7" s="716">
        <v>1.0000000000000001E-5</v>
      </c>
      <c r="AM7" s="394" t="s">
        <v>1131</v>
      </c>
      <c r="AN7" s="394">
        <v>0.1</v>
      </c>
      <c r="AO7" s="394" t="s">
        <v>1130</v>
      </c>
    </row>
    <row r="8" spans="1:41" ht="46.5" customHeight="1" x14ac:dyDescent="0.25">
      <c r="B8" s="179" t="s">
        <v>1227</v>
      </c>
      <c r="C8" s="1442" t="s">
        <v>1360</v>
      </c>
      <c r="D8" s="1528"/>
      <c r="E8" s="1528"/>
      <c r="F8" s="1528"/>
      <c r="N8" s="394"/>
      <c r="AE8" s="509" t="s">
        <v>910</v>
      </c>
      <c r="AF8" s="510" t="s">
        <v>911</v>
      </c>
      <c r="AG8" s="519">
        <v>0.01</v>
      </c>
      <c r="AH8" s="1">
        <v>0.1</v>
      </c>
      <c r="AI8" s="1">
        <v>1</v>
      </c>
      <c r="AJ8" s="711">
        <v>10</v>
      </c>
      <c r="AK8" s="716">
        <v>9.9999999999999995E-7</v>
      </c>
      <c r="AM8" s="394" t="s">
        <v>1132</v>
      </c>
      <c r="AN8" s="394">
        <v>0.01</v>
      </c>
      <c r="AO8" s="394" t="s">
        <v>1130</v>
      </c>
    </row>
    <row r="9" spans="1:41" ht="17.25" x14ac:dyDescent="0.25">
      <c r="B9" s="394" t="s">
        <v>1228</v>
      </c>
      <c r="C9" s="394" t="s">
        <v>1134</v>
      </c>
      <c r="H9" s="298"/>
      <c r="N9" s="394"/>
      <c r="AE9" s="509"/>
      <c r="AF9" s="510" t="s">
        <v>912</v>
      </c>
      <c r="AG9" s="712">
        <v>1E-3</v>
      </c>
      <c r="AH9" s="713">
        <v>0.01</v>
      </c>
      <c r="AI9" s="713">
        <v>0.1</v>
      </c>
      <c r="AJ9" s="714">
        <v>1</v>
      </c>
      <c r="AK9" s="716">
        <v>9.9999999999999995E-8</v>
      </c>
      <c r="AM9" s="394" t="s">
        <v>751</v>
      </c>
      <c r="AN9" s="394">
        <v>1E-3</v>
      </c>
      <c r="AO9" s="394" t="s">
        <v>1130</v>
      </c>
    </row>
    <row r="10" spans="1:41" ht="19.5" thickBot="1" x14ac:dyDescent="0.35">
      <c r="B10" s="724" t="s">
        <v>1946</v>
      </c>
      <c r="C10" s="724"/>
      <c r="D10" s="725"/>
      <c r="E10" s="726"/>
      <c r="F10" s="726"/>
      <c r="H10" s="501" t="s">
        <v>1947</v>
      </c>
      <c r="K10" s="127"/>
      <c r="N10" s="501" t="s">
        <v>1956</v>
      </c>
      <c r="P10" s="127"/>
      <c r="Q10" s="127"/>
      <c r="T10" s="500" t="s">
        <v>1948</v>
      </c>
      <c r="U10" s="500"/>
      <c r="AE10" s="511"/>
      <c r="AF10" s="512" t="s">
        <v>913</v>
      </c>
      <c r="AG10" s="709">
        <v>10000</v>
      </c>
      <c r="AH10" s="710">
        <v>100000</v>
      </c>
      <c r="AI10" s="710">
        <v>1000000</v>
      </c>
      <c r="AJ10" s="710">
        <v>10000000</v>
      </c>
      <c r="AK10" s="717">
        <v>1</v>
      </c>
      <c r="AM10" s="394" t="s">
        <v>1133</v>
      </c>
      <c r="AN10" s="523">
        <v>9.9999999999999995E-7</v>
      </c>
      <c r="AO10" s="394" t="s">
        <v>1130</v>
      </c>
    </row>
    <row r="11" spans="1:41" ht="31.5" x14ac:dyDescent="0.25">
      <c r="B11" s="287" t="s">
        <v>887</v>
      </c>
      <c r="C11" s="287" t="s">
        <v>1128</v>
      </c>
      <c r="D11" s="287" t="s">
        <v>835</v>
      </c>
      <c r="E11" s="493" t="s">
        <v>903</v>
      </c>
      <c r="F11" s="493" t="s">
        <v>869</v>
      </c>
      <c r="H11" s="287" t="s">
        <v>887</v>
      </c>
      <c r="I11" s="493" t="s">
        <v>835</v>
      </c>
      <c r="J11" s="287" t="s">
        <v>903</v>
      </c>
      <c r="K11" s="493" t="s">
        <v>869</v>
      </c>
      <c r="N11" s="287" t="s">
        <v>834</v>
      </c>
      <c r="O11" s="493" t="s">
        <v>835</v>
      </c>
      <c r="P11" s="493" t="s">
        <v>903</v>
      </c>
      <c r="Q11" s="493" t="s">
        <v>869</v>
      </c>
      <c r="T11" s="287" t="s">
        <v>834</v>
      </c>
      <c r="U11" s="707" t="s">
        <v>1128</v>
      </c>
      <c r="V11" s="493" t="s">
        <v>835</v>
      </c>
      <c r="W11" s="493" t="s">
        <v>866</v>
      </c>
      <c r="X11" s="493" t="s">
        <v>869</v>
      </c>
    </row>
    <row r="12" spans="1:41" ht="31.5" x14ac:dyDescent="0.25">
      <c r="B12" s="686" t="s">
        <v>1174</v>
      </c>
      <c r="C12" s="1516" t="s">
        <v>1229</v>
      </c>
      <c r="D12" s="720" t="s">
        <v>1175</v>
      </c>
      <c r="E12" s="1040" t="s">
        <v>1176</v>
      </c>
      <c r="F12" s="503" t="s">
        <v>1177</v>
      </c>
      <c r="H12" s="960" t="s">
        <v>2080</v>
      </c>
      <c r="I12" s="958" t="s">
        <v>633</v>
      </c>
      <c r="J12" s="1041" t="s">
        <v>867</v>
      </c>
      <c r="K12" s="503" t="s">
        <v>1100</v>
      </c>
      <c r="N12" s="494" t="s">
        <v>836</v>
      </c>
      <c r="O12" s="489" t="s">
        <v>865</v>
      </c>
      <c r="P12" s="490" t="s">
        <v>864</v>
      </c>
      <c r="Q12" s="494" t="s">
        <v>893</v>
      </c>
      <c r="T12" s="494" t="s">
        <v>836</v>
      </c>
      <c r="U12" s="1520" t="s">
        <v>1934</v>
      </c>
      <c r="V12" s="498" t="s">
        <v>885</v>
      </c>
      <c r="W12" s="490" t="s">
        <v>864</v>
      </c>
      <c r="X12" s="494" t="s">
        <v>893</v>
      </c>
    </row>
    <row r="13" spans="1:41" ht="30" x14ac:dyDescent="0.25">
      <c r="B13" s="682" t="s">
        <v>1178</v>
      </c>
      <c r="C13" s="1512"/>
      <c r="D13" s="688" t="s">
        <v>1179</v>
      </c>
      <c r="E13" s="1040" t="s">
        <v>1180</v>
      </c>
      <c r="F13" s="720" t="s">
        <v>1181</v>
      </c>
      <c r="H13" s="1491" t="s">
        <v>971</v>
      </c>
      <c r="I13" s="1456" t="s">
        <v>631</v>
      </c>
      <c r="J13" s="1519" t="s">
        <v>867</v>
      </c>
      <c r="K13" s="1473" t="s">
        <v>1102</v>
      </c>
      <c r="N13" s="495" t="s">
        <v>837</v>
      </c>
      <c r="O13" s="484" t="s">
        <v>872</v>
      </c>
      <c r="P13" s="1040" t="s">
        <v>867</v>
      </c>
      <c r="Q13" s="489" t="s">
        <v>2071</v>
      </c>
      <c r="T13" s="495" t="s">
        <v>837</v>
      </c>
      <c r="U13" s="1521"/>
      <c r="V13" s="498" t="s">
        <v>894</v>
      </c>
      <c r="W13" s="1040" t="s">
        <v>895</v>
      </c>
      <c r="X13" s="489" t="s">
        <v>2047</v>
      </c>
    </row>
    <row r="14" spans="1:41" ht="62.25" customHeight="1" x14ac:dyDescent="0.3">
      <c r="B14" s="686" t="s">
        <v>1182</v>
      </c>
      <c r="C14" s="1512"/>
      <c r="D14" s="727" t="s">
        <v>1183</v>
      </c>
      <c r="E14" s="721" t="s">
        <v>1184</v>
      </c>
      <c r="F14" s="720" t="s">
        <v>1181</v>
      </c>
      <c r="H14" s="1453"/>
      <c r="I14" s="1453"/>
      <c r="J14" s="1588"/>
      <c r="K14" s="1453"/>
      <c r="N14" s="495" t="s">
        <v>844</v>
      </c>
      <c r="O14" s="485" t="s">
        <v>863</v>
      </c>
      <c r="P14" s="490" t="s">
        <v>864</v>
      </c>
      <c r="Q14" s="732" t="s">
        <v>2042</v>
      </c>
      <c r="T14" s="495" t="s">
        <v>844</v>
      </c>
      <c r="U14" s="1521"/>
      <c r="V14" s="485" t="s">
        <v>821</v>
      </c>
      <c r="W14" s="492" t="s">
        <v>871</v>
      </c>
      <c r="X14" s="684" t="s">
        <v>1118</v>
      </c>
      <c r="Z14" s="500" t="s">
        <v>969</v>
      </c>
    </row>
    <row r="15" spans="1:41" ht="60" customHeight="1" x14ac:dyDescent="0.25">
      <c r="B15" s="687" t="s">
        <v>1185</v>
      </c>
      <c r="C15" s="1512"/>
      <c r="D15" s="728" t="s">
        <v>1186</v>
      </c>
      <c r="E15" s="1040" t="s">
        <v>1187</v>
      </c>
      <c r="F15" s="729" t="s">
        <v>1101</v>
      </c>
      <c r="H15" s="1457"/>
      <c r="I15" s="1457"/>
      <c r="J15" s="1589"/>
      <c r="K15" s="1457"/>
      <c r="N15" s="495" t="s">
        <v>846</v>
      </c>
      <c r="O15" s="486" t="s">
        <v>1981</v>
      </c>
      <c r="P15" s="491" t="s">
        <v>868</v>
      </c>
      <c r="Q15" s="684" t="s">
        <v>1114</v>
      </c>
      <c r="T15" s="495" t="s">
        <v>846</v>
      </c>
      <c r="U15" s="1521"/>
      <c r="V15" s="499" t="s">
        <v>896</v>
      </c>
      <c r="W15" s="1040" t="s">
        <v>895</v>
      </c>
      <c r="X15" s="440" t="s">
        <v>1966</v>
      </c>
      <c r="Z15" s="287" t="s">
        <v>887</v>
      </c>
      <c r="AA15" s="493" t="s">
        <v>835</v>
      </c>
      <c r="AB15" s="493" t="s">
        <v>866</v>
      </c>
      <c r="AC15" s="493" t="s">
        <v>869</v>
      </c>
    </row>
    <row r="16" spans="1:41" ht="81" customHeight="1" x14ac:dyDescent="0.25">
      <c r="B16" s="687" t="s">
        <v>1188</v>
      </c>
      <c r="C16" s="1512"/>
      <c r="D16" s="730" t="s">
        <v>925</v>
      </c>
      <c r="E16" s="1040" t="s">
        <v>1189</v>
      </c>
      <c r="F16" s="729" t="s">
        <v>1101</v>
      </c>
      <c r="H16" s="1491" t="s">
        <v>972</v>
      </c>
      <c r="I16" s="1452" t="s">
        <v>1029</v>
      </c>
      <c r="J16" s="1519" t="s">
        <v>867</v>
      </c>
      <c r="K16" s="1473" t="s">
        <v>1848</v>
      </c>
      <c r="N16" s="1320" t="s">
        <v>276</v>
      </c>
      <c r="O16" s="484" t="s">
        <v>870</v>
      </c>
      <c r="P16" s="492" t="s">
        <v>871</v>
      </c>
      <c r="Q16" s="790" t="s">
        <v>1355</v>
      </c>
      <c r="T16" s="495" t="s">
        <v>276</v>
      </c>
      <c r="U16" s="1525" t="s">
        <v>2052</v>
      </c>
      <c r="V16" s="499" t="s">
        <v>652</v>
      </c>
      <c r="W16" s="770" t="s">
        <v>871</v>
      </c>
      <c r="X16" s="762" t="s">
        <v>1966</v>
      </c>
      <c r="Z16" s="679" t="s">
        <v>900</v>
      </c>
      <c r="AA16" s="681" t="s">
        <v>888</v>
      </c>
      <c r="AB16" s="1519" t="s">
        <v>2062</v>
      </c>
      <c r="AC16" s="1530" t="s">
        <v>2063</v>
      </c>
    </row>
    <row r="17" spans="2:29" ht="51.75" customHeight="1" x14ac:dyDescent="0.25">
      <c r="B17" s="686" t="s">
        <v>1190</v>
      </c>
      <c r="C17" s="1475"/>
      <c r="D17" s="720" t="s">
        <v>1191</v>
      </c>
      <c r="E17" s="720" t="s">
        <v>897</v>
      </c>
      <c r="F17" s="729" t="s">
        <v>1101</v>
      </c>
      <c r="H17" s="1512"/>
      <c r="I17" s="1470"/>
      <c r="J17" s="1512"/>
      <c r="K17" s="1517"/>
      <c r="N17" s="1524" t="s">
        <v>847</v>
      </c>
      <c r="O17" s="1523" t="s">
        <v>873</v>
      </c>
      <c r="P17" s="1522" t="s">
        <v>874</v>
      </c>
      <c r="Q17" s="1452" t="s">
        <v>1846</v>
      </c>
      <c r="T17" s="495" t="s">
        <v>847</v>
      </c>
      <c r="U17" s="1526"/>
      <c r="V17" s="499" t="s">
        <v>750</v>
      </c>
      <c r="W17" s="770" t="s">
        <v>871</v>
      </c>
      <c r="X17" s="762" t="s">
        <v>1966</v>
      </c>
      <c r="Z17" s="1305"/>
      <c r="AA17" s="1306"/>
      <c r="AB17" s="1533"/>
      <c r="AC17" s="1531"/>
    </row>
    <row r="18" spans="2:29" ht="44.25" customHeight="1" x14ac:dyDescent="0.3">
      <c r="B18" s="300" t="s">
        <v>1192</v>
      </c>
      <c r="C18" s="1307"/>
      <c r="D18" s="1308"/>
      <c r="E18" s="1308"/>
      <c r="F18" s="726"/>
      <c r="H18" s="1475"/>
      <c r="I18" s="1458"/>
      <c r="J18" s="1475"/>
      <c r="K18" s="1518"/>
      <c r="N18" s="1476"/>
      <c r="O18" s="1453"/>
      <c r="P18" s="1453"/>
      <c r="Q18" s="1470"/>
      <c r="T18" s="495" t="s">
        <v>848</v>
      </c>
      <c r="U18" s="1527"/>
      <c r="V18" s="485" t="s">
        <v>820</v>
      </c>
      <c r="W18" s="1321" t="s">
        <v>2031</v>
      </c>
      <c r="X18" s="762" t="s">
        <v>1967</v>
      </c>
      <c r="Z18" s="1305"/>
      <c r="AA18" s="1306"/>
      <c r="AB18" s="1533"/>
      <c r="AC18" s="1531"/>
    </row>
    <row r="19" spans="2:29" ht="51.75" customHeight="1" x14ac:dyDescent="0.25">
      <c r="B19" s="287" t="s">
        <v>887</v>
      </c>
      <c r="C19" s="287" t="s">
        <v>1128</v>
      </c>
      <c r="D19" s="287" t="s">
        <v>835</v>
      </c>
      <c r="E19" s="493" t="s">
        <v>903</v>
      </c>
      <c r="F19" s="493" t="s">
        <v>869</v>
      </c>
      <c r="H19" s="783" t="s">
        <v>973</v>
      </c>
      <c r="I19" s="762" t="s">
        <v>241</v>
      </c>
      <c r="J19" s="1046" t="s">
        <v>1971</v>
      </c>
      <c r="K19" s="762" t="s">
        <v>1101</v>
      </c>
      <c r="N19" s="1463"/>
      <c r="O19" s="1457"/>
      <c r="P19" s="1457"/>
      <c r="Q19" s="1458"/>
      <c r="T19" s="495" t="s">
        <v>840</v>
      </c>
      <c r="U19" s="1333"/>
      <c r="V19" s="499" t="s">
        <v>898</v>
      </c>
      <c r="W19" s="1321" t="s">
        <v>2032</v>
      </c>
      <c r="X19" s="762" t="s">
        <v>1968</v>
      </c>
      <c r="Z19" s="680"/>
      <c r="AA19" s="680"/>
      <c r="AB19" s="1534"/>
      <c r="AC19" s="1532"/>
    </row>
    <row r="20" spans="2:29" ht="111" customHeight="1" x14ac:dyDescent="0.25">
      <c r="B20" s="1454" t="s">
        <v>1193</v>
      </c>
      <c r="C20" s="1514" t="s">
        <v>1711</v>
      </c>
      <c r="D20" s="1452" t="s">
        <v>1201</v>
      </c>
      <c r="E20" s="1513" t="s">
        <v>867</v>
      </c>
      <c r="F20" s="1452" t="s">
        <v>1202</v>
      </c>
      <c r="H20" s="682" t="s">
        <v>974</v>
      </c>
      <c r="I20" s="1576" t="s">
        <v>1716</v>
      </c>
      <c r="J20" s="1577"/>
      <c r="K20" s="1578"/>
      <c r="N20" s="495" t="s">
        <v>848</v>
      </c>
      <c r="O20" s="1296" t="s">
        <v>875</v>
      </c>
      <c r="P20" s="1295" t="s">
        <v>1958</v>
      </c>
      <c r="Q20" s="1289" t="s">
        <v>2045</v>
      </c>
      <c r="T20" s="495" t="s">
        <v>849</v>
      </c>
      <c r="U20" s="1333"/>
      <c r="V20" s="499" t="s">
        <v>758</v>
      </c>
      <c r="W20" s="440" t="s">
        <v>897</v>
      </c>
      <c r="X20" s="762" t="s">
        <v>1968</v>
      </c>
      <c r="Z20" s="495" t="s">
        <v>889</v>
      </c>
      <c r="AA20" s="498" t="s">
        <v>891</v>
      </c>
      <c r="AB20" s="1051" t="s">
        <v>2051</v>
      </c>
      <c r="AC20" s="502" t="s">
        <v>2061</v>
      </c>
    </row>
    <row r="21" spans="2:29" ht="102.75" customHeight="1" x14ac:dyDescent="0.25">
      <c r="B21" s="1455"/>
      <c r="C21" s="1453"/>
      <c r="D21" s="1457"/>
      <c r="E21" s="1455"/>
      <c r="F21" s="1457"/>
      <c r="H21" s="1292" t="s">
        <v>976</v>
      </c>
      <c r="I21" s="1289" t="s">
        <v>997</v>
      </c>
      <c r="J21" s="1298" t="s">
        <v>867</v>
      </c>
      <c r="K21" s="1289" t="s">
        <v>1122</v>
      </c>
      <c r="N21" s="495" t="s">
        <v>840</v>
      </c>
      <c r="O21" s="486" t="s">
        <v>876</v>
      </c>
      <c r="P21" s="1050" t="s">
        <v>1957</v>
      </c>
      <c r="Q21" s="489" t="s">
        <v>2044</v>
      </c>
      <c r="R21" s="1"/>
      <c r="T21" s="495" t="s">
        <v>850</v>
      </c>
      <c r="U21" s="1333"/>
      <c r="V21" s="499" t="s">
        <v>759</v>
      </c>
      <c r="W21" s="440" t="s">
        <v>897</v>
      </c>
      <c r="X21" s="762" t="s">
        <v>1968</v>
      </c>
      <c r="Z21" s="1491" t="s">
        <v>890</v>
      </c>
      <c r="AA21" s="1456" t="s">
        <v>892</v>
      </c>
      <c r="AB21" s="1522" t="s">
        <v>2051</v>
      </c>
      <c r="AC21" s="1473" t="s">
        <v>2064</v>
      </c>
    </row>
    <row r="22" spans="2:29" ht="95.25" customHeight="1" x14ac:dyDescent="0.25">
      <c r="B22" s="963" t="s">
        <v>1195</v>
      </c>
      <c r="C22" s="1453"/>
      <c r="D22" s="958" t="s">
        <v>1194</v>
      </c>
      <c r="E22" s="1041" t="s">
        <v>867</v>
      </c>
      <c r="F22" s="958" t="s">
        <v>1712</v>
      </c>
      <c r="H22" s="960" t="s">
        <v>977</v>
      </c>
      <c r="I22" s="1579" t="s">
        <v>1686</v>
      </c>
      <c r="J22" s="1580"/>
      <c r="K22" s="1581"/>
      <c r="N22" s="495" t="s">
        <v>849</v>
      </c>
      <c r="O22" s="485" t="s">
        <v>806</v>
      </c>
      <c r="P22" s="492" t="s">
        <v>871</v>
      </c>
      <c r="Q22" s="772" t="s">
        <v>2020</v>
      </c>
      <c r="R22" s="1"/>
      <c r="T22" s="495" t="s">
        <v>845</v>
      </c>
      <c r="U22" s="1333"/>
      <c r="V22" s="499" t="s">
        <v>2034</v>
      </c>
      <c r="W22" s="492" t="s">
        <v>871</v>
      </c>
      <c r="X22" s="684" t="s">
        <v>2033</v>
      </c>
      <c r="Z22" s="1457"/>
      <c r="AA22" s="1457"/>
      <c r="AB22" s="1457"/>
      <c r="AC22" s="1457"/>
    </row>
    <row r="23" spans="2:29" ht="75" x14ac:dyDescent="0.25">
      <c r="B23" s="960" t="s">
        <v>1197</v>
      </c>
      <c r="C23" s="1453"/>
      <c r="D23" s="958" t="s">
        <v>1204</v>
      </c>
      <c r="E23" s="1042" t="s">
        <v>871</v>
      </c>
      <c r="F23" s="762" t="s">
        <v>1205</v>
      </c>
      <c r="H23" s="1454" t="s">
        <v>981</v>
      </c>
      <c r="I23" s="1452" t="s">
        <v>1999</v>
      </c>
      <c r="J23" s="1507" t="s">
        <v>2001</v>
      </c>
      <c r="K23" s="1452" t="s">
        <v>1109</v>
      </c>
      <c r="N23" s="495" t="s">
        <v>850</v>
      </c>
      <c r="O23" s="485" t="s">
        <v>798</v>
      </c>
      <c r="P23" s="492" t="s">
        <v>871</v>
      </c>
      <c r="Q23" s="958" t="s">
        <v>1347</v>
      </c>
      <c r="R23" s="1"/>
      <c r="T23" s="495" t="s">
        <v>275</v>
      </c>
      <c r="U23" s="1332"/>
      <c r="V23" s="1090" t="s">
        <v>2035</v>
      </c>
      <c r="W23" s="1092" t="s">
        <v>871</v>
      </c>
      <c r="X23" s="1089" t="s">
        <v>2053</v>
      </c>
      <c r="Z23" s="786"/>
      <c r="AA23" s="786"/>
      <c r="AB23" s="1310"/>
      <c r="AC23" s="786"/>
    </row>
    <row r="24" spans="2:29" ht="45.75" customHeight="1" x14ac:dyDescent="0.3">
      <c r="B24" s="1454" t="s">
        <v>989</v>
      </c>
      <c r="C24" s="1453"/>
      <c r="D24" s="1452" t="s">
        <v>1196</v>
      </c>
      <c r="E24" s="1478" t="s">
        <v>871</v>
      </c>
      <c r="F24" s="1452" t="s">
        <v>1840</v>
      </c>
      <c r="H24" s="1455"/>
      <c r="I24" s="1457"/>
      <c r="J24" s="1582"/>
      <c r="K24" s="1457"/>
      <c r="N24" s="495" t="s">
        <v>845</v>
      </c>
      <c r="O24" s="485" t="s">
        <v>877</v>
      </c>
      <c r="P24" s="492" t="s">
        <v>871</v>
      </c>
      <c r="Q24" s="781" t="s">
        <v>1324</v>
      </c>
      <c r="R24" s="1"/>
      <c r="T24" s="682" t="s">
        <v>851</v>
      </c>
      <c r="U24" s="1535" t="s">
        <v>1842</v>
      </c>
      <c r="V24" s="1536"/>
      <c r="W24" s="1536"/>
      <c r="X24" s="1537"/>
    </row>
    <row r="25" spans="2:29" ht="71.25" customHeight="1" x14ac:dyDescent="0.25">
      <c r="B25" s="1477"/>
      <c r="C25" s="1453"/>
      <c r="D25" s="1453"/>
      <c r="E25" s="1547"/>
      <c r="F25" s="1453"/>
      <c r="H25" s="960" t="s">
        <v>1313</v>
      </c>
      <c r="I25" s="958" t="s">
        <v>1048</v>
      </c>
      <c r="J25" s="1322" t="s">
        <v>2002</v>
      </c>
      <c r="K25" s="762" t="s">
        <v>1101</v>
      </c>
      <c r="N25" s="495" t="s">
        <v>275</v>
      </c>
      <c r="O25" s="776" t="s">
        <v>905</v>
      </c>
      <c r="P25" s="773" t="s">
        <v>871</v>
      </c>
      <c r="Q25" s="774" t="s">
        <v>1325</v>
      </c>
      <c r="R25" s="1"/>
      <c r="T25" s="495" t="s">
        <v>667</v>
      </c>
      <c r="U25" s="1235" t="s">
        <v>1744</v>
      </c>
      <c r="V25" s="485" t="s">
        <v>1949</v>
      </c>
      <c r="W25" s="492" t="s">
        <v>871</v>
      </c>
      <c r="X25" s="958" t="s">
        <v>2054</v>
      </c>
      <c r="AA25" s="1"/>
      <c r="AB25" s="787"/>
      <c r="AC25" s="1"/>
    </row>
    <row r="26" spans="2:29" ht="62.25" customHeight="1" x14ac:dyDescent="0.25">
      <c r="B26" s="1477"/>
      <c r="C26" s="1453"/>
      <c r="D26" s="1453"/>
      <c r="E26" s="1547"/>
      <c r="F26" s="1453"/>
      <c r="H26" s="961" t="s">
        <v>982</v>
      </c>
      <c r="I26" s="1583" t="s">
        <v>1718</v>
      </c>
      <c r="J26" s="1583"/>
      <c r="K26" s="1583"/>
      <c r="N26" s="1538" t="s">
        <v>851</v>
      </c>
      <c r="O26" s="1456" t="s">
        <v>861</v>
      </c>
      <c r="P26" s="1511" t="s">
        <v>871</v>
      </c>
      <c r="Q26" s="1452" t="s">
        <v>1950</v>
      </c>
      <c r="R26" s="1"/>
      <c r="T26" s="495" t="s">
        <v>841</v>
      </c>
      <c r="V26" s="485" t="s">
        <v>1952</v>
      </c>
      <c r="W26" s="492" t="s">
        <v>871</v>
      </c>
      <c r="X26" s="958" t="s">
        <v>1951</v>
      </c>
      <c r="AA26" s="1"/>
      <c r="AB26" s="787"/>
      <c r="AC26" s="1"/>
    </row>
    <row r="27" spans="2:29" ht="62.25" customHeight="1" x14ac:dyDescent="0.25">
      <c r="B27" s="1477"/>
      <c r="C27" s="1453"/>
      <c r="D27" s="1453"/>
      <c r="E27" s="1547"/>
      <c r="F27" s="1453"/>
      <c r="H27" s="1524" t="s">
        <v>1717</v>
      </c>
      <c r="I27" s="1452" t="s">
        <v>749</v>
      </c>
      <c r="J27" s="1507" t="s">
        <v>2003</v>
      </c>
      <c r="K27" s="1452" t="s">
        <v>2000</v>
      </c>
      <c r="N27" s="1463"/>
      <c r="O27" s="1518"/>
      <c r="P27" s="1460"/>
      <c r="Q27" s="1458"/>
      <c r="R27" s="1"/>
      <c r="T27" s="495" t="s">
        <v>842</v>
      </c>
      <c r="V27" s="499" t="s">
        <v>899</v>
      </c>
      <c r="W27" s="440" t="s">
        <v>897</v>
      </c>
      <c r="X27" s="684" t="s">
        <v>1969</v>
      </c>
      <c r="AA27" s="1"/>
      <c r="AB27" s="787"/>
      <c r="AC27" s="1"/>
    </row>
    <row r="28" spans="2:29" ht="75" x14ac:dyDescent="0.25">
      <c r="B28" s="1455"/>
      <c r="C28" s="1453"/>
      <c r="D28" s="1457"/>
      <c r="E28" s="1548"/>
      <c r="F28" s="1457"/>
      <c r="H28" s="1455"/>
      <c r="I28" s="1457"/>
      <c r="J28" s="1515"/>
      <c r="K28" s="1455"/>
      <c r="N28" s="495" t="s">
        <v>667</v>
      </c>
      <c r="O28" s="485" t="s">
        <v>862</v>
      </c>
      <c r="P28" s="440" t="s">
        <v>897</v>
      </c>
      <c r="Q28" s="790" t="s">
        <v>2021</v>
      </c>
      <c r="R28" s="1"/>
      <c r="T28" s="495" t="s">
        <v>843</v>
      </c>
      <c r="U28" s="1234" t="s">
        <v>1743</v>
      </c>
      <c r="V28" s="485" t="s">
        <v>828</v>
      </c>
      <c r="W28" s="492" t="s">
        <v>871</v>
      </c>
      <c r="X28" s="684" t="s">
        <v>1346</v>
      </c>
      <c r="AA28" s="1"/>
      <c r="AB28" s="328"/>
      <c r="AC28" s="1"/>
    </row>
    <row r="29" spans="2:29" ht="75" x14ac:dyDescent="0.25">
      <c r="B29" s="960" t="s">
        <v>991</v>
      </c>
      <c r="C29" s="1453"/>
      <c r="D29" s="958" t="s">
        <v>1198</v>
      </c>
      <c r="E29" s="960" t="s">
        <v>897</v>
      </c>
      <c r="F29" s="958" t="s">
        <v>1199</v>
      </c>
      <c r="H29" s="960" t="s">
        <v>983</v>
      </c>
      <c r="I29" s="957" t="s">
        <v>1126</v>
      </c>
      <c r="J29" s="1322" t="s">
        <v>2004</v>
      </c>
      <c r="K29" s="762" t="s">
        <v>1094</v>
      </c>
      <c r="N29" s="495" t="s">
        <v>841</v>
      </c>
      <c r="O29" s="487" t="s">
        <v>1357</v>
      </c>
      <c r="P29" s="440" t="s">
        <v>897</v>
      </c>
      <c r="Q29" s="790" t="s">
        <v>1116</v>
      </c>
      <c r="R29" s="1"/>
      <c r="T29" s="495" t="s">
        <v>839</v>
      </c>
      <c r="V29" s="499" t="s">
        <v>656</v>
      </c>
      <c r="W29" s="492" t="s">
        <v>871</v>
      </c>
      <c r="X29" s="790" t="s">
        <v>1115</v>
      </c>
      <c r="AA29" s="1"/>
      <c r="AB29" s="787"/>
      <c r="AC29" s="1"/>
    </row>
    <row r="30" spans="2:29" ht="105" x14ac:dyDescent="0.25">
      <c r="B30" s="961" t="s">
        <v>992</v>
      </c>
      <c r="C30" s="1453"/>
      <c r="D30" s="959" t="s">
        <v>926</v>
      </c>
      <c r="E30" s="960" t="s">
        <v>897</v>
      </c>
      <c r="F30" s="762" t="s">
        <v>1101</v>
      </c>
      <c r="H30" s="1292" t="s">
        <v>1318</v>
      </c>
      <c r="I30" s="1289" t="s">
        <v>1719</v>
      </c>
      <c r="J30" s="1294" t="s">
        <v>867</v>
      </c>
      <c r="K30" s="1293" t="s">
        <v>1322</v>
      </c>
      <c r="N30" s="495" t="s">
        <v>842</v>
      </c>
      <c r="O30" s="762" t="s">
        <v>1307</v>
      </c>
      <c r="P30" s="762" t="s">
        <v>897</v>
      </c>
      <c r="Q30" s="790" t="s">
        <v>1329</v>
      </c>
      <c r="R30" s="1"/>
      <c r="T30" s="495" t="s">
        <v>838</v>
      </c>
      <c r="V30" s="499" t="s">
        <v>2056</v>
      </c>
      <c r="W30" s="492" t="s">
        <v>871</v>
      </c>
      <c r="X30" s="781" t="s">
        <v>1324</v>
      </c>
      <c r="AA30" s="1"/>
      <c r="AB30" s="787"/>
      <c r="AC30" s="1"/>
    </row>
    <row r="31" spans="2:29" ht="49.5" x14ac:dyDescent="0.25">
      <c r="B31" s="966" t="s">
        <v>994</v>
      </c>
      <c r="C31" s="1453"/>
      <c r="D31" s="762" t="s">
        <v>27</v>
      </c>
      <c r="E31" s="960" t="s">
        <v>897</v>
      </c>
      <c r="F31" s="762" t="s">
        <v>1101</v>
      </c>
      <c r="H31" s="960" t="s">
        <v>985</v>
      </c>
      <c r="I31" s="762" t="s">
        <v>1018</v>
      </c>
      <c r="J31" s="1041" t="s">
        <v>867</v>
      </c>
      <c r="K31" s="761" t="s">
        <v>1019</v>
      </c>
      <c r="N31" s="782" t="s">
        <v>843</v>
      </c>
      <c r="O31" s="485" t="s">
        <v>1300</v>
      </c>
      <c r="P31" s="762" t="s">
        <v>897</v>
      </c>
      <c r="Q31" s="762" t="s">
        <v>1326</v>
      </c>
      <c r="T31" s="495" t="s">
        <v>277</v>
      </c>
      <c r="V31" s="485" t="s">
        <v>2055</v>
      </c>
      <c r="W31" s="492" t="s">
        <v>871</v>
      </c>
      <c r="X31" s="774" t="s">
        <v>1325</v>
      </c>
      <c r="AA31" s="1"/>
      <c r="AB31" s="787"/>
      <c r="AC31" s="1"/>
    </row>
    <row r="32" spans="2:29" ht="47.25" x14ac:dyDescent="0.25">
      <c r="B32" s="960" t="s">
        <v>1203</v>
      </c>
      <c r="C32" s="1453"/>
      <c r="D32" s="971" t="s">
        <v>1200</v>
      </c>
      <c r="E32" s="1042" t="s">
        <v>871</v>
      </c>
      <c r="F32" s="971" t="s">
        <v>1100</v>
      </c>
      <c r="H32" s="960" t="s">
        <v>986</v>
      </c>
      <c r="I32" s="762" t="s">
        <v>1692</v>
      </c>
      <c r="J32" s="762" t="s">
        <v>897</v>
      </c>
      <c r="K32" s="762" t="s">
        <v>1720</v>
      </c>
      <c r="N32" s="782" t="s">
        <v>839</v>
      </c>
      <c r="O32" s="485" t="s">
        <v>1301</v>
      </c>
      <c r="P32" s="762" t="s">
        <v>897</v>
      </c>
      <c r="Q32" s="762" t="s">
        <v>1326</v>
      </c>
      <c r="T32" s="495" t="s">
        <v>852</v>
      </c>
      <c r="V32" s="485" t="s">
        <v>906</v>
      </c>
      <c r="W32" s="492" t="s">
        <v>871</v>
      </c>
      <c r="X32" s="440" t="s">
        <v>1163</v>
      </c>
      <c r="AA32" s="1"/>
      <c r="AB32" s="787"/>
      <c r="AC32" s="1"/>
    </row>
    <row r="33" spans="2:29" ht="47.25" x14ac:dyDescent="0.35">
      <c r="B33" s="960" t="s">
        <v>1206</v>
      </c>
      <c r="C33" s="1457"/>
      <c r="D33" s="762" t="s">
        <v>1207</v>
      </c>
      <c r="E33" s="960" t="s">
        <v>897</v>
      </c>
      <c r="F33" s="958" t="s">
        <v>1208</v>
      </c>
      <c r="H33" s="972"/>
      <c r="I33" s="443" t="s">
        <v>1721</v>
      </c>
      <c r="J33" s="1"/>
      <c r="K33" s="1"/>
      <c r="N33" s="782" t="s">
        <v>838</v>
      </c>
      <c r="O33" s="485" t="s">
        <v>1361</v>
      </c>
      <c r="P33" s="762" t="s">
        <v>897</v>
      </c>
      <c r="Q33" s="762" t="s">
        <v>1326</v>
      </c>
      <c r="T33" s="495" t="s">
        <v>853</v>
      </c>
      <c r="V33" s="499" t="s">
        <v>233</v>
      </c>
      <c r="W33" s="492" t="s">
        <v>871</v>
      </c>
      <c r="X33" s="772" t="s">
        <v>1115</v>
      </c>
      <c r="AA33" s="1"/>
      <c r="AB33" s="787"/>
      <c r="AC33" s="1"/>
    </row>
    <row r="34" spans="2:29" ht="90.75" x14ac:dyDescent="0.3">
      <c r="B34" s="300" t="s">
        <v>1209</v>
      </c>
      <c r="C34" s="1307"/>
      <c r="D34" s="1308"/>
      <c r="E34" s="726"/>
      <c r="F34" s="1308"/>
      <c r="H34" s="960" t="s">
        <v>1193</v>
      </c>
      <c r="I34" s="688" t="s">
        <v>764</v>
      </c>
      <c r="J34" s="780" t="s">
        <v>871</v>
      </c>
      <c r="K34" s="958" t="s">
        <v>1101</v>
      </c>
      <c r="N34" s="782" t="s">
        <v>277</v>
      </c>
      <c r="O34" s="485" t="s">
        <v>1308</v>
      </c>
      <c r="P34" s="762" t="s">
        <v>897</v>
      </c>
      <c r="Q34" s="689" t="s">
        <v>1327</v>
      </c>
      <c r="T34" s="1091" t="s">
        <v>854</v>
      </c>
      <c r="V34" s="499" t="s">
        <v>265</v>
      </c>
      <c r="W34" s="440" t="s">
        <v>897</v>
      </c>
      <c r="X34" s="772" t="s">
        <v>1115</v>
      </c>
      <c r="Z34" s="1"/>
      <c r="AA34" s="1"/>
      <c r="AB34" s="787"/>
      <c r="AC34" s="1"/>
    </row>
    <row r="35" spans="2:29" ht="77.25" x14ac:dyDescent="0.25">
      <c r="B35" s="287" t="s">
        <v>887</v>
      </c>
      <c r="C35" s="287" t="s">
        <v>1128</v>
      </c>
      <c r="D35" s="287" t="s">
        <v>835</v>
      </c>
      <c r="E35" s="493" t="s">
        <v>903</v>
      </c>
      <c r="F35" s="493" t="s">
        <v>869</v>
      </c>
      <c r="H35" s="1454" t="s">
        <v>1195</v>
      </c>
      <c r="I35" s="1550" t="s">
        <v>627</v>
      </c>
      <c r="J35" s="1507" t="s">
        <v>871</v>
      </c>
      <c r="K35" s="1479" t="s">
        <v>1103</v>
      </c>
      <c r="N35" s="782" t="s">
        <v>852</v>
      </c>
      <c r="O35" s="485" t="s">
        <v>1281</v>
      </c>
      <c r="P35" s="762" t="s">
        <v>897</v>
      </c>
      <c r="Q35" s="958" t="s">
        <v>1960</v>
      </c>
      <c r="T35" s="1491" t="s">
        <v>855</v>
      </c>
      <c r="U35" s="127"/>
      <c r="V35" s="1464" t="s">
        <v>266</v>
      </c>
      <c r="W35" s="1452" t="s">
        <v>897</v>
      </c>
      <c r="X35" s="1452" t="s">
        <v>2057</v>
      </c>
      <c r="Z35" s="1"/>
      <c r="AA35" s="1"/>
      <c r="AB35" s="787"/>
      <c r="AC35" s="1"/>
    </row>
    <row r="36" spans="2:29" ht="77.25" x14ac:dyDescent="0.25">
      <c r="B36" s="1292" t="s">
        <v>999</v>
      </c>
      <c r="C36" s="1556"/>
      <c r="D36" s="1289" t="s">
        <v>1210</v>
      </c>
      <c r="E36" s="1297" t="s">
        <v>867</v>
      </c>
      <c r="F36" s="1289" t="s">
        <v>1211</v>
      </c>
      <c r="H36" s="1455"/>
      <c r="I36" s="1457"/>
      <c r="J36" s="1457"/>
      <c r="K36" s="1457"/>
      <c r="N36" s="782" t="s">
        <v>853</v>
      </c>
      <c r="O36" s="485" t="s">
        <v>1282</v>
      </c>
      <c r="P36" s="762" t="s">
        <v>897</v>
      </c>
      <c r="Q36" s="958" t="s">
        <v>1961</v>
      </c>
      <c r="T36" s="1453"/>
      <c r="V36" s="1453"/>
      <c r="W36" s="1453"/>
      <c r="X36" s="1453"/>
      <c r="Z36" s="396"/>
      <c r="AA36" s="1"/>
      <c r="AB36" s="787"/>
      <c r="AC36" s="1"/>
    </row>
    <row r="37" spans="2:29" ht="57.75" customHeight="1" x14ac:dyDescent="0.25">
      <c r="B37" s="1454" t="s">
        <v>1212</v>
      </c>
      <c r="C37" s="1453"/>
      <c r="D37" s="1452" t="s">
        <v>287</v>
      </c>
      <c r="E37" s="1511" t="s">
        <v>871</v>
      </c>
      <c r="F37" s="1452" t="s">
        <v>1213</v>
      </c>
      <c r="H37" s="1454" t="s">
        <v>1197</v>
      </c>
      <c r="I37" s="1472" t="s">
        <v>975</v>
      </c>
      <c r="J37" s="1507" t="s">
        <v>871</v>
      </c>
      <c r="K37" s="1452" t="s">
        <v>1841</v>
      </c>
      <c r="N37" s="782" t="s">
        <v>854</v>
      </c>
      <c r="O37" s="485" t="s">
        <v>1297</v>
      </c>
      <c r="P37" s="762" t="s">
        <v>897</v>
      </c>
      <c r="Q37" s="958" t="s">
        <v>1328</v>
      </c>
      <c r="T37" s="1457"/>
      <c r="V37" s="1457"/>
      <c r="W37" s="1457"/>
      <c r="X37" s="1457"/>
      <c r="Z37" s="1"/>
      <c r="AA37" s="1"/>
      <c r="AB37" s="787"/>
      <c r="AC37" s="1"/>
    </row>
    <row r="38" spans="2:29" ht="48.75" customHeight="1" x14ac:dyDescent="0.25">
      <c r="B38" s="1477"/>
      <c r="C38" s="1453"/>
      <c r="D38" s="1457"/>
      <c r="E38" s="1455"/>
      <c r="F38" s="1453"/>
      <c r="H38" s="1476"/>
      <c r="I38" s="1517"/>
      <c r="J38" s="1512"/>
      <c r="K38" s="1470"/>
      <c r="N38" s="1285" t="s">
        <v>855</v>
      </c>
      <c r="O38" s="1287" t="s">
        <v>807</v>
      </c>
      <c r="P38" s="1286" t="s">
        <v>897</v>
      </c>
      <c r="Q38" s="1286" t="s">
        <v>1101</v>
      </c>
      <c r="T38" s="1538" t="s">
        <v>856</v>
      </c>
      <c r="V38" s="1545" t="s">
        <v>1307</v>
      </c>
      <c r="W38" s="1459" t="s">
        <v>897</v>
      </c>
      <c r="X38" s="1546" t="s">
        <v>2036</v>
      </c>
      <c r="AA38" s="1"/>
      <c r="AB38" s="1542"/>
      <c r="AC38" s="1"/>
    </row>
    <row r="39" spans="2:29" ht="48.75" customHeight="1" x14ac:dyDescent="0.25">
      <c r="B39" s="1454" t="s">
        <v>1214</v>
      </c>
      <c r="C39" s="1453"/>
      <c r="D39" s="1473" t="s">
        <v>313</v>
      </c>
      <c r="E39" s="1511" t="s">
        <v>871</v>
      </c>
      <c r="F39" s="1452" t="s">
        <v>1982</v>
      </c>
      <c r="H39" s="1476"/>
      <c r="I39" s="1453"/>
      <c r="J39" s="1453"/>
      <c r="K39" s="1453"/>
      <c r="N39" s="682" t="s">
        <v>856</v>
      </c>
      <c r="O39" s="485" t="s">
        <v>1330</v>
      </c>
      <c r="P39" s="440" t="s">
        <v>897</v>
      </c>
      <c r="Q39" s="684" t="s">
        <v>2022</v>
      </c>
      <c r="T39" s="1455"/>
      <c r="V39" s="1457"/>
      <c r="W39" s="1455"/>
      <c r="X39" s="1458"/>
      <c r="Z39" s="1"/>
      <c r="AA39" s="1"/>
      <c r="AB39" s="1543"/>
      <c r="AC39" s="1"/>
    </row>
    <row r="40" spans="2:29" ht="48.75" customHeight="1" x14ac:dyDescent="0.25">
      <c r="B40" s="1477"/>
      <c r="C40" s="1453"/>
      <c r="D40" s="1453"/>
      <c r="E40" s="1477"/>
      <c r="F40" s="1453"/>
      <c r="H40" s="1476"/>
      <c r="I40" s="1453"/>
      <c r="J40" s="1453"/>
      <c r="K40" s="1453"/>
      <c r="N40" s="1285" t="s">
        <v>857</v>
      </c>
      <c r="O40" s="1287" t="s">
        <v>1331</v>
      </c>
      <c r="P40" s="1286" t="s">
        <v>897</v>
      </c>
      <c r="Q40" s="1289" t="s">
        <v>1117</v>
      </c>
      <c r="T40" s="1285" t="s">
        <v>857</v>
      </c>
      <c r="U40" s="1288" t="s">
        <v>1341</v>
      </c>
      <c r="V40" s="1287" t="s">
        <v>1338</v>
      </c>
      <c r="W40" s="1286" t="s">
        <v>897</v>
      </c>
      <c r="X40" s="959" t="s">
        <v>1970</v>
      </c>
      <c r="Z40" s="1"/>
      <c r="AA40" s="1"/>
      <c r="AB40" s="1543"/>
      <c r="AC40" s="1"/>
    </row>
    <row r="41" spans="2:29" ht="46.5" customHeight="1" thickBot="1" x14ac:dyDescent="0.3">
      <c r="B41" s="1477"/>
      <c r="C41" s="1557"/>
      <c r="D41" s="1453"/>
      <c r="E41" s="1477"/>
      <c r="F41" s="1453"/>
      <c r="H41" s="1463"/>
      <c r="I41" s="1457"/>
      <c r="J41" s="1457"/>
      <c r="K41" s="1457"/>
      <c r="N41" s="683" t="s">
        <v>858</v>
      </c>
      <c r="O41" s="1233" t="s">
        <v>1929</v>
      </c>
      <c r="P41" s="440" t="s">
        <v>897</v>
      </c>
      <c r="Q41" s="762" t="s">
        <v>1933</v>
      </c>
      <c r="T41" s="1284" t="s">
        <v>858</v>
      </c>
      <c r="U41" s="127"/>
      <c r="V41" s="1287" t="s">
        <v>1337</v>
      </c>
      <c r="W41" s="1290" t="s">
        <v>897</v>
      </c>
      <c r="X41" s="959" t="s">
        <v>1970</v>
      </c>
      <c r="AA41" s="1"/>
      <c r="AB41" s="1543"/>
      <c r="AC41" s="1"/>
    </row>
    <row r="42" spans="2:29" ht="41.25" customHeight="1" x14ac:dyDescent="0.25">
      <c r="B42" s="1561" t="s">
        <v>1001</v>
      </c>
      <c r="C42" s="1587" t="s">
        <v>1713</v>
      </c>
      <c r="D42" s="1549" t="s">
        <v>1219</v>
      </c>
      <c r="E42" s="1558" t="s">
        <v>871</v>
      </c>
      <c r="F42" s="1500" t="s">
        <v>1983</v>
      </c>
      <c r="H42" s="960" t="s">
        <v>989</v>
      </c>
      <c r="I42" s="688" t="s">
        <v>1976</v>
      </c>
      <c r="J42" s="779" t="s">
        <v>871</v>
      </c>
      <c r="K42" s="762" t="s">
        <v>1100</v>
      </c>
      <c r="N42" s="687" t="s">
        <v>859</v>
      </c>
      <c r="O42" s="1233" t="s">
        <v>1930</v>
      </c>
      <c r="P42" s="440" t="s">
        <v>897</v>
      </c>
      <c r="Q42" s="762" t="s">
        <v>1933</v>
      </c>
      <c r="T42" s="496" t="s">
        <v>859</v>
      </c>
      <c r="V42" s="485" t="s">
        <v>2037</v>
      </c>
      <c r="W42" s="762" t="s">
        <v>897</v>
      </c>
      <c r="X42" s="959" t="s">
        <v>1970</v>
      </c>
      <c r="AA42" s="1"/>
      <c r="AB42" s="1543"/>
      <c r="AC42" s="1"/>
    </row>
    <row r="43" spans="2:29" ht="91.5" customHeight="1" x14ac:dyDescent="0.25">
      <c r="B43" s="1455"/>
      <c r="C43" s="1453"/>
      <c r="D43" s="1457"/>
      <c r="E43" s="1455"/>
      <c r="F43" s="1457"/>
      <c r="H43" s="960" t="s">
        <v>991</v>
      </c>
      <c r="I43" s="688" t="s">
        <v>979</v>
      </c>
      <c r="J43" s="779" t="s">
        <v>871</v>
      </c>
      <c r="K43" s="762" t="s">
        <v>1104</v>
      </c>
      <c r="N43" s="778" t="s">
        <v>860</v>
      </c>
      <c r="O43" s="1233" t="s">
        <v>1931</v>
      </c>
      <c r="P43" s="440" t="s">
        <v>897</v>
      </c>
      <c r="Q43" s="762" t="s">
        <v>1933</v>
      </c>
      <c r="T43" s="1311" t="s">
        <v>860</v>
      </c>
      <c r="U43" s="1292" t="s">
        <v>1306</v>
      </c>
      <c r="V43" s="485" t="s">
        <v>1280</v>
      </c>
      <c r="W43" s="762" t="s">
        <v>897</v>
      </c>
      <c r="X43" s="958" t="s">
        <v>1327</v>
      </c>
      <c r="AA43" s="1"/>
      <c r="AB43" s="1543"/>
      <c r="AC43" s="1"/>
    </row>
    <row r="44" spans="2:29" ht="53.25" customHeight="1" x14ac:dyDescent="0.25">
      <c r="B44" s="1454" t="s">
        <v>1002</v>
      </c>
      <c r="C44" s="1453"/>
      <c r="D44" s="1480" t="s">
        <v>1216</v>
      </c>
      <c r="E44" s="1511" t="s">
        <v>871</v>
      </c>
      <c r="F44" s="1452" t="s">
        <v>1984</v>
      </c>
      <c r="H44" s="1454" t="s">
        <v>992</v>
      </c>
      <c r="I44" s="1452" t="s">
        <v>980</v>
      </c>
      <c r="J44" s="1507" t="s">
        <v>871</v>
      </c>
      <c r="K44" s="1452" t="s">
        <v>1722</v>
      </c>
      <c r="N44" s="778" t="s">
        <v>880</v>
      </c>
      <c r="O44" s="1233" t="s">
        <v>1932</v>
      </c>
      <c r="P44" s="440" t="s">
        <v>897</v>
      </c>
      <c r="Q44" s="762" t="s">
        <v>1933</v>
      </c>
      <c r="T44" s="1538" t="s">
        <v>880</v>
      </c>
      <c r="V44" s="1456" t="s">
        <v>1339</v>
      </c>
      <c r="W44" s="1459" t="s">
        <v>897</v>
      </c>
      <c r="X44" s="1452" t="s">
        <v>1962</v>
      </c>
      <c r="AA44" s="1"/>
      <c r="AB44" s="1544"/>
      <c r="AC44" s="1"/>
    </row>
    <row r="45" spans="2:29" ht="34.5" customHeight="1" x14ac:dyDescent="0.25">
      <c r="B45" s="1455"/>
      <c r="C45" s="1453"/>
      <c r="D45" s="1455"/>
      <c r="E45" s="1455"/>
      <c r="F45" s="1457"/>
      <c r="H45" s="1476"/>
      <c r="I45" s="1453"/>
      <c r="J45" s="1453"/>
      <c r="K45" s="1453"/>
      <c r="N45" s="777" t="s">
        <v>881</v>
      </c>
      <c r="O45" s="488" t="s">
        <v>301</v>
      </c>
      <c r="P45" s="490" t="s">
        <v>864</v>
      </c>
      <c r="Q45" s="686" t="s">
        <v>893</v>
      </c>
      <c r="T45" s="1455"/>
      <c r="V45" s="1455"/>
      <c r="W45" s="1455"/>
      <c r="X45" s="1506"/>
      <c r="AA45" s="1"/>
      <c r="AB45" s="1544"/>
      <c r="AC45" s="1"/>
    </row>
    <row r="46" spans="2:29" ht="41.25" customHeight="1" x14ac:dyDescent="0.25">
      <c r="B46" s="1454" t="s">
        <v>1003</v>
      </c>
      <c r="C46" s="1453"/>
      <c r="D46" s="1480" t="s">
        <v>1215</v>
      </c>
      <c r="E46" s="1459" t="s">
        <v>897</v>
      </c>
      <c r="F46" s="1452" t="s">
        <v>1984</v>
      </c>
      <c r="H46" s="1463"/>
      <c r="I46" s="1457"/>
      <c r="J46" s="1457"/>
      <c r="K46" s="1457"/>
      <c r="N46" s="686" t="s">
        <v>882</v>
      </c>
      <c r="O46" s="684" t="s">
        <v>1095</v>
      </c>
      <c r="P46" s="762" t="s">
        <v>897</v>
      </c>
      <c r="Q46" s="772" t="s">
        <v>1965</v>
      </c>
      <c r="T46" s="1538" t="s">
        <v>881</v>
      </c>
      <c r="U46" s="179"/>
      <c r="V46" s="1456" t="s">
        <v>1340</v>
      </c>
      <c r="W46" s="1459" t="s">
        <v>897</v>
      </c>
      <c r="X46" s="1452" t="s">
        <v>1963</v>
      </c>
      <c r="AA46" s="1"/>
      <c r="AB46" s="1544"/>
      <c r="AC46" s="1"/>
    </row>
    <row r="47" spans="2:29" ht="50.25" customHeight="1" x14ac:dyDescent="0.25">
      <c r="B47" s="1455"/>
      <c r="C47" s="1453"/>
      <c r="D47" s="1481"/>
      <c r="E47" s="1455"/>
      <c r="F47" s="1457"/>
      <c r="H47" s="1454" t="s">
        <v>994</v>
      </c>
      <c r="I47" s="1452" t="s">
        <v>1314</v>
      </c>
      <c r="J47" s="1474" t="s">
        <v>897</v>
      </c>
      <c r="K47" s="1479" t="s">
        <v>1723</v>
      </c>
      <c r="N47" s="775" t="s">
        <v>883</v>
      </c>
      <c r="O47" s="684" t="s">
        <v>1953</v>
      </c>
      <c r="P47" s="685" t="s">
        <v>897</v>
      </c>
      <c r="Q47" s="685" t="s">
        <v>1094</v>
      </c>
      <c r="T47" s="1455"/>
      <c r="V47" s="1457"/>
      <c r="W47" s="1455"/>
      <c r="X47" s="1455"/>
      <c r="AA47" s="1"/>
      <c r="AB47" s="1"/>
      <c r="AC47" s="1"/>
    </row>
    <row r="48" spans="2:29" ht="42.75" customHeight="1" x14ac:dyDescent="0.25">
      <c r="B48" s="1454" t="s">
        <v>1005</v>
      </c>
      <c r="C48" s="1453"/>
      <c r="D48" s="1473" t="s">
        <v>1217</v>
      </c>
      <c r="E48" s="1459" t="s">
        <v>897</v>
      </c>
      <c r="F48" s="1452" t="s">
        <v>1985</v>
      </c>
      <c r="H48" s="1477"/>
      <c r="I48" s="1453"/>
      <c r="J48" s="1512"/>
      <c r="K48" s="1453"/>
      <c r="N48" s="771" t="s">
        <v>884</v>
      </c>
      <c r="O48" s="488" t="s">
        <v>311</v>
      </c>
      <c r="P48" s="490" t="s">
        <v>864</v>
      </c>
      <c r="Q48" s="503" t="s">
        <v>893</v>
      </c>
      <c r="T48" s="682" t="s">
        <v>882</v>
      </c>
      <c r="V48" s="485" t="s">
        <v>1297</v>
      </c>
      <c r="W48" s="762" t="s">
        <v>897</v>
      </c>
      <c r="X48" s="772" t="s">
        <v>1328</v>
      </c>
      <c r="AA48" s="1"/>
      <c r="AB48" s="1"/>
      <c r="AC48" s="1"/>
    </row>
    <row r="49" spans="2:29" ht="39.75" customHeight="1" x14ac:dyDescent="0.25">
      <c r="B49" s="1455"/>
      <c r="C49" s="1453"/>
      <c r="D49" s="1460"/>
      <c r="E49" s="1460"/>
      <c r="F49" s="1458"/>
      <c r="H49" s="1477"/>
      <c r="I49" s="1453"/>
      <c r="J49" s="1512"/>
      <c r="K49" s="1453"/>
      <c r="N49" s="783" t="s">
        <v>1332</v>
      </c>
      <c r="O49" s="684" t="s">
        <v>1096</v>
      </c>
      <c r="P49" s="1319" t="s">
        <v>897</v>
      </c>
      <c r="Q49" s="772" t="s">
        <v>1964</v>
      </c>
      <c r="T49" s="777" t="s">
        <v>883</v>
      </c>
      <c r="U49" s="1539" t="s">
        <v>1928</v>
      </c>
      <c r="V49" s="1233" t="s">
        <v>1929</v>
      </c>
      <c r="W49" s="440" t="s">
        <v>897</v>
      </c>
      <c r="X49" s="762" t="s">
        <v>1933</v>
      </c>
      <c r="AA49" s="1"/>
      <c r="AB49" s="1"/>
      <c r="AC49" s="1"/>
    </row>
    <row r="50" spans="2:29" ht="47.25" customHeight="1" x14ac:dyDescent="0.25">
      <c r="B50" s="1337" t="s">
        <v>1006</v>
      </c>
      <c r="C50" s="1453"/>
      <c r="D50" s="1334" t="s">
        <v>1218</v>
      </c>
      <c r="E50" s="1338" t="s">
        <v>897</v>
      </c>
      <c r="F50" s="1336" t="s">
        <v>1985</v>
      </c>
      <c r="H50" s="1455"/>
      <c r="I50" s="1457"/>
      <c r="J50" s="1475"/>
      <c r="K50" s="1457"/>
      <c r="N50" s="771" t="s">
        <v>1333</v>
      </c>
      <c r="O50" s="769" t="s">
        <v>1954</v>
      </c>
      <c r="P50" s="769" t="s">
        <v>897</v>
      </c>
      <c r="Q50" s="769" t="s">
        <v>1094</v>
      </c>
      <c r="T50" s="496" t="s">
        <v>884</v>
      </c>
      <c r="U50" s="1540"/>
      <c r="V50" s="1233" t="s">
        <v>1930</v>
      </c>
      <c r="W50" s="440" t="s">
        <v>897</v>
      </c>
      <c r="X50" s="762" t="s">
        <v>1933</v>
      </c>
      <c r="AA50" s="1"/>
      <c r="AB50" s="1"/>
      <c r="AC50" s="1"/>
    </row>
    <row r="51" spans="2:29" ht="51" customHeight="1" thickBot="1" x14ac:dyDescent="0.3">
      <c r="B51" s="1454" t="s">
        <v>1010</v>
      </c>
      <c r="C51" s="1453"/>
      <c r="D51" s="1473" t="s">
        <v>1220</v>
      </c>
      <c r="E51" s="1459" t="s">
        <v>897</v>
      </c>
      <c r="F51" s="1452" t="s">
        <v>1984</v>
      </c>
      <c r="H51" s="963" t="s">
        <v>1203</v>
      </c>
      <c r="I51" s="969" t="s">
        <v>1317</v>
      </c>
      <c r="J51" s="963" t="s">
        <v>897</v>
      </c>
      <c r="K51" s="962" t="s">
        <v>1978</v>
      </c>
      <c r="N51" s="1454" t="s">
        <v>1334</v>
      </c>
      <c r="O51" s="1456" t="s">
        <v>1098</v>
      </c>
      <c r="P51" s="1452" t="s">
        <v>897</v>
      </c>
      <c r="Q51" s="1452" t="s">
        <v>1959</v>
      </c>
      <c r="T51" s="783" t="s">
        <v>1332</v>
      </c>
      <c r="U51" s="1540"/>
      <c r="V51" s="1233" t="s">
        <v>1931</v>
      </c>
      <c r="W51" s="440" t="s">
        <v>897</v>
      </c>
      <c r="X51" s="762" t="s">
        <v>1933</v>
      </c>
      <c r="AA51" s="1"/>
      <c r="AB51" s="1"/>
      <c r="AC51" s="1"/>
    </row>
    <row r="52" spans="2:29" ht="52.5" customHeight="1" x14ac:dyDescent="0.25">
      <c r="B52" s="1477"/>
      <c r="C52" s="1453"/>
      <c r="D52" s="1453"/>
      <c r="E52" s="1477"/>
      <c r="F52" s="1453"/>
      <c r="H52" s="746" t="s">
        <v>2081</v>
      </c>
      <c r="I52" s="1047" t="s">
        <v>988</v>
      </c>
      <c r="J52" s="1048" t="s">
        <v>871</v>
      </c>
      <c r="K52" s="1047" t="s">
        <v>1106</v>
      </c>
      <c r="N52" s="1463"/>
      <c r="O52" s="1457"/>
      <c r="P52" s="1457"/>
      <c r="Q52" s="1457"/>
      <c r="T52" s="783" t="s">
        <v>1333</v>
      </c>
      <c r="U52" s="1541"/>
      <c r="V52" s="1233" t="s">
        <v>1932</v>
      </c>
      <c r="W52" s="440" t="s">
        <v>897</v>
      </c>
      <c r="X52" s="762" t="s">
        <v>1933</v>
      </c>
      <c r="AA52" s="1"/>
      <c r="AB52" s="1"/>
      <c r="AC52" s="1"/>
    </row>
    <row r="53" spans="2:29" ht="36.75" customHeight="1" thickBot="1" x14ac:dyDescent="0.3">
      <c r="B53" s="1353"/>
      <c r="C53" s="1557"/>
      <c r="D53" s="1353"/>
      <c r="E53" s="1353"/>
      <c r="F53" s="1353"/>
      <c r="H53" s="960" t="s">
        <v>995</v>
      </c>
      <c r="I53" s="762" t="s">
        <v>990</v>
      </c>
      <c r="J53" s="779" t="s">
        <v>871</v>
      </c>
      <c r="K53" s="958" t="s">
        <v>1107</v>
      </c>
      <c r="N53" s="1454" t="s">
        <v>1335</v>
      </c>
      <c r="O53" s="1472" t="s">
        <v>1123</v>
      </c>
      <c r="P53" s="1452" t="s">
        <v>897</v>
      </c>
      <c r="Q53" s="1469" t="s">
        <v>2023</v>
      </c>
      <c r="T53" s="1454" t="s">
        <v>1334</v>
      </c>
      <c r="V53" s="1456" t="s">
        <v>807</v>
      </c>
      <c r="W53" s="1452" t="s">
        <v>897</v>
      </c>
      <c r="X53" s="1452" t="s">
        <v>1745</v>
      </c>
      <c r="AA53" s="1"/>
      <c r="AB53" s="1"/>
      <c r="AC53" s="1"/>
    </row>
    <row r="54" spans="2:29" s="179" customFormat="1" ht="36.75" customHeight="1" x14ac:dyDescent="0.25">
      <c r="B54" s="746" t="s">
        <v>1011</v>
      </c>
      <c r="C54" s="1498" t="s">
        <v>288</v>
      </c>
      <c r="D54" s="911" t="s">
        <v>1221</v>
      </c>
      <c r="E54" s="1043" t="s">
        <v>871</v>
      </c>
      <c r="F54" s="439" t="s">
        <v>1100</v>
      </c>
      <c r="H54" s="960" t="s">
        <v>996</v>
      </c>
      <c r="I54" s="958" t="s">
        <v>993</v>
      </c>
      <c r="J54" s="960" t="s">
        <v>897</v>
      </c>
      <c r="K54" s="762" t="s">
        <v>1100</v>
      </c>
      <c r="N54" s="1471"/>
      <c r="O54" s="1453"/>
      <c r="P54" s="1453"/>
      <c r="Q54" s="1470"/>
      <c r="T54" s="1455"/>
      <c r="V54" s="1457"/>
      <c r="W54" s="1457"/>
      <c r="X54" s="1453"/>
      <c r="AA54" s="325"/>
      <c r="AB54" s="1"/>
      <c r="AC54" s="325"/>
    </row>
    <row r="55" spans="2:29" ht="90.75" customHeight="1" thickBot="1" x14ac:dyDescent="0.3">
      <c r="B55" s="960" t="s">
        <v>1012</v>
      </c>
      <c r="C55" s="1499"/>
      <c r="D55" s="502" t="s">
        <v>1222</v>
      </c>
      <c r="E55" s="762" t="s">
        <v>897</v>
      </c>
      <c r="F55" s="762" t="s">
        <v>1100</v>
      </c>
      <c r="H55" s="966" t="s">
        <v>998</v>
      </c>
      <c r="I55" s="965" t="s">
        <v>1724</v>
      </c>
      <c r="J55" s="968" t="s">
        <v>871</v>
      </c>
      <c r="K55" s="502" t="s">
        <v>2005</v>
      </c>
      <c r="N55" s="1460"/>
      <c r="O55" s="1457"/>
      <c r="P55" s="1457"/>
      <c r="Q55" s="1458"/>
      <c r="T55" s="1465" t="s">
        <v>1335</v>
      </c>
      <c r="V55" s="1464" t="s">
        <v>626</v>
      </c>
      <c r="W55" s="1459" t="s">
        <v>897</v>
      </c>
      <c r="X55" s="1452" t="s">
        <v>2088</v>
      </c>
      <c r="AC55" s="1"/>
    </row>
    <row r="56" spans="2:29" ht="46.5" customHeight="1" thickBot="1" x14ac:dyDescent="0.3">
      <c r="B56" s="963" t="s">
        <v>1014</v>
      </c>
      <c r="C56" s="1499"/>
      <c r="D56" s="969" t="s">
        <v>1223</v>
      </c>
      <c r="E56" s="964" t="s">
        <v>871</v>
      </c>
      <c r="F56" s="967" t="s">
        <v>1100</v>
      </c>
      <c r="H56" s="1474" t="s">
        <v>1321</v>
      </c>
      <c r="I56" s="1452" t="s">
        <v>752</v>
      </c>
      <c r="J56" s="1507" t="s">
        <v>871</v>
      </c>
      <c r="K56" s="1452" t="s">
        <v>1108</v>
      </c>
      <c r="N56" s="784" t="s">
        <v>1336</v>
      </c>
      <c r="O56" s="488" t="s">
        <v>743</v>
      </c>
      <c r="P56" s="685" t="s">
        <v>897</v>
      </c>
      <c r="Q56" s="703" t="s">
        <v>1099</v>
      </c>
      <c r="T56" s="1463"/>
      <c r="U56" s="127"/>
      <c r="V56" s="1457"/>
      <c r="W56" s="1455"/>
      <c r="X56" s="1457"/>
      <c r="AC56" s="1"/>
    </row>
    <row r="57" spans="2:29" ht="33" customHeight="1" x14ac:dyDescent="0.25">
      <c r="B57" s="1561" t="s">
        <v>1016</v>
      </c>
      <c r="C57" s="1560" t="s">
        <v>1270</v>
      </c>
      <c r="D57" s="1500" t="s">
        <v>1239</v>
      </c>
      <c r="E57" s="1500" t="s">
        <v>897</v>
      </c>
      <c r="F57" s="1500" t="s">
        <v>1986</v>
      </c>
      <c r="H57" s="1477"/>
      <c r="I57" s="1477"/>
      <c r="J57" s="1477"/>
      <c r="K57" s="1477"/>
      <c r="N57" s="1309"/>
      <c r="O57" s="1318"/>
      <c r="P57" s="1318"/>
      <c r="Q57" s="1318"/>
      <c r="T57" s="1454" t="s">
        <v>1336</v>
      </c>
      <c r="U57" s="1461" t="s">
        <v>2024</v>
      </c>
      <c r="V57" s="1452" t="s">
        <v>1740</v>
      </c>
      <c r="W57" s="1459" t="s">
        <v>897</v>
      </c>
      <c r="X57" s="1452" t="s">
        <v>2059</v>
      </c>
      <c r="AA57" s="1"/>
      <c r="AB57" s="1"/>
      <c r="AC57" s="1"/>
    </row>
    <row r="58" spans="2:29" ht="75.75" customHeight="1" x14ac:dyDescent="0.25">
      <c r="B58" s="1455"/>
      <c r="C58" s="1453"/>
      <c r="D58" s="1457"/>
      <c r="E58" s="1457"/>
      <c r="F58" s="1453"/>
      <c r="H58" s="1504" t="s">
        <v>1725</v>
      </c>
      <c r="I58" s="1452" t="s">
        <v>2072</v>
      </c>
      <c r="J58" s="1507" t="s">
        <v>871</v>
      </c>
      <c r="K58" s="1452" t="s">
        <v>2087</v>
      </c>
      <c r="N58" s="328"/>
      <c r="O58" s="1312"/>
      <c r="P58" s="1312"/>
      <c r="Q58" s="1312"/>
      <c r="T58" s="1463"/>
      <c r="U58" s="1462"/>
      <c r="V58" s="1458"/>
      <c r="W58" s="1460"/>
      <c r="X58" s="1458"/>
      <c r="AA58" s="1"/>
      <c r="AB58" s="1"/>
      <c r="AC58" s="1"/>
    </row>
    <row r="59" spans="2:29" ht="75.75" customHeight="1" x14ac:dyDescent="0.25">
      <c r="B59" s="1454" t="s">
        <v>1017</v>
      </c>
      <c r="C59" s="1453"/>
      <c r="D59" s="1452" t="s">
        <v>1240</v>
      </c>
      <c r="E59" s="1452" t="s">
        <v>897</v>
      </c>
      <c r="F59" s="1452" t="s">
        <v>1987</v>
      </c>
      <c r="H59" s="1505"/>
      <c r="I59" s="1506"/>
      <c r="J59" s="1508"/>
      <c r="K59" s="1506"/>
      <c r="T59" s="704" t="s">
        <v>1342</v>
      </c>
      <c r="U59" s="1331" t="s">
        <v>2135</v>
      </c>
      <c r="V59" s="485" t="s">
        <v>1741</v>
      </c>
      <c r="W59" s="685" t="s">
        <v>897</v>
      </c>
      <c r="X59" s="958" t="s">
        <v>2060</v>
      </c>
      <c r="AA59" s="1"/>
      <c r="AB59" s="972"/>
      <c r="AC59" s="1"/>
    </row>
    <row r="60" spans="2:29" ht="50.25" customHeight="1" x14ac:dyDescent="0.25">
      <c r="B60" s="1455"/>
      <c r="C60" s="1453"/>
      <c r="D60" s="1457"/>
      <c r="E60" s="1457"/>
      <c r="F60" s="1457"/>
      <c r="H60" s="960" t="s">
        <v>1726</v>
      </c>
      <c r="I60" s="762" t="s">
        <v>1727</v>
      </c>
      <c r="J60" s="960" t="s">
        <v>897</v>
      </c>
      <c r="K60" s="762" t="s">
        <v>1101</v>
      </c>
      <c r="T60" s="1482" t="s">
        <v>1343</v>
      </c>
      <c r="V60" s="1472" t="s">
        <v>886</v>
      </c>
      <c r="W60" s="1452" t="s">
        <v>897</v>
      </c>
      <c r="X60" s="1452" t="s">
        <v>2136</v>
      </c>
      <c r="AA60" s="1"/>
      <c r="AB60" s="1"/>
      <c r="AC60" s="1"/>
    </row>
    <row r="61" spans="2:29" ht="50.25" customHeight="1" x14ac:dyDescent="0.25">
      <c r="B61" s="1454" t="s">
        <v>1024</v>
      </c>
      <c r="C61" s="1453"/>
      <c r="D61" s="1452" t="s">
        <v>1241</v>
      </c>
      <c r="E61" s="1459" t="s">
        <v>897</v>
      </c>
      <c r="F61" s="1452" t="s">
        <v>1988</v>
      </c>
      <c r="H61" s="1501" t="s">
        <v>1728</v>
      </c>
      <c r="I61" s="1502"/>
      <c r="J61" s="1502"/>
      <c r="K61" s="1503"/>
      <c r="T61" s="1483"/>
      <c r="V61" s="1453"/>
      <c r="W61" s="1453"/>
      <c r="X61" s="1453"/>
      <c r="AA61" s="1"/>
      <c r="AB61" s="1"/>
      <c r="AC61" s="1"/>
    </row>
    <row r="62" spans="2:29" ht="50.25" customHeight="1" x14ac:dyDescent="0.25">
      <c r="B62" s="1559"/>
      <c r="C62" s="1453"/>
      <c r="D62" s="1510"/>
      <c r="E62" s="1509"/>
      <c r="F62" s="1510"/>
      <c r="H62" s="1491" t="s">
        <v>1212</v>
      </c>
      <c r="I62" s="1488" t="s">
        <v>1000</v>
      </c>
      <c r="J62" s="1485" t="s">
        <v>871</v>
      </c>
      <c r="K62" s="1484" t="s">
        <v>1164</v>
      </c>
      <c r="T62" s="1483"/>
      <c r="V62" s="1457"/>
      <c r="W62" s="1457"/>
      <c r="X62" s="1457"/>
      <c r="AA62" s="1228"/>
      <c r="AB62" s="1228"/>
      <c r="AC62" s="1228"/>
    </row>
    <row r="63" spans="2:29" ht="44.25" customHeight="1" x14ac:dyDescent="0.25">
      <c r="B63" s="1455"/>
      <c r="C63" s="1453"/>
      <c r="D63" s="1457"/>
      <c r="E63" s="1455"/>
      <c r="F63" s="1455"/>
      <c r="H63" s="1492"/>
      <c r="I63" s="1489"/>
      <c r="J63" s="1486"/>
      <c r="K63" s="1453"/>
      <c r="T63" s="682" t="s">
        <v>1746</v>
      </c>
      <c r="U63" s="785"/>
      <c r="V63" s="499" t="s">
        <v>829</v>
      </c>
      <c r="W63" s="685" t="s">
        <v>897</v>
      </c>
      <c r="X63" s="684" t="s">
        <v>2058</v>
      </c>
      <c r="AA63" s="1"/>
      <c r="AB63" s="1"/>
      <c r="AC63" s="1"/>
    </row>
    <row r="64" spans="2:29" ht="29.25" customHeight="1" x14ac:dyDescent="0.25">
      <c r="B64" s="1454" t="s">
        <v>1025</v>
      </c>
      <c r="C64" s="1453"/>
      <c r="D64" s="1452" t="s">
        <v>1242</v>
      </c>
      <c r="E64" s="1459" t="s">
        <v>897</v>
      </c>
      <c r="F64" s="1452" t="s">
        <v>1989</v>
      </c>
      <c r="H64" s="1493"/>
      <c r="I64" s="1490"/>
      <c r="J64" s="1487"/>
      <c r="K64" s="1457"/>
      <c r="AA64" s="1"/>
      <c r="AB64" s="1"/>
      <c r="AC64" s="1"/>
    </row>
    <row r="65" spans="2:29" ht="24.75" customHeight="1" x14ac:dyDescent="0.25">
      <c r="B65" s="1477"/>
      <c r="C65" s="1453"/>
      <c r="D65" s="1453"/>
      <c r="E65" s="1477"/>
      <c r="F65" s="1453"/>
      <c r="H65" s="1454" t="s">
        <v>1214</v>
      </c>
      <c r="I65" s="1452" t="s">
        <v>748</v>
      </c>
      <c r="J65" s="1474" t="s">
        <v>897</v>
      </c>
      <c r="K65" s="1479" t="s">
        <v>1110</v>
      </c>
      <c r="AA65" s="1"/>
      <c r="AB65" s="1"/>
      <c r="AC65" s="1"/>
    </row>
    <row r="66" spans="2:29" ht="49.5" customHeight="1" x14ac:dyDescent="0.25">
      <c r="B66" s="1477"/>
      <c r="C66" s="1453"/>
      <c r="D66" s="1453"/>
      <c r="E66" s="1477"/>
      <c r="F66" s="1453"/>
      <c r="H66" s="1477"/>
      <c r="I66" s="1453"/>
      <c r="J66" s="1512"/>
      <c r="K66" s="1453"/>
      <c r="AA66" s="1"/>
      <c r="AB66" s="1"/>
      <c r="AC66" s="1"/>
    </row>
    <row r="67" spans="2:29" ht="34.5" customHeight="1" x14ac:dyDescent="0.25">
      <c r="B67" s="1455"/>
      <c r="C67" s="1453"/>
      <c r="D67" s="1457"/>
      <c r="E67" s="1455"/>
      <c r="F67" s="1457"/>
      <c r="H67" s="1455"/>
      <c r="I67" s="1457"/>
      <c r="J67" s="1475"/>
      <c r="K67" s="1457"/>
      <c r="AA67" s="1"/>
      <c r="AB67" s="1"/>
      <c r="AC67" s="1"/>
    </row>
    <row r="68" spans="2:29" ht="38.25" customHeight="1" x14ac:dyDescent="0.25">
      <c r="B68" s="1454" t="s">
        <v>1026</v>
      </c>
      <c r="C68" s="1453"/>
      <c r="D68" s="1452" t="s">
        <v>1243</v>
      </c>
      <c r="E68" s="1459" t="s">
        <v>897</v>
      </c>
      <c r="F68" s="1452" t="s">
        <v>1990</v>
      </c>
      <c r="H68" s="960" t="s">
        <v>1001</v>
      </c>
      <c r="I68" s="958" t="s">
        <v>1729</v>
      </c>
      <c r="J68" s="779" t="s">
        <v>871</v>
      </c>
      <c r="K68" s="958" t="s">
        <v>1320</v>
      </c>
      <c r="U68" s="1228"/>
      <c r="V68" s="1228"/>
      <c r="W68" s="1228"/>
      <c r="X68" s="1228"/>
      <c r="Y68" s="1228"/>
      <c r="Z68" s="1228"/>
      <c r="AA68" s="1228"/>
      <c r="AB68" s="1228"/>
      <c r="AC68" s="1228"/>
    </row>
    <row r="69" spans="2:29" ht="38.25" customHeight="1" x14ac:dyDescent="0.25">
      <c r="B69" s="1477"/>
      <c r="C69" s="1453"/>
      <c r="D69" s="1453"/>
      <c r="E69" s="1477"/>
      <c r="F69" s="1453"/>
      <c r="H69" s="1584" t="s">
        <v>1121</v>
      </c>
      <c r="I69" s="1585"/>
      <c r="J69" s="1585"/>
      <c r="K69" s="1586"/>
      <c r="U69" s="1228"/>
      <c r="V69" s="1228"/>
      <c r="W69" s="1228"/>
      <c r="X69" s="1228"/>
      <c r="Y69" s="1228"/>
      <c r="Z69" s="1228"/>
      <c r="AA69" s="1228"/>
      <c r="AB69" s="1228"/>
      <c r="AC69" s="1228"/>
    </row>
    <row r="70" spans="2:29" ht="38.25" customHeight="1" x14ac:dyDescent="0.25">
      <c r="B70" s="1477"/>
      <c r="C70" s="1453"/>
      <c r="D70" s="1453"/>
      <c r="E70" s="1477"/>
      <c r="F70" s="1453"/>
      <c r="H70" s="1454" t="s">
        <v>1003</v>
      </c>
      <c r="I70" s="1473" t="s">
        <v>2006</v>
      </c>
      <c r="J70" s="1474" t="s">
        <v>897</v>
      </c>
      <c r="K70" s="1452" t="s">
        <v>1979</v>
      </c>
      <c r="U70" s="1228"/>
      <c r="V70" s="1228"/>
      <c r="W70" s="1228"/>
      <c r="X70" s="1228"/>
      <c r="Y70" s="1228"/>
      <c r="Z70" s="1228"/>
      <c r="AA70" s="1228"/>
      <c r="AB70" s="1228"/>
      <c r="AC70" s="1228"/>
    </row>
    <row r="71" spans="2:29" ht="38.25" customHeight="1" x14ac:dyDescent="0.25">
      <c r="B71" s="1455"/>
      <c r="C71" s="1453"/>
      <c r="D71" s="1457"/>
      <c r="E71" s="1455"/>
      <c r="F71" s="1457"/>
      <c r="H71" s="1455"/>
      <c r="I71" s="1457"/>
      <c r="J71" s="1475"/>
      <c r="K71" s="1455"/>
      <c r="U71" s="1228"/>
      <c r="V71" s="1283"/>
      <c r="W71" s="1283"/>
      <c r="X71" s="1283"/>
      <c r="Y71" s="1228"/>
      <c r="Z71" s="1228"/>
      <c r="AA71" s="1228"/>
      <c r="AB71" s="1228"/>
      <c r="AC71" s="1228"/>
    </row>
    <row r="72" spans="2:29" ht="39" customHeight="1" x14ac:dyDescent="0.25">
      <c r="B72" s="1454" t="s">
        <v>1027</v>
      </c>
      <c r="C72" s="1453"/>
      <c r="D72" s="1452" t="s">
        <v>1244</v>
      </c>
      <c r="E72" s="1459" t="s">
        <v>897</v>
      </c>
      <c r="F72" s="1452" t="s">
        <v>1714</v>
      </c>
      <c r="H72" s="1454" t="s">
        <v>1005</v>
      </c>
      <c r="I72" s="1452" t="s">
        <v>2007</v>
      </c>
      <c r="J72" s="1454" t="s">
        <v>897</v>
      </c>
      <c r="K72" s="1452" t="s">
        <v>1973</v>
      </c>
      <c r="U72" s="1228"/>
      <c r="V72" s="1228"/>
      <c r="W72" s="1228"/>
      <c r="X72" s="1228"/>
      <c r="Y72" s="1228"/>
      <c r="Z72" s="1228"/>
      <c r="AA72" s="1228"/>
      <c r="AB72" s="1228"/>
      <c r="AC72" s="1228"/>
    </row>
    <row r="73" spans="2:29" ht="39" customHeight="1" thickBot="1" x14ac:dyDescent="0.3">
      <c r="B73" s="1590"/>
      <c r="C73" s="1557"/>
      <c r="D73" s="1557"/>
      <c r="E73" s="1591"/>
      <c r="F73" s="1557"/>
      <c r="H73" s="1477"/>
      <c r="I73" s="1477"/>
      <c r="J73" s="1477"/>
      <c r="K73" s="1477"/>
      <c r="U73" s="1291"/>
      <c r="V73" s="1228"/>
      <c r="W73" s="1228"/>
      <c r="X73" s="1228"/>
      <c r="Y73" s="1228"/>
      <c r="Z73" s="1228"/>
      <c r="AA73" s="1228"/>
      <c r="AB73" s="1228"/>
      <c r="AC73" s="1228"/>
    </row>
    <row r="74" spans="2:29" ht="29.25" customHeight="1" x14ac:dyDescent="0.25">
      <c r="B74" s="1575" t="s">
        <v>1028</v>
      </c>
      <c r="C74" s="1560" t="s">
        <v>1271</v>
      </c>
      <c r="D74" s="1574" t="s">
        <v>1272</v>
      </c>
      <c r="E74" s="1573" t="s">
        <v>897</v>
      </c>
      <c r="F74" s="1500" t="s">
        <v>1991</v>
      </c>
      <c r="H74" s="1455"/>
      <c r="I74" s="1455"/>
      <c r="J74" s="1455"/>
      <c r="K74" s="1455"/>
      <c r="U74" s="1291"/>
      <c r="V74" s="1228"/>
      <c r="W74" s="1228"/>
      <c r="X74" s="1228"/>
      <c r="Y74" s="1228"/>
      <c r="Z74" s="1228"/>
      <c r="AA74" s="1228"/>
      <c r="AB74" s="1228"/>
      <c r="AC74" s="1228"/>
    </row>
    <row r="75" spans="2:29" ht="51" customHeight="1" x14ac:dyDescent="0.25">
      <c r="B75" s="1563"/>
      <c r="C75" s="1453"/>
      <c r="D75" s="1566"/>
      <c r="E75" s="1568"/>
      <c r="F75" s="1453"/>
      <c r="H75" s="1454" t="s">
        <v>1006</v>
      </c>
      <c r="I75" s="1452" t="s">
        <v>2008</v>
      </c>
      <c r="J75" s="1474" t="s">
        <v>897</v>
      </c>
      <c r="K75" s="1452" t="s">
        <v>2067</v>
      </c>
      <c r="U75" s="788"/>
      <c r="V75" s="1"/>
      <c r="W75" s="1"/>
      <c r="X75" s="1"/>
    </row>
    <row r="76" spans="2:29" x14ac:dyDescent="0.25">
      <c r="B76" s="1563"/>
      <c r="C76" s="1453"/>
      <c r="D76" s="1566"/>
      <c r="E76" s="1477"/>
      <c r="F76" s="1453"/>
      <c r="H76" s="1455"/>
      <c r="I76" s="1455"/>
      <c r="J76" s="1475"/>
      <c r="K76" s="1457"/>
      <c r="U76" s="768"/>
      <c r="V76" s="1"/>
      <c r="W76" s="1"/>
      <c r="X76" s="1"/>
    </row>
    <row r="77" spans="2:29" ht="30" x14ac:dyDescent="0.25">
      <c r="B77" s="1563"/>
      <c r="C77" s="1453"/>
      <c r="D77" s="1566"/>
      <c r="E77" s="1477"/>
      <c r="F77" s="1453"/>
      <c r="H77" s="960" t="s">
        <v>1010</v>
      </c>
      <c r="I77" s="958" t="s">
        <v>2009</v>
      </c>
      <c r="J77" s="960" t="s">
        <v>897</v>
      </c>
      <c r="K77" s="958" t="s">
        <v>2068</v>
      </c>
      <c r="U77" s="768"/>
      <c r="V77" s="1"/>
      <c r="W77" s="1"/>
      <c r="X77" s="1"/>
    </row>
    <row r="78" spans="2:29" ht="48.75" customHeight="1" x14ac:dyDescent="0.25">
      <c r="B78" s="1564"/>
      <c r="C78" s="1453"/>
      <c r="D78" s="1567"/>
      <c r="E78" s="1455"/>
      <c r="F78" s="1457"/>
      <c r="H78" s="1495" t="s">
        <v>1120</v>
      </c>
      <c r="I78" s="1496"/>
      <c r="J78" s="1496"/>
      <c r="K78" s="1497"/>
      <c r="U78" s="768"/>
      <c r="V78" s="1"/>
      <c r="W78" s="1"/>
      <c r="X78" s="1"/>
    </row>
    <row r="79" spans="2:29" ht="73.5" customHeight="1" x14ac:dyDescent="0.25">
      <c r="B79" s="1313" t="s">
        <v>1031</v>
      </c>
      <c r="C79" s="1453"/>
      <c r="D79" s="1565" t="s">
        <v>1273</v>
      </c>
      <c r="E79" s="1459" t="s">
        <v>897</v>
      </c>
      <c r="F79" s="1546" t="s">
        <v>1992</v>
      </c>
      <c r="H79" s="1337" t="s">
        <v>1012</v>
      </c>
      <c r="I79" s="1336" t="s">
        <v>2010</v>
      </c>
      <c r="J79" s="1335" t="s">
        <v>897</v>
      </c>
      <c r="K79" s="1334" t="s">
        <v>1105</v>
      </c>
      <c r="U79" s="429"/>
      <c r="V79" s="1"/>
      <c r="W79" s="1"/>
      <c r="X79" s="1"/>
    </row>
    <row r="80" spans="2:29" ht="27" customHeight="1" x14ac:dyDescent="0.25">
      <c r="B80" s="1184"/>
      <c r="C80" s="1453"/>
      <c r="D80" s="1566"/>
      <c r="E80" s="1477"/>
      <c r="F80" s="1453"/>
      <c r="H80" s="1483" t="s">
        <v>1014</v>
      </c>
      <c r="I80" s="1494" t="s">
        <v>2011</v>
      </c>
      <c r="J80" s="1494" t="s">
        <v>897</v>
      </c>
      <c r="K80" s="1494" t="s">
        <v>2082</v>
      </c>
      <c r="U80" s="1"/>
      <c r="V80" s="1"/>
      <c r="W80" s="1"/>
      <c r="X80" s="1"/>
    </row>
    <row r="81" spans="2:24" ht="63" customHeight="1" x14ac:dyDescent="0.25">
      <c r="B81" s="785"/>
      <c r="C81" s="1453"/>
      <c r="D81" s="1567"/>
      <c r="E81" s="1455"/>
      <c r="F81" s="1457"/>
      <c r="H81" s="1483"/>
      <c r="I81" s="1494"/>
      <c r="J81" s="1494"/>
      <c r="K81" s="1494"/>
      <c r="U81" s="1"/>
      <c r="V81" s="1"/>
      <c r="W81" s="1"/>
      <c r="X81" s="1"/>
    </row>
    <row r="82" spans="2:24" ht="41.25" customHeight="1" x14ac:dyDescent="0.25">
      <c r="B82" s="1562" t="s">
        <v>1032</v>
      </c>
      <c r="C82" s="1453"/>
      <c r="D82" s="1565" t="s">
        <v>1274</v>
      </c>
      <c r="E82" s="1570" t="s">
        <v>897</v>
      </c>
      <c r="F82" s="1546" t="s">
        <v>1993</v>
      </c>
      <c r="H82" s="1474" t="s">
        <v>1015</v>
      </c>
      <c r="I82" s="1473" t="s">
        <v>2012</v>
      </c>
      <c r="J82" s="1474" t="s">
        <v>897</v>
      </c>
      <c r="K82" s="1473" t="s">
        <v>1119</v>
      </c>
      <c r="U82" s="1"/>
      <c r="V82" s="1"/>
      <c r="W82" s="1"/>
      <c r="X82" s="1"/>
    </row>
    <row r="83" spans="2:24" ht="47.25" customHeight="1" x14ac:dyDescent="0.25">
      <c r="B83" s="1563"/>
      <c r="C83" s="1453"/>
      <c r="D83" s="1571"/>
      <c r="E83" s="1477"/>
      <c r="F83" s="1453"/>
      <c r="H83" s="1457"/>
      <c r="I83" s="1457"/>
      <c r="J83" s="1475"/>
      <c r="K83" s="1457"/>
      <c r="U83" s="1"/>
      <c r="V83" s="1"/>
      <c r="W83" s="1"/>
      <c r="X83" s="1"/>
    </row>
    <row r="84" spans="2:24" ht="54" customHeight="1" x14ac:dyDescent="0.25">
      <c r="B84" s="1564"/>
      <c r="C84" s="1453"/>
      <c r="D84" s="1572"/>
      <c r="E84" s="1455"/>
      <c r="F84" s="1457"/>
      <c r="H84" s="960" t="s">
        <v>1016</v>
      </c>
      <c r="I84" s="958" t="s">
        <v>2013</v>
      </c>
      <c r="J84" s="960" t="s">
        <v>897</v>
      </c>
      <c r="K84" s="958" t="s">
        <v>1319</v>
      </c>
    </row>
    <row r="85" spans="2:24" ht="35.25" customHeight="1" x14ac:dyDescent="0.25">
      <c r="B85" s="1562" t="s">
        <v>1033</v>
      </c>
      <c r="C85" s="1453"/>
      <c r="D85" s="1565" t="s">
        <v>1248</v>
      </c>
      <c r="E85" s="1459" t="s">
        <v>897</v>
      </c>
      <c r="F85" s="1452" t="s">
        <v>1994</v>
      </c>
      <c r="H85" s="960" t="s">
        <v>1730</v>
      </c>
      <c r="I85" s="762" t="s">
        <v>987</v>
      </c>
      <c r="J85" s="960" t="s">
        <v>897</v>
      </c>
      <c r="K85" s="762" t="s">
        <v>1974</v>
      </c>
    </row>
    <row r="86" spans="2:24" ht="34.5" customHeight="1" thickBot="1" x14ac:dyDescent="0.3">
      <c r="B86" s="1563"/>
      <c r="C86" s="1453"/>
      <c r="D86" s="1566"/>
      <c r="E86" s="1568"/>
      <c r="F86" s="1470"/>
      <c r="H86" s="963" t="s">
        <v>1025</v>
      </c>
      <c r="I86" s="967" t="s">
        <v>1004</v>
      </c>
      <c r="J86" s="966" t="s">
        <v>897</v>
      </c>
      <c r="K86" s="962" t="s">
        <v>1111</v>
      </c>
    </row>
    <row r="87" spans="2:24" ht="32.25" customHeight="1" x14ac:dyDescent="0.25">
      <c r="B87" s="1563"/>
      <c r="C87" s="1453"/>
      <c r="D87" s="1566"/>
      <c r="E87" s="1568"/>
      <c r="F87" s="1470"/>
      <c r="H87" s="746" t="s">
        <v>1026</v>
      </c>
      <c r="I87" s="439" t="s">
        <v>1731</v>
      </c>
      <c r="J87" s="746" t="s">
        <v>897</v>
      </c>
      <c r="K87" s="439" t="s">
        <v>1100</v>
      </c>
    </row>
    <row r="88" spans="2:24" ht="28.5" customHeight="1" x14ac:dyDescent="0.25">
      <c r="B88" s="1563"/>
      <c r="C88" s="1453"/>
      <c r="D88" s="1566"/>
      <c r="E88" s="1568"/>
      <c r="F88" s="1470"/>
      <c r="H88" s="1454" t="s">
        <v>1027</v>
      </c>
      <c r="I88" s="1459" t="s">
        <v>1008</v>
      </c>
      <c r="J88" s="1478" t="s">
        <v>871</v>
      </c>
      <c r="K88" s="1479" t="s">
        <v>2069</v>
      </c>
    </row>
    <row r="89" spans="2:24" x14ac:dyDescent="0.25">
      <c r="B89" s="1564"/>
      <c r="C89" s="1453"/>
      <c r="D89" s="1567"/>
      <c r="E89" s="1569"/>
      <c r="F89" s="1458"/>
      <c r="H89" s="1476"/>
      <c r="I89" s="1471"/>
      <c r="J89" s="1476"/>
      <c r="K89" s="1470"/>
    </row>
    <row r="90" spans="2:24" ht="108.75" customHeight="1" x14ac:dyDescent="0.25">
      <c r="B90" s="1302" t="s">
        <v>1034</v>
      </c>
      <c r="C90" s="1453"/>
      <c r="D90" s="1303" t="s">
        <v>1249</v>
      </c>
      <c r="E90" s="1300" t="s">
        <v>897</v>
      </c>
      <c r="F90" s="1301" t="s">
        <v>1995</v>
      </c>
      <c r="H90" s="1477"/>
      <c r="I90" s="1477"/>
      <c r="J90" s="1476"/>
      <c r="K90" s="1453"/>
    </row>
    <row r="91" spans="2:24" ht="95.25" customHeight="1" x14ac:dyDescent="0.25">
      <c r="B91" s="1562" t="s">
        <v>1127</v>
      </c>
      <c r="C91" s="1453"/>
      <c r="D91" s="1565" t="s">
        <v>1250</v>
      </c>
      <c r="E91" s="1459" t="s">
        <v>897</v>
      </c>
      <c r="F91" s="1452" t="s">
        <v>1996</v>
      </c>
      <c r="H91" s="1477"/>
      <c r="I91" s="1477"/>
      <c r="J91" s="1477"/>
      <c r="K91" s="1453"/>
    </row>
    <row r="92" spans="2:24" ht="24" customHeight="1" x14ac:dyDescent="0.25">
      <c r="B92" s="1564"/>
      <c r="C92" s="1453"/>
      <c r="D92" s="1567"/>
      <c r="E92" s="1569"/>
      <c r="F92" s="1457"/>
      <c r="H92" s="1477"/>
      <c r="I92" s="1477"/>
      <c r="J92" s="1477"/>
      <c r="K92" s="1453"/>
    </row>
    <row r="93" spans="2:24" ht="39" customHeight="1" x14ac:dyDescent="0.25">
      <c r="B93" s="1562" t="s">
        <v>1275</v>
      </c>
      <c r="C93" s="1453"/>
      <c r="D93" s="1565" t="s">
        <v>1251</v>
      </c>
      <c r="E93" s="1459" t="s">
        <v>897</v>
      </c>
      <c r="F93" s="1452" t="s">
        <v>1998</v>
      </c>
      <c r="H93" s="1455"/>
      <c r="I93" s="1455"/>
      <c r="J93" s="1455"/>
      <c r="K93" s="1457"/>
    </row>
    <row r="94" spans="2:24" ht="52.5" customHeight="1" x14ac:dyDescent="0.25">
      <c r="B94" s="1564"/>
      <c r="C94" s="1453"/>
      <c r="D94" s="1567"/>
      <c r="E94" s="1455"/>
      <c r="F94" s="1458"/>
      <c r="H94" s="960" t="s">
        <v>1028</v>
      </c>
      <c r="I94" s="762" t="s">
        <v>1009</v>
      </c>
      <c r="J94" s="780" t="s">
        <v>871</v>
      </c>
      <c r="K94" s="762" t="s">
        <v>1094</v>
      </c>
    </row>
    <row r="95" spans="2:24" ht="36" customHeight="1" x14ac:dyDescent="0.25">
      <c r="B95" s="1562" t="s">
        <v>1276</v>
      </c>
      <c r="C95" s="1453"/>
      <c r="D95" s="1565" t="s">
        <v>1252</v>
      </c>
      <c r="E95" s="1459" t="s">
        <v>897</v>
      </c>
      <c r="F95" s="1452" t="s">
        <v>1997</v>
      </c>
      <c r="H95" s="960" t="s">
        <v>1031</v>
      </c>
      <c r="I95" s="689" t="s">
        <v>2016</v>
      </c>
      <c r="J95" s="732" t="s">
        <v>897</v>
      </c>
      <c r="K95" s="958" t="s">
        <v>1165</v>
      </c>
    </row>
    <row r="96" spans="2:24" ht="39.75" customHeight="1" x14ac:dyDescent="0.25">
      <c r="B96" s="1564"/>
      <c r="C96" s="1453"/>
      <c r="D96" s="1567"/>
      <c r="E96" s="1569"/>
      <c r="F96" s="1458"/>
      <c r="H96" s="960" t="s">
        <v>1032</v>
      </c>
      <c r="I96" s="958" t="s">
        <v>2014</v>
      </c>
      <c r="J96" s="732" t="s">
        <v>897</v>
      </c>
      <c r="K96" s="958" t="s">
        <v>1166</v>
      </c>
    </row>
    <row r="97" spans="2:11" ht="60.75" customHeight="1" x14ac:dyDescent="0.25">
      <c r="B97" s="1044" t="s">
        <v>1277</v>
      </c>
      <c r="C97" s="1457"/>
      <c r="D97" s="1045" t="s">
        <v>1253</v>
      </c>
      <c r="E97" s="967" t="s">
        <v>897</v>
      </c>
      <c r="F97" s="962" t="s">
        <v>1715</v>
      </c>
      <c r="H97" s="960" t="s">
        <v>1033</v>
      </c>
      <c r="I97" s="958" t="s">
        <v>2015</v>
      </c>
      <c r="J97" s="732" t="s">
        <v>897</v>
      </c>
      <c r="K97" s="958" t="s">
        <v>1167</v>
      </c>
    </row>
    <row r="98" spans="2:11" ht="32.25" customHeight="1" thickBot="1" x14ac:dyDescent="0.3">
      <c r="B98" s="732" t="s">
        <v>1278</v>
      </c>
      <c r="C98" s="958" t="s">
        <v>1955</v>
      </c>
      <c r="D98" s="959"/>
      <c r="E98" s="958" t="s">
        <v>897</v>
      </c>
      <c r="F98" s="958" t="s">
        <v>1100</v>
      </c>
      <c r="H98" s="963" t="s">
        <v>1034</v>
      </c>
      <c r="I98" s="967" t="s">
        <v>1013</v>
      </c>
      <c r="J98" s="966" t="s">
        <v>897</v>
      </c>
      <c r="K98" s="970" t="s">
        <v>1972</v>
      </c>
    </row>
    <row r="99" spans="2:11" ht="36.75" customHeight="1" x14ac:dyDescent="0.25">
      <c r="B99" s="1315"/>
      <c r="C99" s="786"/>
      <c r="D99" s="786"/>
      <c r="E99" s="1316"/>
      <c r="F99" s="1317"/>
      <c r="H99" s="746" t="s">
        <v>1127</v>
      </c>
      <c r="I99" s="439" t="s">
        <v>1020</v>
      </c>
      <c r="J99" s="1049" t="s">
        <v>897</v>
      </c>
      <c r="K99" s="1314" t="s">
        <v>2017</v>
      </c>
    </row>
    <row r="100" spans="2:11" ht="36.75" customHeight="1" x14ac:dyDescent="0.25">
      <c r="B100" s="1304"/>
      <c r="C100" s="1299"/>
      <c r="D100" s="1299"/>
      <c r="E100" s="354"/>
      <c r="F100" s="1299"/>
      <c r="H100" s="960" t="s">
        <v>1275</v>
      </c>
      <c r="I100" s="762" t="s">
        <v>1021</v>
      </c>
      <c r="J100" s="732" t="s">
        <v>897</v>
      </c>
      <c r="K100" s="762" t="s">
        <v>1023</v>
      </c>
    </row>
    <row r="101" spans="2:11" ht="30" customHeight="1" x14ac:dyDescent="0.25">
      <c r="B101" s="1228"/>
      <c r="C101" s="1228"/>
      <c r="D101" s="1228"/>
      <c r="E101" s="1228"/>
      <c r="F101" s="1228"/>
      <c r="H101" s="960" t="s">
        <v>1276</v>
      </c>
      <c r="I101" s="762" t="s">
        <v>1022</v>
      </c>
      <c r="J101" s="732" t="s">
        <v>897</v>
      </c>
      <c r="K101" s="762" t="s">
        <v>2018</v>
      </c>
    </row>
    <row r="102" spans="2:11" ht="30" customHeight="1" x14ac:dyDescent="0.25">
      <c r="B102" s="1228"/>
      <c r="C102" s="1228"/>
      <c r="D102" s="1228"/>
      <c r="E102" s="1228"/>
      <c r="F102" s="1228"/>
      <c r="H102" s="960" t="s">
        <v>1277</v>
      </c>
      <c r="I102" s="762" t="s">
        <v>966</v>
      </c>
      <c r="J102" s="732" t="s">
        <v>897</v>
      </c>
      <c r="K102" s="762" t="s">
        <v>2084</v>
      </c>
    </row>
    <row r="103" spans="2:11" ht="33" customHeight="1" x14ac:dyDescent="0.3">
      <c r="B103" s="1228"/>
      <c r="C103" s="1228"/>
      <c r="D103" s="1228"/>
      <c r="E103" s="1228"/>
      <c r="F103" s="1228"/>
      <c r="H103" s="1466" t="s">
        <v>2083</v>
      </c>
      <c r="I103" s="1467"/>
      <c r="J103" s="1467"/>
      <c r="K103" s="1468"/>
    </row>
    <row r="104" spans="2:11" ht="45.75" customHeight="1" x14ac:dyDescent="0.25">
      <c r="B104" s="1228"/>
      <c r="C104" s="1228"/>
      <c r="D104" s="1228"/>
      <c r="E104" s="1228"/>
      <c r="F104" s="1228"/>
      <c r="H104" s="960" t="s">
        <v>1323</v>
      </c>
      <c r="I104" s="762" t="s">
        <v>608</v>
      </c>
      <c r="J104" s="732" t="s">
        <v>897</v>
      </c>
      <c r="K104" s="761" t="s">
        <v>1112</v>
      </c>
    </row>
    <row r="105" spans="2:11" ht="90" x14ac:dyDescent="0.25">
      <c r="B105" s="1228"/>
      <c r="C105" s="1228"/>
      <c r="D105" s="1228"/>
      <c r="E105" s="1228"/>
      <c r="F105" s="1228"/>
      <c r="H105" s="960" t="s">
        <v>1732</v>
      </c>
      <c r="I105" s="762" t="s">
        <v>609</v>
      </c>
      <c r="J105" s="732" t="s">
        <v>897</v>
      </c>
      <c r="K105" s="761" t="s">
        <v>1980</v>
      </c>
    </row>
    <row r="106" spans="2:11" ht="33" customHeight="1" x14ac:dyDescent="0.25">
      <c r="B106" s="1228"/>
      <c r="C106" s="1228"/>
      <c r="D106" s="1228"/>
      <c r="E106" s="1228"/>
      <c r="F106" s="1228"/>
      <c r="H106" s="960" t="s">
        <v>1733</v>
      </c>
      <c r="I106" s="762" t="s">
        <v>618</v>
      </c>
      <c r="J106" s="732" t="s">
        <v>897</v>
      </c>
      <c r="K106" s="761" t="s">
        <v>1113</v>
      </c>
    </row>
    <row r="107" spans="2:11" ht="38.25" customHeight="1" x14ac:dyDescent="0.25">
      <c r="B107" s="1228"/>
      <c r="C107" s="1228"/>
      <c r="D107" s="1228"/>
      <c r="E107" s="1228"/>
      <c r="F107" s="1228"/>
      <c r="H107" s="960" t="s">
        <v>1734</v>
      </c>
      <c r="I107" s="958" t="s">
        <v>1030</v>
      </c>
      <c r="J107" s="732" t="s">
        <v>897</v>
      </c>
      <c r="K107" s="762" t="s">
        <v>978</v>
      </c>
    </row>
    <row r="108" spans="2:11" ht="32.25" customHeight="1" x14ac:dyDescent="0.25">
      <c r="B108" s="1228"/>
      <c r="C108" s="1228"/>
      <c r="D108" s="1228"/>
      <c r="E108" s="1228"/>
      <c r="F108" s="1228"/>
      <c r="H108" s="960" t="s">
        <v>1735</v>
      </c>
      <c r="I108" s="958" t="s">
        <v>1036</v>
      </c>
      <c r="J108" s="732" t="s">
        <v>897</v>
      </c>
      <c r="K108" s="958" t="s">
        <v>2070</v>
      </c>
    </row>
    <row r="109" spans="2:11" ht="38.25" customHeight="1" x14ac:dyDescent="0.25">
      <c r="B109" s="1228"/>
      <c r="C109" s="1228"/>
      <c r="D109" s="1228"/>
      <c r="E109" s="1228"/>
      <c r="F109" s="1228"/>
    </row>
    <row r="110" spans="2:11" x14ac:dyDescent="0.25">
      <c r="B110" s="1228"/>
      <c r="C110" s="1228"/>
      <c r="D110" s="1228"/>
      <c r="E110" s="1228"/>
      <c r="F110" s="1228"/>
    </row>
    <row r="111" spans="2:11" x14ac:dyDescent="0.25">
      <c r="B111" s="1228"/>
      <c r="C111" s="1228"/>
      <c r="D111" s="1228"/>
      <c r="E111" s="1228"/>
      <c r="F111" s="1228"/>
    </row>
    <row r="112" spans="2:11" x14ac:dyDescent="0.25">
      <c r="B112" s="1228"/>
      <c r="C112" s="1228"/>
      <c r="D112" s="1228"/>
      <c r="E112" s="1228"/>
      <c r="F112" s="1228"/>
    </row>
    <row r="113" spans="2:6" ht="27.75" customHeight="1" x14ac:dyDescent="0.25">
      <c r="B113" s="1228"/>
      <c r="C113" s="1228"/>
      <c r="D113" s="1228"/>
      <c r="E113" s="1228"/>
      <c r="F113" s="1228"/>
    </row>
    <row r="114" spans="2:6" x14ac:dyDescent="0.25">
      <c r="B114" s="1228"/>
      <c r="C114" s="1228"/>
      <c r="D114" s="1228"/>
      <c r="E114" s="1228"/>
      <c r="F114" s="1228"/>
    </row>
    <row r="115" spans="2:6" ht="29.25" customHeight="1" x14ac:dyDescent="0.25">
      <c r="B115" s="1228"/>
      <c r="C115" s="1228"/>
      <c r="D115" s="1228"/>
      <c r="E115" s="1228"/>
      <c r="F115" s="1228"/>
    </row>
    <row r="116" spans="2:6" ht="21" customHeight="1" x14ac:dyDescent="0.25">
      <c r="B116" s="1228"/>
      <c r="C116" s="1228"/>
      <c r="D116" s="1228"/>
      <c r="E116" s="1228"/>
      <c r="F116" s="1228"/>
    </row>
    <row r="117" spans="2:6" ht="46.5" customHeight="1" x14ac:dyDescent="0.25">
      <c r="B117" s="1228"/>
      <c r="C117" s="1228"/>
      <c r="D117" s="1228"/>
      <c r="E117" s="1228"/>
      <c r="F117" s="1228"/>
    </row>
    <row r="118" spans="2:6" x14ac:dyDescent="0.25">
      <c r="B118" s="1228"/>
      <c r="C118" s="1228"/>
      <c r="D118" s="1228"/>
      <c r="E118" s="1228"/>
      <c r="F118" s="1228"/>
    </row>
    <row r="119" spans="2:6" x14ac:dyDescent="0.25">
      <c r="B119" s="1228"/>
      <c r="C119" s="1228"/>
      <c r="D119" s="1228"/>
      <c r="E119" s="1228"/>
      <c r="F119" s="1228"/>
    </row>
    <row r="120" spans="2:6" x14ac:dyDescent="0.25">
      <c r="B120" s="1228"/>
      <c r="C120" s="1228"/>
      <c r="D120" s="1228"/>
      <c r="E120" s="1228"/>
      <c r="F120" s="1228"/>
    </row>
    <row r="121" spans="2:6" x14ac:dyDescent="0.25">
      <c r="B121" s="1228"/>
      <c r="C121" s="1228"/>
      <c r="D121" s="1228"/>
      <c r="E121" s="1228"/>
      <c r="F121" s="1228"/>
    </row>
    <row r="122" spans="2:6" x14ac:dyDescent="0.25">
      <c r="B122" s="1228"/>
      <c r="C122" s="1228"/>
      <c r="D122" s="1228"/>
      <c r="E122" s="1228"/>
      <c r="F122" s="1228"/>
    </row>
    <row r="123" spans="2:6" x14ac:dyDescent="0.25">
      <c r="B123" s="1228"/>
      <c r="C123" s="1228"/>
      <c r="D123" s="1228"/>
      <c r="E123" s="1228"/>
      <c r="F123" s="1228"/>
    </row>
    <row r="124" spans="2:6" x14ac:dyDescent="0.25">
      <c r="B124" s="1228"/>
      <c r="C124" s="1228"/>
      <c r="D124" s="1228"/>
      <c r="E124" s="1228"/>
      <c r="F124" s="1228"/>
    </row>
    <row r="125" spans="2:6" x14ac:dyDescent="0.25">
      <c r="B125" s="1228"/>
      <c r="C125" s="1228"/>
      <c r="D125" s="1228"/>
      <c r="E125" s="1228"/>
      <c r="F125" s="1228"/>
    </row>
    <row r="126" spans="2:6" x14ac:dyDescent="0.25">
      <c r="B126" s="1228"/>
      <c r="C126" s="1228"/>
      <c r="D126" s="1228"/>
      <c r="E126" s="1228"/>
      <c r="F126" s="1228"/>
    </row>
    <row r="127" spans="2:6" x14ac:dyDescent="0.25">
      <c r="B127" s="1228"/>
      <c r="C127" s="1228"/>
      <c r="D127" s="1228"/>
      <c r="E127" s="1228"/>
      <c r="F127" s="1228"/>
    </row>
    <row r="128" spans="2:6" x14ac:dyDescent="0.25">
      <c r="B128" s="1228"/>
      <c r="C128" s="1228"/>
      <c r="D128" s="1228"/>
      <c r="E128" s="1228"/>
      <c r="F128" s="1228"/>
    </row>
    <row r="129" spans="2:6" x14ac:dyDescent="0.25">
      <c r="B129" s="1228"/>
      <c r="C129" s="1228"/>
      <c r="D129" s="1228"/>
      <c r="E129" s="1228"/>
      <c r="F129" s="1228"/>
    </row>
    <row r="130" spans="2:6" x14ac:dyDescent="0.25">
      <c r="B130" s="1228"/>
      <c r="C130" s="1228"/>
      <c r="D130" s="1228"/>
      <c r="E130" s="1228"/>
      <c r="F130" s="1228"/>
    </row>
    <row r="131" spans="2:6" x14ac:dyDescent="0.25">
      <c r="B131" s="1228"/>
      <c r="C131" s="1228"/>
      <c r="D131" s="1228"/>
      <c r="E131" s="1228"/>
      <c r="F131" s="1228"/>
    </row>
    <row r="132" spans="2:6" x14ac:dyDescent="0.25">
      <c r="B132" s="1228"/>
      <c r="C132" s="1228"/>
      <c r="D132" s="1228"/>
      <c r="E132" s="1228"/>
      <c r="F132" s="1228"/>
    </row>
    <row r="133" spans="2:6" x14ac:dyDescent="0.25">
      <c r="B133" s="1228"/>
      <c r="C133" s="1228"/>
      <c r="D133" s="1228"/>
      <c r="E133" s="1228"/>
      <c r="F133" s="1228"/>
    </row>
    <row r="134" spans="2:6" x14ac:dyDescent="0.25">
      <c r="B134" s="1228"/>
      <c r="C134" s="1228"/>
      <c r="D134" s="1228"/>
      <c r="E134" s="1228"/>
      <c r="F134" s="1228"/>
    </row>
    <row r="135" spans="2:6" x14ac:dyDescent="0.25">
      <c r="B135" s="1228"/>
      <c r="C135" s="1228"/>
      <c r="D135" s="1228"/>
      <c r="E135" s="1228"/>
      <c r="F135" s="1228"/>
    </row>
    <row r="136" spans="2:6" x14ac:dyDescent="0.25">
      <c r="B136" s="1228"/>
      <c r="C136" s="1228"/>
      <c r="D136" s="1228"/>
      <c r="E136" s="1228"/>
      <c r="F136" s="1228"/>
    </row>
    <row r="137" spans="2:6" x14ac:dyDescent="0.25">
      <c r="B137" s="1228"/>
      <c r="C137" s="1228"/>
      <c r="D137" s="1228"/>
      <c r="E137" s="1228"/>
      <c r="F137" s="1228"/>
    </row>
    <row r="138" spans="2:6" x14ac:dyDescent="0.25">
      <c r="B138" s="1228"/>
      <c r="C138" s="1228"/>
      <c r="D138" s="1228"/>
      <c r="E138" s="1228"/>
      <c r="F138" s="1228"/>
    </row>
    <row r="139" spans="2:6" x14ac:dyDescent="0.25">
      <c r="B139" s="1228"/>
      <c r="C139" s="1228"/>
      <c r="D139" s="1228"/>
      <c r="E139" s="1228"/>
      <c r="F139" s="1228"/>
    </row>
    <row r="140" spans="2:6" x14ac:dyDescent="0.25">
      <c r="B140" s="1228"/>
      <c r="C140" s="1228"/>
      <c r="D140" s="1228"/>
      <c r="E140" s="1228"/>
      <c r="F140" s="1228"/>
    </row>
    <row r="141" spans="2:6" x14ac:dyDescent="0.25">
      <c r="B141" s="1228"/>
      <c r="C141" s="1228"/>
      <c r="D141" s="1228"/>
      <c r="E141" s="1228"/>
      <c r="F141" s="1228"/>
    </row>
    <row r="142" spans="2:6" x14ac:dyDescent="0.25">
      <c r="B142" s="1228"/>
      <c r="C142" s="1228"/>
      <c r="D142" s="1228"/>
      <c r="E142" s="1228"/>
      <c r="F142" s="1228"/>
    </row>
    <row r="143" spans="2:6" x14ac:dyDescent="0.25">
      <c r="B143" s="1228"/>
      <c r="C143" s="1228"/>
      <c r="D143" s="1228"/>
      <c r="E143" s="1228"/>
      <c r="F143" s="1228"/>
    </row>
    <row r="144" spans="2:6" x14ac:dyDescent="0.25">
      <c r="B144" s="1228"/>
      <c r="C144" s="1228"/>
      <c r="D144" s="1228"/>
      <c r="E144" s="1228"/>
      <c r="F144" s="1228"/>
    </row>
    <row r="145" spans="2:10" x14ac:dyDescent="0.25">
      <c r="B145" s="1228"/>
      <c r="C145" s="1228"/>
      <c r="D145" s="1228"/>
      <c r="E145" s="1228"/>
      <c r="F145" s="1228"/>
    </row>
    <row r="146" spans="2:10" x14ac:dyDescent="0.25">
      <c r="B146" s="1228"/>
      <c r="C146" s="1228"/>
      <c r="D146" s="1228"/>
      <c r="E146" s="1228"/>
      <c r="F146" s="1228"/>
      <c r="J146" s="394"/>
    </row>
    <row r="147" spans="2:10" x14ac:dyDescent="0.25">
      <c r="B147" s="1228"/>
      <c r="C147" s="1228"/>
      <c r="D147" s="1228"/>
      <c r="E147" s="1228"/>
      <c r="F147" s="1228"/>
      <c r="J147" s="394"/>
    </row>
    <row r="148" spans="2:10" x14ac:dyDescent="0.25">
      <c r="B148" s="1228"/>
      <c r="C148" s="1228"/>
      <c r="D148" s="1228"/>
      <c r="E148" s="1228"/>
      <c r="F148" s="1228"/>
      <c r="J148" s="394"/>
    </row>
    <row r="149" spans="2:10" x14ac:dyDescent="0.25">
      <c r="B149" s="1228"/>
      <c r="C149" s="1228"/>
      <c r="D149" s="1228"/>
      <c r="E149" s="1228"/>
      <c r="F149" s="1228"/>
      <c r="J149" s="394"/>
    </row>
    <row r="150" spans="2:10" x14ac:dyDescent="0.25">
      <c r="B150" s="1228"/>
      <c r="C150" s="1228"/>
      <c r="D150" s="1228"/>
      <c r="E150" s="1228"/>
      <c r="F150" s="1228"/>
      <c r="J150" s="394"/>
    </row>
    <row r="151" spans="2:10" x14ac:dyDescent="0.25">
      <c r="B151" s="1228"/>
      <c r="C151" s="1228"/>
      <c r="D151" s="1228"/>
      <c r="E151" s="1228"/>
      <c r="F151" s="1228"/>
      <c r="J151" s="394"/>
    </row>
    <row r="152" spans="2:10" x14ac:dyDescent="0.25">
      <c r="B152" s="1228"/>
      <c r="C152" s="1228"/>
      <c r="D152" s="1228"/>
      <c r="E152" s="1228"/>
      <c r="F152" s="1228"/>
      <c r="J152" s="394"/>
    </row>
    <row r="153" spans="2:10" x14ac:dyDescent="0.25">
      <c r="B153" s="1228"/>
      <c r="C153" s="1228"/>
      <c r="D153" s="1228"/>
      <c r="E153" s="1228"/>
      <c r="F153" s="1228"/>
      <c r="J153" s="394"/>
    </row>
    <row r="154" spans="2:10" x14ac:dyDescent="0.25">
      <c r="B154" s="1228"/>
      <c r="C154" s="1228"/>
      <c r="D154" s="1228"/>
      <c r="E154" s="1228"/>
      <c r="F154" s="1228"/>
      <c r="J154" s="394"/>
    </row>
    <row r="155" spans="2:10" x14ac:dyDescent="0.25">
      <c r="B155" s="1228"/>
      <c r="C155" s="1228"/>
      <c r="D155" s="1228"/>
      <c r="E155" s="1228"/>
      <c r="F155" s="1228"/>
      <c r="J155" s="394"/>
    </row>
    <row r="156" spans="2:10" x14ac:dyDescent="0.25">
      <c r="B156" s="1228"/>
      <c r="C156" s="1228"/>
      <c r="D156" s="1228"/>
      <c r="E156" s="1228"/>
      <c r="F156" s="1228"/>
      <c r="J156" s="394"/>
    </row>
  </sheetData>
  <mergeCells count="238">
    <mergeCell ref="B42:B43"/>
    <mergeCell ref="C42:C53"/>
    <mergeCell ref="B44:B45"/>
    <mergeCell ref="B46:B47"/>
    <mergeCell ref="B95:B96"/>
    <mergeCell ref="D95:D96"/>
    <mergeCell ref="E95:E96"/>
    <mergeCell ref="F95:F96"/>
    <mergeCell ref="J13:J15"/>
    <mergeCell ref="H75:H76"/>
    <mergeCell ref="I75:I76"/>
    <mergeCell ref="J75:J76"/>
    <mergeCell ref="E91:E92"/>
    <mergeCell ref="F91:F92"/>
    <mergeCell ref="F93:F94"/>
    <mergeCell ref="E93:E94"/>
    <mergeCell ref="D93:D94"/>
    <mergeCell ref="B93:B94"/>
    <mergeCell ref="B72:B73"/>
    <mergeCell ref="D72:D73"/>
    <mergeCell ref="E72:E73"/>
    <mergeCell ref="F72:F73"/>
    <mergeCell ref="B59:B60"/>
    <mergeCell ref="F61:F63"/>
    <mergeCell ref="I20:K20"/>
    <mergeCell ref="I22:K22"/>
    <mergeCell ref="I23:I24"/>
    <mergeCell ref="J23:J24"/>
    <mergeCell ref="K23:K24"/>
    <mergeCell ref="I26:K26"/>
    <mergeCell ref="I72:I74"/>
    <mergeCell ref="J72:J74"/>
    <mergeCell ref="K72:K74"/>
    <mergeCell ref="J37:J41"/>
    <mergeCell ref="I37:I41"/>
    <mergeCell ref="H69:K69"/>
    <mergeCell ref="H65:H67"/>
    <mergeCell ref="I65:I67"/>
    <mergeCell ref="J65:J67"/>
    <mergeCell ref="K65:K67"/>
    <mergeCell ref="B85:B89"/>
    <mergeCell ref="D85:D89"/>
    <mergeCell ref="E85:E89"/>
    <mergeCell ref="F85:F89"/>
    <mergeCell ref="F82:F84"/>
    <mergeCell ref="E82:E84"/>
    <mergeCell ref="D82:D84"/>
    <mergeCell ref="B82:B84"/>
    <mergeCell ref="F74:F78"/>
    <mergeCell ref="E74:E78"/>
    <mergeCell ref="D74:D78"/>
    <mergeCell ref="B74:B78"/>
    <mergeCell ref="F79:F81"/>
    <mergeCell ref="E79:E81"/>
    <mergeCell ref="D79:D81"/>
    <mergeCell ref="C74:C97"/>
    <mergeCell ref="B91:B92"/>
    <mergeCell ref="D91:D92"/>
    <mergeCell ref="B61:B63"/>
    <mergeCell ref="F64:F67"/>
    <mergeCell ref="D64:D67"/>
    <mergeCell ref="B64:B67"/>
    <mergeCell ref="F68:F71"/>
    <mergeCell ref="E68:E71"/>
    <mergeCell ref="D68:D71"/>
    <mergeCell ref="B68:B71"/>
    <mergeCell ref="C57:C73"/>
    <mergeCell ref="B57:B58"/>
    <mergeCell ref="E64:E67"/>
    <mergeCell ref="A1:A3"/>
    <mergeCell ref="N26:N27"/>
    <mergeCell ref="B3:F3"/>
    <mergeCell ref="C8:F8"/>
    <mergeCell ref="B39:B41"/>
    <mergeCell ref="H56:H57"/>
    <mergeCell ref="I56:I57"/>
    <mergeCell ref="J56:J57"/>
    <mergeCell ref="K56:K57"/>
    <mergeCell ref="D39:D41"/>
    <mergeCell ref="E39:E41"/>
    <mergeCell ref="F39:F41"/>
    <mergeCell ref="B48:B49"/>
    <mergeCell ref="D48:D49"/>
    <mergeCell ref="E48:E49"/>
    <mergeCell ref="F48:F49"/>
    <mergeCell ref="B51:B52"/>
    <mergeCell ref="D51:D52"/>
    <mergeCell ref="E51:E52"/>
    <mergeCell ref="F51:F52"/>
    <mergeCell ref="C36:C41"/>
    <mergeCell ref="F42:F43"/>
    <mergeCell ref="F44:F45"/>
    <mergeCell ref="E42:E43"/>
    <mergeCell ref="D24:D28"/>
    <mergeCell ref="D42:D43"/>
    <mergeCell ref="E44:E45"/>
    <mergeCell ref="D44:D45"/>
    <mergeCell ref="I27:I28"/>
    <mergeCell ref="X35:X37"/>
    <mergeCell ref="W35:W37"/>
    <mergeCell ref="V35:V37"/>
    <mergeCell ref="T35:T37"/>
    <mergeCell ref="K35:K36"/>
    <mergeCell ref="J35:J36"/>
    <mergeCell ref="I35:I36"/>
    <mergeCell ref="H35:H36"/>
    <mergeCell ref="K37:K41"/>
    <mergeCell ref="AB38:AB43"/>
    <mergeCell ref="AB44:AB46"/>
    <mergeCell ref="T38:T39"/>
    <mergeCell ref="V38:V39"/>
    <mergeCell ref="W38:W39"/>
    <mergeCell ref="X38:X39"/>
    <mergeCell ref="H27:H28"/>
    <mergeCell ref="O26:O27"/>
    <mergeCell ref="E24:E28"/>
    <mergeCell ref="H37:H41"/>
    <mergeCell ref="X60:X62"/>
    <mergeCell ref="W60:W62"/>
    <mergeCell ref="V60:V62"/>
    <mergeCell ref="AD1:AL2"/>
    <mergeCell ref="P26:P27"/>
    <mergeCell ref="AC16:AC19"/>
    <mergeCell ref="AB16:AB19"/>
    <mergeCell ref="Q26:Q27"/>
    <mergeCell ref="H13:H15"/>
    <mergeCell ref="I13:I15"/>
    <mergeCell ref="U24:X24"/>
    <mergeCell ref="AC21:AC22"/>
    <mergeCell ref="X44:X45"/>
    <mergeCell ref="W44:W45"/>
    <mergeCell ref="V44:V45"/>
    <mergeCell ref="W46:W47"/>
    <mergeCell ref="V46:V47"/>
    <mergeCell ref="T44:T45"/>
    <mergeCell ref="X46:X47"/>
    <mergeCell ref="T46:T47"/>
    <mergeCell ref="U49:U52"/>
    <mergeCell ref="AB21:AB22"/>
    <mergeCell ref="AA21:AA22"/>
    <mergeCell ref="Z21:Z22"/>
    <mergeCell ref="C12:C17"/>
    <mergeCell ref="K16:K18"/>
    <mergeCell ref="J16:J18"/>
    <mergeCell ref="I16:I18"/>
    <mergeCell ref="H16:H18"/>
    <mergeCell ref="U12:U15"/>
    <mergeCell ref="Q17:Q19"/>
    <mergeCell ref="P17:P19"/>
    <mergeCell ref="O17:O19"/>
    <mergeCell ref="N17:N19"/>
    <mergeCell ref="U16:U18"/>
    <mergeCell ref="K13:K15"/>
    <mergeCell ref="B20:B21"/>
    <mergeCell ref="E37:E38"/>
    <mergeCell ref="K44:K46"/>
    <mergeCell ref="K47:K50"/>
    <mergeCell ref="J47:J50"/>
    <mergeCell ref="I47:I50"/>
    <mergeCell ref="H47:H50"/>
    <mergeCell ref="F46:F47"/>
    <mergeCell ref="J44:J46"/>
    <mergeCell ref="I44:I46"/>
    <mergeCell ref="H44:H46"/>
    <mergeCell ref="F20:F21"/>
    <mergeCell ref="E20:E21"/>
    <mergeCell ref="D20:D21"/>
    <mergeCell ref="B24:B28"/>
    <mergeCell ref="C20:C33"/>
    <mergeCell ref="F37:F38"/>
    <mergeCell ref="B37:B38"/>
    <mergeCell ref="D37:D38"/>
    <mergeCell ref="F24:F28"/>
    <mergeCell ref="H23:H24"/>
    <mergeCell ref="K27:K28"/>
    <mergeCell ref="J27:J28"/>
    <mergeCell ref="E46:E47"/>
    <mergeCell ref="C54:C56"/>
    <mergeCell ref="F57:F58"/>
    <mergeCell ref="E57:E58"/>
    <mergeCell ref="D57:D58"/>
    <mergeCell ref="F59:F60"/>
    <mergeCell ref="E59:E60"/>
    <mergeCell ref="D59:D60"/>
    <mergeCell ref="H61:K61"/>
    <mergeCell ref="H58:H59"/>
    <mergeCell ref="I58:I59"/>
    <mergeCell ref="J58:J59"/>
    <mergeCell ref="K58:K59"/>
    <mergeCell ref="E61:E63"/>
    <mergeCell ref="D61:D63"/>
    <mergeCell ref="D46:D47"/>
    <mergeCell ref="T60:T62"/>
    <mergeCell ref="K62:K64"/>
    <mergeCell ref="J62:J64"/>
    <mergeCell ref="I62:I64"/>
    <mergeCell ref="H62:H64"/>
    <mergeCell ref="K80:K81"/>
    <mergeCell ref="J80:J81"/>
    <mergeCell ref="I80:I81"/>
    <mergeCell ref="H80:H81"/>
    <mergeCell ref="H72:H74"/>
    <mergeCell ref="H70:H71"/>
    <mergeCell ref="I70:I71"/>
    <mergeCell ref="J70:J71"/>
    <mergeCell ref="K70:K71"/>
    <mergeCell ref="K75:K76"/>
    <mergeCell ref="H78:K78"/>
    <mergeCell ref="H103:K103"/>
    <mergeCell ref="Q51:Q52"/>
    <mergeCell ref="Q53:Q55"/>
    <mergeCell ref="P53:P55"/>
    <mergeCell ref="P51:P52"/>
    <mergeCell ref="O51:O52"/>
    <mergeCell ref="N51:N52"/>
    <mergeCell ref="N53:N55"/>
    <mergeCell ref="O53:O55"/>
    <mergeCell ref="K82:K83"/>
    <mergeCell ref="J82:J83"/>
    <mergeCell ref="I82:I83"/>
    <mergeCell ref="H82:H83"/>
    <mergeCell ref="H88:H93"/>
    <mergeCell ref="I88:I93"/>
    <mergeCell ref="J88:J93"/>
    <mergeCell ref="K88:K93"/>
    <mergeCell ref="X53:X54"/>
    <mergeCell ref="T53:T54"/>
    <mergeCell ref="V53:V54"/>
    <mergeCell ref="W53:W54"/>
    <mergeCell ref="X57:X58"/>
    <mergeCell ref="W57:W58"/>
    <mergeCell ref="V57:V58"/>
    <mergeCell ref="U57:U58"/>
    <mergeCell ref="T57:T58"/>
    <mergeCell ref="X55:X56"/>
    <mergeCell ref="W55:W56"/>
    <mergeCell ref="V55:V56"/>
    <mergeCell ref="T55:T56"/>
  </mergeCells>
  <printOptions horizontalCentered="1"/>
  <pageMargins left="0.39370078740157483" right="0.39370078740157483" top="0.55118110236220474" bottom="0.55118110236220474" header="0.31496062992125984" footer="0.31496062992125984"/>
  <pageSetup paperSize="9" scale="59" fitToHeight="39" orientation="portrait" r:id="rId1"/>
  <headerFooter>
    <oddHeader>&amp;CDose form for IR and Fluoroscopy by Patient record&amp;R&amp;D  &amp;T</oddHeader>
    <oddFooter>&amp;C&amp;P  of  &amp;N</odd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C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726" t="s">
        <v>1152</v>
      </c>
      <c r="C2" s="1727"/>
      <c r="D2" s="1728"/>
      <c r="E2" s="1084" t="s">
        <v>753</v>
      </c>
      <c r="F2" s="1709" t="str">
        <f>VLOOKUP($B$2,'Info Exam and Procedure List'!M4:P30,2)</f>
        <v>Usually with a mobile C-arm. Record doses for mobile imaging of cervical spine performed for conducting a laminectomy.</v>
      </c>
      <c r="G2" s="1715"/>
      <c r="H2" s="1715"/>
      <c r="I2" s="1715"/>
      <c r="J2" s="1715"/>
      <c r="K2" s="1715"/>
      <c r="L2" s="1068"/>
      <c r="M2" s="1065"/>
      <c r="O2" s="1061" t="s">
        <v>1765</v>
      </c>
      <c r="S2" s="446"/>
      <c r="T2" s="446"/>
      <c r="U2" s="446"/>
      <c r="V2" s="446"/>
      <c r="W2" s="708"/>
      <c r="AH2" s="446"/>
      <c r="AI2" s="446"/>
      <c r="AJ2" s="446"/>
      <c r="AK2" s="446"/>
      <c r="AL2" s="446"/>
      <c r="AM2" s="446"/>
      <c r="AN2" s="478" t="str">
        <f>VLOOKUP($B$2,'Info Exam and Procedure List'!M4:P49,3)</f>
        <v>X-ray of lumbar spine using mobile image intensifier (procedure) (431871005)</v>
      </c>
      <c r="AO2" s="479" t="str">
        <f>VLOOKUP($B$2,'Info Exam and Procedure List'!M4:P49,4)</f>
        <v>Mobile image intensifier lumbar spine (FLSPNM)</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P15. Mobile imaging of Cervical spine for Laminectomy</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1543</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P15. Mobile imaging of Cervical spine for Laminectomy</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35" priority="2" stopIfTrue="1" operator="containsText" text="No exam date">
      <formula>NOT(ISERROR(SEARCH("No exam date",BH7)))</formula>
    </cfRule>
  </conditionalFormatting>
  <conditionalFormatting sqref="BI7:BI56">
    <cfRule type="containsText" dxfId="34" priority="1" stopIfTrue="1" operator="containsText" text="Required: entry missing">
      <formula>NOT(ISERROR(SEARCH("Required: entry missing",BI7)))</formula>
    </cfRule>
  </conditionalFormatting>
  <conditionalFormatting sqref="CZ7:DA56">
    <cfRule type="containsText" dxfId="33" priority="7" stopIfTrue="1" operator="containsText" text="No dose units entered">
      <formula>NOT(ISERROR(SEARCH("No dose units entered",CZ7)))</formula>
    </cfRule>
    <cfRule type="containsText" dxfId="32" priority="8" stopIfTrue="1" operator="containsText" text="Look for Note on dose units">
      <formula>NOT(ISERROR(SEARCH("Look for Note on dose units",CZ7)))</formula>
    </cfRule>
  </conditionalFormatting>
  <dataValidations count="24">
    <dataValidation type="decimal" allowBlank="1" showInputMessage="1" showErrorMessage="1" error="Height must be entered in centimeters" sqref="Q7:Q156" xr:uid="{00000000-0002-0000-1D00-000000000000}">
      <formula1>0.5</formula1>
      <formula2>3</formula2>
    </dataValidation>
    <dataValidation type="decimal" operator="greaterThan" allowBlank="1" showInputMessage="1" showErrorMessage="1" error="Dose entries cannot be a negative number " sqref="E7:K156" xr:uid="{00000000-0002-0000-1D00-000001000000}">
      <formula1>0</formula1>
    </dataValidation>
    <dataValidation type="whole" allowBlank="1" showInputMessage="1" showErrorMessage="1" sqref="V7:V156" xr:uid="{00000000-0002-0000-1D00-000002000000}">
      <formula1>0</formula1>
      <formula2>200</formula2>
    </dataValidation>
    <dataValidation type="decimal" operator="greaterThan" allowBlank="1" showInputMessage="1" showErrorMessage="1" sqref="AA7:AC156" xr:uid="{00000000-0002-0000-1D00-000003000000}">
      <formula1>0</formula1>
    </dataValidation>
    <dataValidation type="decimal" allowBlank="1" showInputMessage="1" showErrorMessage="1" sqref="O7:O156" xr:uid="{00000000-0002-0000-1D00-000004000000}">
      <formula1>16</formula1>
      <formula2>120</formula2>
    </dataValidation>
    <dataValidation type="decimal" allowBlank="1" showInputMessage="1" showErrorMessage="1" sqref="M7:M156" xr:uid="{00000000-0002-0000-1D00-000005000000}">
      <formula1>30</formula1>
      <formula2>300</formula2>
    </dataValidation>
    <dataValidation type="list" allowBlank="1" showInputMessage="1" sqref="T7:T156" xr:uid="{00000000-0002-0000-1D00-000006000000}">
      <formula1>"2,3,7.5,10,15,20,30,60"</formula1>
    </dataValidation>
    <dataValidation type="list" allowBlank="1" showInputMessage="1" sqref="S7:S156 AG7:AG156 X7:X156" xr:uid="{00000000-0002-0000-1D00-000007000000}">
      <formula1>"Yes, No, Not known"</formula1>
    </dataValidation>
    <dataValidation type="list" allowBlank="1" showInputMessage="1" sqref="U7:U156" xr:uid="{00000000-0002-0000-1D00-000008000000}">
      <formula1>"60,30,15,10,7.5"</formula1>
    </dataValidation>
    <dataValidation type="list" allowBlank="1" showInputMessage="1" sqref="Z7:Z156" xr:uid="{00000000-0002-0000-1D00-000009000000}">
      <formula1>"Yes: In all cases, Yes: In most cases, Yes: In some cases, No, Not Known"</formula1>
    </dataValidation>
    <dataValidation type="list" allowBlank="1" showInputMessage="1" sqref="AD7:AD156" xr:uid="{00000000-0002-0000-1D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1D00-00000B000000}">
      <formula1>"Yes: High, Yes: Medium, Yes: Low, Yes: Bone, Yes: Soft tissue,Yes: Other, No, No: see notes, Not Known"</formula1>
    </dataValidation>
    <dataValidation type="list" allowBlank="1" showInputMessage="1" sqref="Y7:Y156" xr:uid="{00000000-0002-0000-1D00-00000C000000}">
      <formula1>$AW$13:$AW$23</formula1>
    </dataValidation>
    <dataValidation type="list" allowBlank="1" showInputMessage="1" sqref="AP7:AP156" xr:uid="{00000000-0002-0000-1D00-00000D000000}">
      <formula1>$AW$27:$AW$34</formula1>
    </dataValidation>
    <dataValidation type="list" allowBlank="1" showInputMessage="1" sqref="P7:P156" xr:uid="{00000000-0002-0000-1D00-00000E000000}">
      <formula1>$AU$29:$AU$32</formula1>
    </dataValidation>
    <dataValidation type="list" allowBlank="1" showInputMessage="1" sqref="I4:K4" xr:uid="{00000000-0002-0000-1D00-00000F000000}">
      <formula1>"Gy, dGy, cGy, mGy, Other, Not known"</formula1>
    </dataValidation>
    <dataValidation type="list" allowBlank="1" showInputMessage="1" sqref="H4" xr:uid="{00000000-0002-0000-1D00-000010000000}">
      <formula1>"Seconds, Minutes - decimal point - seconds, Minutes and decimal fraction of minutes, Other, Not known"</formula1>
    </dataValidation>
    <dataValidation type="list" allowBlank="1" showInputMessage="1" sqref="AF7:AF156" xr:uid="{00000000-0002-0000-1D00-000011000000}">
      <formula1>"0.5, 1.0, 1.5, 2.0, 2.5, 3.0, 3.5, 4.0, 4.5, 5.0"</formula1>
    </dataValidation>
    <dataValidation type="list" allowBlank="1" showInputMessage="1" sqref="AE7:AE156" xr:uid="{00000000-0002-0000-1D00-000012000000}">
      <formula1>"0.1, 0.2, 0.3, 0.4, 0.5, 0.6, 0.7, 0.8, 0.9"</formula1>
    </dataValidation>
    <dataValidation type="list" allowBlank="1" showInputMessage="1" sqref="AL7:AL156" xr:uid="{00000000-0002-0000-1D00-000013000000}">
      <formula1>"Yes, Yes: comment in column AQ, No, Not Known"</formula1>
    </dataValidation>
    <dataValidation type="list" allowBlank="1" showInputMessage="1" sqref="AM7:AM156" xr:uid="{00000000-0002-0000-1D00-000014000000}">
      <formula1>"Not known, Yes: check image after procedure, Yes: see additional information in column AQ, Yes, No"</formula1>
    </dataValidation>
    <dataValidation type="date" allowBlank="1" showInputMessage="1" showErrorMessage="1" sqref="D7:D156" xr:uid="{00000000-0002-0000-1D00-000015000000}">
      <formula1>42370</formula1>
      <formula2>47484</formula2>
    </dataValidation>
    <dataValidation type="list" allowBlank="1" showInputMessage="1" sqref="F4:G4" xr:uid="{00000000-0002-0000-1D00-000016000000}">
      <formula1>$AU$13:$AU$21</formula1>
    </dataValidation>
    <dataValidation type="list" allowBlank="1" showInputMessage="1" sqref="W7:W156" xr:uid="{CF1841FC-BAC3-42B0-A0A5-89C10402C5D2}">
      <formula1>"Yes, Yes: Virtual grid, No, Not known"</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CC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726" t="s">
        <v>1153</v>
      </c>
      <c r="C2" s="1727"/>
      <c r="D2" s="1728"/>
      <c r="E2" s="1084" t="s">
        <v>753</v>
      </c>
      <c r="F2" s="1709" t="str">
        <f>VLOOKUP($B$2,'Info Exam and Procedure List'!M4:P30,2)</f>
        <v>Usually with mobile C-arm. Record doses for mobile imaging of the hip for dynamic hip screw (AKA Orthopaedic hip pinning) procedures. Only include doses for procedures where one hip only is imaged.</v>
      </c>
      <c r="G2" s="1715"/>
      <c r="H2" s="1715"/>
      <c r="I2" s="1715"/>
      <c r="J2" s="1715"/>
      <c r="K2" s="1716"/>
      <c r="L2" s="1068"/>
      <c r="M2" s="1065"/>
      <c r="O2" s="1061" t="s">
        <v>1765</v>
      </c>
      <c r="S2" s="446"/>
      <c r="T2" s="446"/>
      <c r="U2" s="446"/>
      <c r="V2" s="446"/>
      <c r="W2" s="708"/>
      <c r="AH2" s="446"/>
      <c r="AI2" s="446"/>
      <c r="AJ2" s="446"/>
      <c r="AK2" s="446"/>
      <c r="AL2" s="446"/>
      <c r="AM2" s="446"/>
      <c r="AN2" s="478" t="str">
        <f>VLOOKUP($B$2,'Info Exam and Procedure List'!M4:P49,3)</f>
        <v>X-ray of lumbar spine using mobile image intensifier (procedure) (431871005)</v>
      </c>
      <c r="AO2" s="479" t="str">
        <f>VLOOKUP($B$2,'Info Exam and Procedure List'!M4:P49,4)</f>
        <v>Mobile image intensifier lumbar spine (FLSPNM)</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P16. Mobile imaging of Orthopaedic hip pinning</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5"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1544</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48"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P16. Mobile imaging of Orthopaedic hip pinning</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31" priority="2" stopIfTrue="1" operator="containsText" text="No exam date">
      <formula>NOT(ISERROR(SEARCH("No exam date",BH7)))</formula>
    </cfRule>
  </conditionalFormatting>
  <conditionalFormatting sqref="BI7:BI56">
    <cfRule type="containsText" dxfId="30" priority="1" stopIfTrue="1" operator="containsText" text="Required: entry missing">
      <formula>NOT(ISERROR(SEARCH("Required: entry missing",BI7)))</formula>
    </cfRule>
  </conditionalFormatting>
  <conditionalFormatting sqref="CZ7:DA56">
    <cfRule type="containsText" dxfId="29" priority="9" stopIfTrue="1" operator="containsText" text="No dose units entered">
      <formula>NOT(ISERROR(SEARCH("No dose units entered",CZ7)))</formula>
    </cfRule>
    <cfRule type="containsText" dxfId="28" priority="10" stopIfTrue="1" operator="containsText" text="Look for Note on dose units">
      <formula>NOT(ISERROR(SEARCH("Look for Note on dose units",CZ7)))</formula>
    </cfRule>
  </conditionalFormatting>
  <dataValidations count="24">
    <dataValidation type="decimal" allowBlank="1" showInputMessage="1" showErrorMessage="1" sqref="M7:M156" xr:uid="{00000000-0002-0000-1E00-000000000000}">
      <formula1>30</formula1>
      <formula2>300</formula2>
    </dataValidation>
    <dataValidation type="decimal" allowBlank="1" showInputMessage="1" showErrorMessage="1" sqref="O7:O156" xr:uid="{00000000-0002-0000-1E00-000001000000}">
      <formula1>16</formula1>
      <formula2>120</formula2>
    </dataValidation>
    <dataValidation type="decimal" operator="greaterThan" allowBlank="1" showInputMessage="1" showErrorMessage="1" sqref="AA7:AC156" xr:uid="{00000000-0002-0000-1E00-000002000000}">
      <formula1>0</formula1>
    </dataValidation>
    <dataValidation type="whole" allowBlank="1" showInputMessage="1" showErrorMessage="1" sqref="V7:V156" xr:uid="{00000000-0002-0000-1E00-000003000000}">
      <formula1>0</formula1>
      <formula2>200</formula2>
    </dataValidation>
    <dataValidation type="decimal" operator="greaterThan" allowBlank="1" showInputMessage="1" showErrorMessage="1" error="Dose entries cannot be a negative number " sqref="E7:K156" xr:uid="{00000000-0002-0000-1E00-000004000000}">
      <formula1>0</formula1>
    </dataValidation>
    <dataValidation type="decimal" allowBlank="1" showInputMessage="1" showErrorMessage="1" error="Height must be entered in centimeters" sqref="Q7:Q156" xr:uid="{00000000-0002-0000-1E00-000005000000}">
      <formula1>0.5</formula1>
      <formula2>3</formula2>
    </dataValidation>
    <dataValidation type="list" allowBlank="1" showInputMessage="1" sqref="T7:T156" xr:uid="{00000000-0002-0000-1E00-000006000000}">
      <formula1>"2,3,7.5,10,15,20,30,60"</formula1>
    </dataValidation>
    <dataValidation type="list" allowBlank="1" showInputMessage="1" sqref="S7:S156 AG7:AG156 X7:X156" xr:uid="{00000000-0002-0000-1E00-000007000000}">
      <formula1>"Yes, No, Not known"</formula1>
    </dataValidation>
    <dataValidation type="list" allowBlank="1" showInputMessage="1" sqref="U7:U156" xr:uid="{00000000-0002-0000-1E00-000008000000}">
      <formula1>"60,30,15,10,7.5"</formula1>
    </dataValidation>
    <dataValidation type="list" allowBlank="1" showInputMessage="1" sqref="Z7:Z156" xr:uid="{00000000-0002-0000-1E00-000009000000}">
      <formula1>"Yes: In all cases, Yes: In most cases, Yes: In some cases, No, Not Known"</formula1>
    </dataValidation>
    <dataValidation type="list" allowBlank="1" showInputMessage="1" sqref="AD7:AD156" xr:uid="{00000000-0002-0000-1E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1E00-00000B000000}">
      <formula1>"Yes: High, Yes: Medium, Yes: Low, Yes: Bone, Yes: Soft tissue,Yes: Other, No, No: see notes, Not Known"</formula1>
    </dataValidation>
    <dataValidation type="list" allowBlank="1" showInputMessage="1" sqref="Y7:Y156" xr:uid="{00000000-0002-0000-1E00-00000C000000}">
      <formula1>$AW$13:$AW$23</formula1>
    </dataValidation>
    <dataValidation type="list" allowBlank="1" showInputMessage="1" sqref="AP7:AP156" xr:uid="{00000000-0002-0000-1E00-00000D000000}">
      <formula1>$AW$27:$AW$34</formula1>
    </dataValidation>
    <dataValidation type="list" allowBlank="1" showInputMessage="1" sqref="P7:P156" xr:uid="{00000000-0002-0000-1E00-00000E000000}">
      <formula1>$AU$29:$AU$32</formula1>
    </dataValidation>
    <dataValidation type="list" allowBlank="1" showInputMessage="1" sqref="I4:K4" xr:uid="{00000000-0002-0000-1E00-00000F000000}">
      <formula1>"Gy, dGy, cGy, mGy, Other, Not known"</formula1>
    </dataValidation>
    <dataValidation type="list" allowBlank="1" showInputMessage="1" sqref="H4" xr:uid="{00000000-0002-0000-1E00-000010000000}">
      <formula1>"Seconds, Minutes - decimal point - seconds, Minutes and decimal fraction of minutes, Other, Not known"</formula1>
    </dataValidation>
    <dataValidation type="list" allowBlank="1" showInputMessage="1" sqref="AF7:AF156" xr:uid="{00000000-0002-0000-1E00-000011000000}">
      <formula1>"0.5, 1.0, 1.5, 2.0, 2.5, 3.0, 3.5, 4.0, 4.5, 5.0"</formula1>
    </dataValidation>
    <dataValidation type="list" allowBlank="1" showInputMessage="1" sqref="AE7:AE156" xr:uid="{00000000-0002-0000-1E00-000012000000}">
      <formula1>"0.1, 0.2, 0.3, 0.4, 0.5, 0.6, 0.7, 0.8, 0.9"</formula1>
    </dataValidation>
    <dataValidation type="list" allowBlank="1" showInputMessage="1" sqref="AL7:AL156" xr:uid="{00000000-0002-0000-1E00-000013000000}">
      <formula1>"Yes, Yes: comment in column AQ, No, Not Known"</formula1>
    </dataValidation>
    <dataValidation type="list" allowBlank="1" showInputMessage="1" sqref="AM7:AM156" xr:uid="{00000000-0002-0000-1E00-000014000000}">
      <formula1>"Not known, Yes: check image after procedure, Yes: see additional information in column AQ, Yes, No"</formula1>
    </dataValidation>
    <dataValidation type="date" allowBlank="1" showInputMessage="1" showErrorMessage="1" sqref="D7:D156" xr:uid="{00000000-0002-0000-1E00-000015000000}">
      <formula1>42370</formula1>
      <formula2>47484</formula2>
    </dataValidation>
    <dataValidation type="list" allowBlank="1" showInputMessage="1" sqref="F4:G4" xr:uid="{00000000-0002-0000-1E00-000016000000}">
      <formula1>$AU$13:$AU$21</formula1>
    </dataValidation>
    <dataValidation type="list" allowBlank="1" showInputMessage="1" sqref="W7:W156" xr:uid="{B383D674-9404-4BC3-918F-428A5ABD728C}">
      <formula1>"Yes, Yes: Virtual grid, No, Not known"</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CC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2"/>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726" t="s">
        <v>1154</v>
      </c>
      <c r="C2" s="1727"/>
      <c r="D2" s="1728"/>
      <c r="E2" s="1084" t="s">
        <v>753</v>
      </c>
      <c r="F2" s="1709" t="str">
        <f>VLOOKUP($B$2,'Info Exam and Procedure List'!M4:P30,2)</f>
        <v>Usually with mobile C-arm. Record doses for mobile imaging of lumbar spine for performed for conducting a laminectomy.</v>
      </c>
      <c r="G2" s="1715"/>
      <c r="H2" s="1715"/>
      <c r="I2" s="1715"/>
      <c r="J2" s="1715"/>
      <c r="K2" s="1716"/>
      <c r="L2" s="1068"/>
      <c r="M2" s="1065"/>
      <c r="O2" s="1061" t="s">
        <v>1765</v>
      </c>
      <c r="S2" s="446"/>
      <c r="T2" s="446"/>
      <c r="U2" s="446"/>
      <c r="V2" s="446"/>
      <c r="W2" s="708"/>
      <c r="AH2" s="446"/>
      <c r="AI2" s="446"/>
      <c r="AJ2" s="446"/>
      <c r="AK2" s="446"/>
      <c r="AL2" s="446"/>
      <c r="AM2" s="446"/>
      <c r="AN2" s="478" t="str">
        <f>VLOOKUP($B$2,'Info Exam and Procedure List'!M4:P86,3)</f>
        <v>X-ray of lumbar spine using mobile image intensifier (procedure) (431871005)</v>
      </c>
      <c r="AO2" s="479" t="str">
        <f>VLOOKUP($B$2,'Info Exam and Procedure List'!M4:P30,4)</f>
        <v>Mobile image intensifier lumbar spine (FLSPNM)</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P17. Mobile imaging of Lumbar Spine  for Laminectomy</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1521</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P17. Mobile imaging of Lumbar Spine  for Laminectomy</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27" priority="2" stopIfTrue="1" operator="containsText" text="No exam date">
      <formula>NOT(ISERROR(SEARCH("No exam date",BH7)))</formula>
    </cfRule>
  </conditionalFormatting>
  <conditionalFormatting sqref="BI7:BI56">
    <cfRule type="containsText" dxfId="26" priority="1" stopIfTrue="1" operator="containsText" text="Required: entry missing">
      <formula>NOT(ISERROR(SEARCH("Required: entry missing",BI7)))</formula>
    </cfRule>
  </conditionalFormatting>
  <conditionalFormatting sqref="CZ7:DA56">
    <cfRule type="containsText" dxfId="25" priority="9" stopIfTrue="1" operator="containsText" text="No dose units entered">
      <formula>NOT(ISERROR(SEARCH("No dose units entered",CZ7)))</formula>
    </cfRule>
    <cfRule type="containsText" dxfId="24" priority="10" stopIfTrue="1" operator="containsText" text="Look for Note on dose units">
      <formula>NOT(ISERROR(SEARCH("Look for Note on dose units",CZ7)))</formula>
    </cfRule>
  </conditionalFormatting>
  <dataValidations count="24">
    <dataValidation type="decimal" allowBlank="1" showInputMessage="1" showErrorMessage="1" error="Height must be entered in centimeters" sqref="Q7:Q156" xr:uid="{00000000-0002-0000-1F00-000000000000}">
      <formula1>0.5</formula1>
      <formula2>3</formula2>
    </dataValidation>
    <dataValidation type="decimal" operator="greaterThan" allowBlank="1" showInputMessage="1" showErrorMessage="1" error="Dose entries cannot be a negative number " sqref="E7:K156" xr:uid="{00000000-0002-0000-1F00-000001000000}">
      <formula1>0</formula1>
    </dataValidation>
    <dataValidation type="whole" allowBlank="1" showInputMessage="1" showErrorMessage="1" sqref="V7:V156" xr:uid="{00000000-0002-0000-1F00-000002000000}">
      <formula1>0</formula1>
      <formula2>200</formula2>
    </dataValidation>
    <dataValidation type="decimal" operator="greaterThan" allowBlank="1" showInputMessage="1" showErrorMessage="1" sqref="AA7:AC156" xr:uid="{00000000-0002-0000-1F00-000003000000}">
      <formula1>0</formula1>
    </dataValidation>
    <dataValidation type="decimal" allowBlank="1" showInputMessage="1" showErrorMessage="1" sqref="O7:O156" xr:uid="{00000000-0002-0000-1F00-000004000000}">
      <formula1>16</formula1>
      <formula2>120</formula2>
    </dataValidation>
    <dataValidation type="decimal" allowBlank="1" showInputMessage="1" showErrorMessage="1" sqref="M7:M156" xr:uid="{00000000-0002-0000-1F00-000005000000}">
      <formula1>30</formula1>
      <formula2>300</formula2>
    </dataValidation>
    <dataValidation type="list" allowBlank="1" showInputMessage="1" sqref="T7:T156" xr:uid="{00000000-0002-0000-1F00-000006000000}">
      <formula1>"2,3,7.5,10,15,20,30,60"</formula1>
    </dataValidation>
    <dataValidation type="list" allowBlank="1" showInputMessage="1" sqref="S7:S156 AG7:AG156 X7:X156" xr:uid="{00000000-0002-0000-1F00-000007000000}">
      <formula1>"Yes, No, Not known"</formula1>
    </dataValidation>
    <dataValidation type="list" allowBlank="1" showInputMessage="1" sqref="U7:U156" xr:uid="{00000000-0002-0000-1F00-000008000000}">
      <formula1>"60,30,15,10,7.5"</formula1>
    </dataValidation>
    <dataValidation type="list" allowBlank="1" showInputMessage="1" sqref="Z7:Z156" xr:uid="{00000000-0002-0000-1F00-000009000000}">
      <formula1>"Yes: In all cases, Yes: In most cases, Yes: In some cases, No, Not Known"</formula1>
    </dataValidation>
    <dataValidation type="list" allowBlank="1" showInputMessage="1" sqref="AD7:AD156" xr:uid="{00000000-0002-0000-1F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1F00-00000B000000}">
      <formula1>"Yes: High, Yes: Medium, Yes: Low, Yes: Bone, Yes: Soft tissue,Yes: Other, No, No: see notes, Not Known"</formula1>
    </dataValidation>
    <dataValidation type="list" allowBlank="1" showInputMessage="1" sqref="Y7:Y156" xr:uid="{00000000-0002-0000-1F00-00000C000000}">
      <formula1>$AW$13:$AW$23</formula1>
    </dataValidation>
    <dataValidation type="list" allowBlank="1" showInputMessage="1" sqref="AP7:AP156" xr:uid="{00000000-0002-0000-1F00-00000D000000}">
      <formula1>$AW$27:$AW$34</formula1>
    </dataValidation>
    <dataValidation type="list" allowBlank="1" showInputMessage="1" sqref="P7:P156" xr:uid="{00000000-0002-0000-1F00-00000E000000}">
      <formula1>$AU$29:$AU$32</formula1>
    </dataValidation>
    <dataValidation type="list" allowBlank="1" showInputMessage="1" sqref="I4:K4" xr:uid="{00000000-0002-0000-1F00-00000F000000}">
      <formula1>"Gy, dGy, cGy, mGy, Other, Not known"</formula1>
    </dataValidation>
    <dataValidation type="list" allowBlank="1" showInputMessage="1" sqref="H4" xr:uid="{00000000-0002-0000-1F00-000010000000}">
      <formula1>"Seconds, Minutes - decimal point - seconds, Minutes and decimal fraction of minutes, Other, Not known"</formula1>
    </dataValidation>
    <dataValidation type="list" allowBlank="1" showInputMessage="1" sqref="AF7:AF156" xr:uid="{00000000-0002-0000-1F00-000011000000}">
      <formula1>"0.5, 1.0, 1.5, 2.0, 2.5, 3.0, 3.5, 4.0, 4.5, 5.0"</formula1>
    </dataValidation>
    <dataValidation type="list" allowBlank="1" showInputMessage="1" sqref="AE7:AE156" xr:uid="{00000000-0002-0000-1F00-000012000000}">
      <formula1>"0.1, 0.2, 0.3, 0.4, 0.5, 0.6, 0.7, 0.8, 0.9"</formula1>
    </dataValidation>
    <dataValidation type="list" allowBlank="1" showInputMessage="1" sqref="AL7:AL156" xr:uid="{00000000-0002-0000-1F00-000013000000}">
      <formula1>"Yes, Yes: comment in column AQ, No, Not Known"</formula1>
    </dataValidation>
    <dataValidation type="list" allowBlank="1" showInputMessage="1" sqref="AM7:AM156" xr:uid="{00000000-0002-0000-1F00-000014000000}">
      <formula1>"Not known, Yes: check image after procedure, Yes: see additional information in column AQ, Yes, No"</formula1>
    </dataValidation>
    <dataValidation type="date" allowBlank="1" showInputMessage="1" showErrorMessage="1" sqref="D7:D156" xr:uid="{00000000-0002-0000-1F00-000015000000}">
      <formula1>42370</formula1>
      <formula2>47484</formula2>
    </dataValidation>
    <dataValidation type="list" allowBlank="1" showInputMessage="1" sqref="F4:G4" xr:uid="{00000000-0002-0000-1F00-000016000000}">
      <formula1>$AU$13:$AU$21</formula1>
    </dataValidation>
    <dataValidation type="list" allowBlank="1" showInputMessage="1" sqref="W7:W156" xr:uid="{5F039D00-E32D-48D5-955C-E31F0ED6A81A}">
      <formula1>"Yes, Yes: Virtual grid, No, Not known"</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8.8554687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1" t="s">
        <v>819</v>
      </c>
      <c r="M1" s="1070"/>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729" t="s">
        <v>643</v>
      </c>
      <c r="C2" s="1730"/>
      <c r="D2" s="1731"/>
      <c r="E2" s="939" t="s">
        <v>1546</v>
      </c>
      <c r="F2" s="1732"/>
      <c r="G2" s="1733"/>
      <c r="H2" s="1734"/>
      <c r="I2" s="939" t="s">
        <v>753</v>
      </c>
      <c r="J2" s="1709" t="str">
        <f>VLOOKUP($B$2,$AU$37:$AX$114,2)</f>
        <v xml:space="preserve">Please select exam from B2 list or enter in F2, notes in Additional Information (AQ), and SNOMED-CT and NICIP codes in columns AN and AO. </v>
      </c>
      <c r="K2" s="1715"/>
      <c r="L2" s="1716"/>
      <c r="M2" s="1071"/>
      <c r="O2" s="1061" t="s">
        <v>1765</v>
      </c>
      <c r="S2" s="446"/>
      <c r="T2" s="446"/>
      <c r="U2" s="446"/>
      <c r="V2" s="446"/>
      <c r="W2" s="708"/>
      <c r="AH2" s="446"/>
      <c r="AI2" s="446"/>
      <c r="AJ2" s="446"/>
      <c r="AK2" s="446"/>
      <c r="AL2" s="446"/>
      <c r="AM2" s="446"/>
      <c r="AN2" s="1203" t="str">
        <f>VLOOKUP($B$2,$AU$38:$AX$114,3)</f>
        <v>N/A: Enter in column AN</v>
      </c>
      <c r="AO2" s="1204" t="str">
        <f>VLOOKUP($B$2,$AU$38:$AX$114,4)</f>
        <v>N/A: Enter in column AO</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Z01. Other</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1520</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Z01. Other</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ncomment:-see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thickBot="1" x14ac:dyDescent="0.3">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thickBot="1" x14ac:dyDescent="0.3">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258" t="s">
        <v>230</v>
      </c>
      <c r="AV37" s="155" t="s">
        <v>540</v>
      </c>
      <c r="AW37" s="155" t="s">
        <v>283</v>
      </c>
      <c r="AX37" s="156" t="s">
        <v>284</v>
      </c>
      <c r="AY37" s="1168" t="s">
        <v>283</v>
      </c>
      <c r="AZ37" s="1169" t="s">
        <v>284</v>
      </c>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180" t="s">
        <v>2105</v>
      </c>
      <c r="AV38" s="1167" t="s">
        <v>635</v>
      </c>
      <c r="AW38" s="1167" t="s">
        <v>544</v>
      </c>
      <c r="AX38" s="1166" t="s">
        <v>545</v>
      </c>
      <c r="AY38" s="1167" t="s">
        <v>544</v>
      </c>
      <c r="AZ38" s="1166" t="s">
        <v>545</v>
      </c>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177" t="s">
        <v>2106</v>
      </c>
      <c r="AV39" s="1198" t="s">
        <v>641</v>
      </c>
      <c r="AW39" s="1198" t="s">
        <v>558</v>
      </c>
      <c r="AX39" s="1164" t="s">
        <v>559</v>
      </c>
      <c r="AY39" s="1198" t="s">
        <v>558</v>
      </c>
      <c r="AZ39" s="1164" t="s">
        <v>559</v>
      </c>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177" t="s">
        <v>2107</v>
      </c>
      <c r="AV40" s="1198" t="s">
        <v>636</v>
      </c>
      <c r="AW40" s="1172" t="s">
        <v>546</v>
      </c>
      <c r="AX40" s="1173" t="s">
        <v>547</v>
      </c>
      <c r="AY40" s="1172" t="s">
        <v>546</v>
      </c>
      <c r="AZ40" s="1173" t="s">
        <v>547</v>
      </c>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177" t="s">
        <v>2108</v>
      </c>
      <c r="AV41" s="1198" t="s">
        <v>760</v>
      </c>
      <c r="AW41" s="1198" t="s">
        <v>549</v>
      </c>
      <c r="AX41" s="1164" t="s">
        <v>548</v>
      </c>
      <c r="AY41" s="1198" t="s">
        <v>549</v>
      </c>
      <c r="AZ41" s="1164" t="s">
        <v>548</v>
      </c>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177" t="s">
        <v>2109</v>
      </c>
      <c r="AV42" s="1198" t="s">
        <v>637</v>
      </c>
      <c r="AW42" s="1198" t="s">
        <v>550</v>
      </c>
      <c r="AX42" s="1164" t="s">
        <v>551</v>
      </c>
      <c r="AY42" s="1198" t="s">
        <v>550</v>
      </c>
      <c r="AZ42" s="1164" t="s">
        <v>551</v>
      </c>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177" t="s">
        <v>2110</v>
      </c>
      <c r="AV43" s="1198" t="s">
        <v>638</v>
      </c>
      <c r="AW43" s="1172" t="s">
        <v>552</v>
      </c>
      <c r="AX43" s="1164" t="s">
        <v>553</v>
      </c>
      <c r="AY43" s="1172" t="s">
        <v>552</v>
      </c>
      <c r="AZ43" s="1164" t="s">
        <v>553</v>
      </c>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177" t="s">
        <v>2111</v>
      </c>
      <c r="AV44" s="1198" t="s">
        <v>639</v>
      </c>
      <c r="AW44" s="1198" t="s">
        <v>554</v>
      </c>
      <c r="AX44" s="1164" t="s">
        <v>555</v>
      </c>
      <c r="AY44" s="1198" t="s">
        <v>554</v>
      </c>
      <c r="AZ44" s="1164" t="s">
        <v>555</v>
      </c>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177" t="s">
        <v>2112</v>
      </c>
      <c r="AV45" s="1198" t="s">
        <v>640</v>
      </c>
      <c r="AW45" s="1172" t="s">
        <v>556</v>
      </c>
      <c r="AX45" s="1173" t="s">
        <v>557</v>
      </c>
      <c r="AY45" s="1172" t="s">
        <v>556</v>
      </c>
      <c r="AZ45" s="1173" t="s">
        <v>557</v>
      </c>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177" t="s">
        <v>2113</v>
      </c>
      <c r="AV46" s="1198" t="s">
        <v>731</v>
      </c>
      <c r="AW46" s="1198" t="s">
        <v>560</v>
      </c>
      <c r="AX46" s="1164" t="s">
        <v>561</v>
      </c>
      <c r="AY46" s="1198" t="s">
        <v>560</v>
      </c>
      <c r="AZ46" s="1164" t="s">
        <v>561</v>
      </c>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197" t="s">
        <v>1555</v>
      </c>
      <c r="AV47" s="1165" t="s">
        <v>1572</v>
      </c>
      <c r="AW47" s="1192" t="s">
        <v>1849</v>
      </c>
      <c r="AX47" s="1193" t="s">
        <v>1850</v>
      </c>
      <c r="AY47" s="1192" t="s">
        <v>1849</v>
      </c>
      <c r="AZ47" s="1193" t="s">
        <v>1850</v>
      </c>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197" t="s">
        <v>1556</v>
      </c>
      <c r="AV48" s="1165" t="s">
        <v>1572</v>
      </c>
      <c r="AW48" s="1192" t="s">
        <v>1851</v>
      </c>
      <c r="AX48" s="1193" t="s">
        <v>1852</v>
      </c>
      <c r="AY48" s="1192" t="s">
        <v>1851</v>
      </c>
      <c r="AZ48" s="1193" t="s">
        <v>1852</v>
      </c>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197" t="s">
        <v>1557</v>
      </c>
      <c r="AV49" s="1165" t="s">
        <v>1572</v>
      </c>
      <c r="AW49" s="1192" t="s">
        <v>1853</v>
      </c>
      <c r="AX49" s="1193" t="s">
        <v>1854</v>
      </c>
      <c r="AY49" s="1192" t="s">
        <v>1853</v>
      </c>
      <c r="AZ49" s="1193" t="s">
        <v>1854</v>
      </c>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197" t="s">
        <v>1558</v>
      </c>
      <c r="AV50" s="1165" t="s">
        <v>1572</v>
      </c>
      <c r="AW50" s="1192" t="s">
        <v>1855</v>
      </c>
      <c r="AX50" s="1193" t="s">
        <v>1856</v>
      </c>
      <c r="AY50" s="1192" t="s">
        <v>1855</v>
      </c>
      <c r="AZ50" s="1193" t="s">
        <v>1856</v>
      </c>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197" t="s">
        <v>1559</v>
      </c>
      <c r="AV51" s="1165" t="s">
        <v>1572</v>
      </c>
      <c r="AW51" s="1192" t="s">
        <v>1857</v>
      </c>
      <c r="AX51" s="1193" t="s">
        <v>1858</v>
      </c>
      <c r="AY51" s="1192" t="s">
        <v>1857</v>
      </c>
      <c r="AZ51" s="1193" t="s">
        <v>1858</v>
      </c>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197" t="s">
        <v>1560</v>
      </c>
      <c r="AV52" s="1165" t="s">
        <v>1572</v>
      </c>
      <c r="AW52" s="1192" t="s">
        <v>1859</v>
      </c>
      <c r="AX52" s="1193" t="s">
        <v>1860</v>
      </c>
      <c r="AY52" s="1192" t="s">
        <v>1859</v>
      </c>
      <c r="AZ52" s="1193" t="s">
        <v>1860</v>
      </c>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197" t="s">
        <v>2123</v>
      </c>
      <c r="AV53" s="1165" t="s">
        <v>2124</v>
      </c>
      <c r="AW53" s="1192" t="s">
        <v>2125</v>
      </c>
      <c r="AX53" s="1193" t="s">
        <v>2126</v>
      </c>
      <c r="AY53" s="1192" t="s">
        <v>2125</v>
      </c>
      <c r="AZ53" s="1193" t="s">
        <v>2126</v>
      </c>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197" t="s">
        <v>2498</v>
      </c>
      <c r="AV54" s="1165" t="s">
        <v>2499</v>
      </c>
      <c r="AW54" s="1192" t="s">
        <v>2500</v>
      </c>
      <c r="AX54" s="1193" t="s">
        <v>2501</v>
      </c>
      <c r="AY54" s="1192" t="s">
        <v>2500</v>
      </c>
      <c r="AZ54" s="1193" t="s">
        <v>2501</v>
      </c>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197" t="s">
        <v>2502</v>
      </c>
      <c r="AV55" s="1165" t="s">
        <v>1572</v>
      </c>
      <c r="AW55" s="1192" t="s">
        <v>2503</v>
      </c>
      <c r="AX55" s="1193" t="s">
        <v>2504</v>
      </c>
      <c r="AY55" s="1192" t="s">
        <v>2503</v>
      </c>
      <c r="AZ55" s="1193" t="s">
        <v>2504</v>
      </c>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197" t="s">
        <v>2505</v>
      </c>
      <c r="AV56" s="1165" t="s">
        <v>1572</v>
      </c>
      <c r="AW56" s="1192" t="s">
        <v>2506</v>
      </c>
      <c r="AX56" s="1193" t="s">
        <v>2507</v>
      </c>
      <c r="AY56" s="1192" t="s">
        <v>2506</v>
      </c>
      <c r="AZ56" s="1193" t="s">
        <v>2507</v>
      </c>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197" t="s">
        <v>1658</v>
      </c>
      <c r="AV57" s="1199" t="s">
        <v>1572</v>
      </c>
      <c r="AW57" s="1186" t="s">
        <v>1861</v>
      </c>
      <c r="AX57" s="1188" t="s">
        <v>1862</v>
      </c>
      <c r="AY57" s="1186" t="s">
        <v>1861</v>
      </c>
      <c r="AZ57" s="1188" t="s">
        <v>1862</v>
      </c>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197" t="s">
        <v>1659</v>
      </c>
      <c r="AV58" s="1199" t="s">
        <v>1572</v>
      </c>
      <c r="AW58" s="1186" t="s">
        <v>593</v>
      </c>
      <c r="AX58" s="1188" t="s">
        <v>592</v>
      </c>
      <c r="AY58" s="1186" t="s">
        <v>593</v>
      </c>
      <c r="AZ58" s="1188" t="s">
        <v>592</v>
      </c>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197" t="s">
        <v>1660</v>
      </c>
      <c r="AV59" s="1199" t="s">
        <v>1572</v>
      </c>
      <c r="AW59" s="1186" t="s">
        <v>1863</v>
      </c>
      <c r="AX59" s="1188" t="s">
        <v>1864</v>
      </c>
      <c r="AY59" s="1186" t="s">
        <v>1863</v>
      </c>
      <c r="AZ59" s="1188" t="s">
        <v>1864</v>
      </c>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197" t="s">
        <v>1661</v>
      </c>
      <c r="AV60" s="1199" t="s">
        <v>1572</v>
      </c>
      <c r="AW60" s="1186" t="s">
        <v>587</v>
      </c>
      <c r="AX60" s="1188" t="s">
        <v>588</v>
      </c>
      <c r="AY60" s="1186" t="s">
        <v>587</v>
      </c>
      <c r="AZ60" s="1188" t="s">
        <v>588</v>
      </c>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197" t="s">
        <v>1662</v>
      </c>
      <c r="AV61" s="1199" t="s">
        <v>1572</v>
      </c>
      <c r="AW61" s="1186" t="s">
        <v>589</v>
      </c>
      <c r="AX61" s="1188" t="s">
        <v>590</v>
      </c>
      <c r="AY61" s="1186" t="s">
        <v>589</v>
      </c>
      <c r="AZ61" s="1188" t="s">
        <v>590</v>
      </c>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197" t="s">
        <v>1663</v>
      </c>
      <c r="AV62" s="1199" t="s">
        <v>1572</v>
      </c>
      <c r="AW62" s="1186" t="s">
        <v>1865</v>
      </c>
      <c r="AX62" s="1188" t="s">
        <v>1866</v>
      </c>
      <c r="AY62" s="1186" t="s">
        <v>1865</v>
      </c>
      <c r="AZ62" s="1188" t="s">
        <v>1866</v>
      </c>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197" t="s">
        <v>1664</v>
      </c>
      <c r="AV63" s="1199" t="s">
        <v>1572</v>
      </c>
      <c r="AW63" s="1186" t="s">
        <v>1867</v>
      </c>
      <c r="AX63" s="1188" t="s">
        <v>1868</v>
      </c>
      <c r="AY63" s="1186" t="s">
        <v>1867</v>
      </c>
      <c r="AZ63" s="1188" t="s">
        <v>1868</v>
      </c>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177" t="s">
        <v>1142</v>
      </c>
      <c r="AV64" s="1198" t="s">
        <v>564</v>
      </c>
      <c r="AW64" s="1172" t="s">
        <v>562</v>
      </c>
      <c r="AX64" s="1164" t="s">
        <v>563</v>
      </c>
      <c r="AY64" s="1172" t="s">
        <v>562</v>
      </c>
      <c r="AZ64" s="1164" t="s">
        <v>563</v>
      </c>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177" t="s">
        <v>1143</v>
      </c>
      <c r="AV65" s="1198" t="s">
        <v>632</v>
      </c>
      <c r="AW65" s="1198" t="s">
        <v>562</v>
      </c>
      <c r="AX65" s="1173" t="s">
        <v>563</v>
      </c>
      <c r="AY65" s="1198" t="s">
        <v>562</v>
      </c>
      <c r="AZ65" s="1173" t="s">
        <v>563</v>
      </c>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178" t="s">
        <v>672</v>
      </c>
      <c r="AV66" s="1200" t="s">
        <v>2128</v>
      </c>
      <c r="AW66" s="1172" t="s">
        <v>565</v>
      </c>
      <c r="AX66" s="1174" t="s">
        <v>566</v>
      </c>
      <c r="AY66" s="1172" t="s">
        <v>565</v>
      </c>
      <c r="AZ66" s="1174" t="s">
        <v>566</v>
      </c>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177" t="s">
        <v>1144</v>
      </c>
      <c r="AV67" s="1198" t="s">
        <v>1839</v>
      </c>
      <c r="AW67" s="1198" t="s">
        <v>567</v>
      </c>
      <c r="AX67" s="1164" t="s">
        <v>568</v>
      </c>
      <c r="AY67" s="1198" t="s">
        <v>567</v>
      </c>
      <c r="AZ67" s="1164" t="s">
        <v>568</v>
      </c>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177" t="s">
        <v>1145</v>
      </c>
      <c r="AV68" s="1198" t="s">
        <v>732</v>
      </c>
      <c r="AW68" s="1198" t="s">
        <v>569</v>
      </c>
      <c r="AX68" s="1164" t="s">
        <v>570</v>
      </c>
      <c r="AY68" s="1198" t="s">
        <v>569</v>
      </c>
      <c r="AZ68" s="1164" t="s">
        <v>570</v>
      </c>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178" t="s">
        <v>673</v>
      </c>
      <c r="AV69" s="1172" t="s">
        <v>733</v>
      </c>
      <c r="AW69" s="1179" t="s">
        <v>571</v>
      </c>
      <c r="AX69" s="1173" t="s">
        <v>572</v>
      </c>
      <c r="AY69" s="1179" t="s">
        <v>571</v>
      </c>
      <c r="AZ69" s="1173" t="s">
        <v>572</v>
      </c>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183" t="s">
        <v>668</v>
      </c>
      <c r="AV70" s="1410" t="s">
        <v>732</v>
      </c>
      <c r="AW70" s="1410" t="s">
        <v>573</v>
      </c>
      <c r="AX70" s="1201" t="s">
        <v>574</v>
      </c>
      <c r="AY70" s="1410" t="s">
        <v>573</v>
      </c>
      <c r="AZ70" s="1201" t="s">
        <v>574</v>
      </c>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183" t="s">
        <v>669</v>
      </c>
      <c r="AV71" s="1410" t="s">
        <v>732</v>
      </c>
      <c r="AW71" s="1410" t="s">
        <v>575</v>
      </c>
      <c r="AX71" s="1201" t="s">
        <v>576</v>
      </c>
      <c r="AY71" s="1410" t="s">
        <v>575</v>
      </c>
      <c r="AZ71" s="1201" t="s">
        <v>576</v>
      </c>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183" t="s">
        <v>670</v>
      </c>
      <c r="AV72" s="1410" t="s">
        <v>732</v>
      </c>
      <c r="AW72" s="1410" t="s">
        <v>642</v>
      </c>
      <c r="AX72" s="1201" t="s">
        <v>577</v>
      </c>
      <c r="AY72" s="1410" t="s">
        <v>642</v>
      </c>
      <c r="AZ72" s="1201" t="s">
        <v>577</v>
      </c>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183" t="s">
        <v>671</v>
      </c>
      <c r="AV73" s="1410" t="s">
        <v>580</v>
      </c>
      <c r="AW73" s="1410" t="s">
        <v>578</v>
      </c>
      <c r="AX73" s="1201" t="s">
        <v>579</v>
      </c>
      <c r="AY73" s="1410" t="s">
        <v>578</v>
      </c>
      <c r="AZ73" s="1201" t="s">
        <v>579</v>
      </c>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183" t="s">
        <v>1150</v>
      </c>
      <c r="AV74" s="1410" t="s">
        <v>734</v>
      </c>
      <c r="AW74" s="1410" t="s">
        <v>581</v>
      </c>
      <c r="AX74" s="1164" t="s">
        <v>582</v>
      </c>
      <c r="AY74" s="1410" t="s">
        <v>581</v>
      </c>
      <c r="AZ74" s="1164" t="s">
        <v>582</v>
      </c>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183" t="s">
        <v>675</v>
      </c>
      <c r="AV75" s="1410" t="s">
        <v>732</v>
      </c>
      <c r="AW75" s="1409" t="s">
        <v>583</v>
      </c>
      <c r="AX75" s="1174" t="s">
        <v>584</v>
      </c>
      <c r="AY75" s="1409" t="s">
        <v>583</v>
      </c>
      <c r="AZ75" s="1174" t="s">
        <v>584</v>
      </c>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183" t="s">
        <v>676</v>
      </c>
      <c r="AV76" s="1410" t="s">
        <v>732</v>
      </c>
      <c r="AW76" s="1409" t="s">
        <v>585</v>
      </c>
      <c r="AX76" s="1164" t="s">
        <v>586</v>
      </c>
      <c r="AY76" s="1409" t="s">
        <v>585</v>
      </c>
      <c r="AZ76" s="1164" t="s">
        <v>586</v>
      </c>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183" t="s">
        <v>1151</v>
      </c>
      <c r="AV77" s="1410" t="s">
        <v>646</v>
      </c>
      <c r="AW77" s="1409" t="s">
        <v>587</v>
      </c>
      <c r="AX77" s="1164" t="s">
        <v>588</v>
      </c>
      <c r="AY77" s="1409" t="s">
        <v>587</v>
      </c>
      <c r="AZ77" s="1164" t="s">
        <v>588</v>
      </c>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183" t="s">
        <v>1152</v>
      </c>
      <c r="AV78" s="1410" t="s">
        <v>647</v>
      </c>
      <c r="AW78" s="1409" t="s">
        <v>589</v>
      </c>
      <c r="AX78" s="1164" t="s">
        <v>590</v>
      </c>
      <c r="AY78" s="1409" t="s">
        <v>589</v>
      </c>
      <c r="AZ78" s="1164" t="s">
        <v>590</v>
      </c>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183" t="s">
        <v>1153</v>
      </c>
      <c r="AV79" s="1410" t="s">
        <v>649</v>
      </c>
      <c r="AW79" s="1410" t="s">
        <v>729</v>
      </c>
      <c r="AX79" s="1173" t="s">
        <v>730</v>
      </c>
      <c r="AY79" s="1410" t="s">
        <v>729</v>
      </c>
      <c r="AZ79" s="1173" t="s">
        <v>730</v>
      </c>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183" t="s">
        <v>1154</v>
      </c>
      <c r="AV80" s="1410" t="s">
        <v>648</v>
      </c>
      <c r="AW80" s="1410" t="s">
        <v>593</v>
      </c>
      <c r="AX80" s="1201" t="s">
        <v>592</v>
      </c>
      <c r="AY80" s="1410" t="s">
        <v>593</v>
      </c>
      <c r="AZ80" s="1201" t="s">
        <v>592</v>
      </c>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197" t="s">
        <v>1573</v>
      </c>
      <c r="AV81" s="1199" t="s">
        <v>1572</v>
      </c>
      <c r="AW81" s="1192" t="s">
        <v>562</v>
      </c>
      <c r="AX81" s="1202" t="s">
        <v>563</v>
      </c>
      <c r="AY81" s="1192" t="s">
        <v>562</v>
      </c>
      <c r="AZ81" s="1202" t="s">
        <v>563</v>
      </c>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197" t="s">
        <v>1574</v>
      </c>
      <c r="AV82" s="1199" t="s">
        <v>1572</v>
      </c>
      <c r="AW82" s="1192" t="s">
        <v>578</v>
      </c>
      <c r="AX82" s="1202" t="s">
        <v>579</v>
      </c>
      <c r="AY82" s="1192" t="s">
        <v>578</v>
      </c>
      <c r="AZ82" s="1202" t="s">
        <v>579</v>
      </c>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197" t="s">
        <v>1575</v>
      </c>
      <c r="AV83" s="1199" t="s">
        <v>1572</v>
      </c>
      <c r="AW83" s="1192" t="s">
        <v>578</v>
      </c>
      <c r="AX83" s="1202" t="s">
        <v>579</v>
      </c>
      <c r="AY83" s="1192" t="s">
        <v>578</v>
      </c>
      <c r="AZ83" s="1202" t="s">
        <v>579</v>
      </c>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197" t="s">
        <v>1576</v>
      </c>
      <c r="AV84" s="1199" t="s">
        <v>1572</v>
      </c>
      <c r="AW84" s="1192" t="s">
        <v>1869</v>
      </c>
      <c r="AX84" s="1202" t="s">
        <v>1870</v>
      </c>
      <c r="AY84" s="1192" t="s">
        <v>1869</v>
      </c>
      <c r="AZ84" s="1202" t="s">
        <v>1870</v>
      </c>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197" t="s">
        <v>1577</v>
      </c>
      <c r="AV85" s="1199" t="s">
        <v>1572</v>
      </c>
      <c r="AW85" s="1192" t="s">
        <v>1871</v>
      </c>
      <c r="AX85" s="1202" t="s">
        <v>1872</v>
      </c>
      <c r="AY85" s="1192" t="s">
        <v>1871</v>
      </c>
      <c r="AZ85" s="1202" t="s">
        <v>1872</v>
      </c>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197" t="s">
        <v>1873</v>
      </c>
      <c r="AV86" s="1199" t="s">
        <v>1572</v>
      </c>
      <c r="AW86" s="1192" t="s">
        <v>1874</v>
      </c>
      <c r="AX86" s="1202" t="s">
        <v>1875</v>
      </c>
      <c r="AY86" s="1192" t="s">
        <v>1874</v>
      </c>
      <c r="AZ86" s="1202" t="s">
        <v>1875</v>
      </c>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197" t="s">
        <v>1578</v>
      </c>
      <c r="AV87" s="1199" t="s">
        <v>1572</v>
      </c>
      <c r="AW87" s="1192" t="s">
        <v>1876</v>
      </c>
      <c r="AX87" s="1202" t="s">
        <v>566</v>
      </c>
      <c r="AY87" s="1192" t="s">
        <v>1876</v>
      </c>
      <c r="AZ87" s="1202" t="s">
        <v>566</v>
      </c>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197" t="s">
        <v>1877</v>
      </c>
      <c r="AV88" s="1199" t="s">
        <v>1572</v>
      </c>
      <c r="AW88" s="1192" t="s">
        <v>1878</v>
      </c>
      <c r="AX88" s="1202" t="s">
        <v>1879</v>
      </c>
      <c r="AY88" s="1192" t="s">
        <v>1878</v>
      </c>
      <c r="AZ88" s="1202" t="s">
        <v>1879</v>
      </c>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197" t="s">
        <v>1579</v>
      </c>
      <c r="AV89" s="1199" t="s">
        <v>1572</v>
      </c>
      <c r="AW89" s="1192" t="s">
        <v>1880</v>
      </c>
      <c r="AX89" s="1202" t="s">
        <v>1881</v>
      </c>
      <c r="AY89" s="1192" t="s">
        <v>1880</v>
      </c>
      <c r="AZ89" s="1202" t="s">
        <v>1881</v>
      </c>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197" t="s">
        <v>1580</v>
      </c>
      <c r="AV90" s="1199" t="s">
        <v>1572</v>
      </c>
      <c r="AW90" s="1192" t="s">
        <v>1882</v>
      </c>
      <c r="AX90" s="1202" t="s">
        <v>1883</v>
      </c>
      <c r="AY90" s="1192" t="s">
        <v>1882</v>
      </c>
      <c r="AZ90" s="1202" t="s">
        <v>1883</v>
      </c>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197" t="s">
        <v>1581</v>
      </c>
      <c r="AV91" s="1199" t="s">
        <v>1572</v>
      </c>
      <c r="AW91" s="1192" t="s">
        <v>1882</v>
      </c>
      <c r="AX91" s="1202" t="s">
        <v>1883</v>
      </c>
      <c r="AY91" s="1192" t="s">
        <v>1882</v>
      </c>
      <c r="AZ91" s="1202" t="s">
        <v>1883</v>
      </c>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197" t="s">
        <v>1582</v>
      </c>
      <c r="AV92" s="1199" t="s">
        <v>1572</v>
      </c>
      <c r="AW92" s="1192" t="s">
        <v>1884</v>
      </c>
      <c r="AX92" s="1202" t="s">
        <v>1885</v>
      </c>
      <c r="AY92" s="1192" t="s">
        <v>1884</v>
      </c>
      <c r="AZ92" s="1202" t="s">
        <v>1885</v>
      </c>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197" t="s">
        <v>1583</v>
      </c>
      <c r="AV93" s="1199" t="s">
        <v>1572</v>
      </c>
      <c r="AW93" s="1192" t="s">
        <v>1886</v>
      </c>
      <c r="AX93" s="1202" t="s">
        <v>1887</v>
      </c>
      <c r="AY93" s="1192" t="s">
        <v>1886</v>
      </c>
      <c r="AZ93" s="1202" t="s">
        <v>1887</v>
      </c>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197" t="s">
        <v>1584</v>
      </c>
      <c r="AV94" s="1199" t="s">
        <v>1572</v>
      </c>
      <c r="AW94" s="1186" t="s">
        <v>1888</v>
      </c>
      <c r="AX94" s="1188" t="s">
        <v>1889</v>
      </c>
      <c r="AY94" s="1186" t="s">
        <v>1888</v>
      </c>
      <c r="AZ94" s="1188" t="s">
        <v>1889</v>
      </c>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197" t="s">
        <v>1585</v>
      </c>
      <c r="AV95" s="1199" t="s">
        <v>1572</v>
      </c>
      <c r="AW95" s="1192" t="s">
        <v>1882</v>
      </c>
      <c r="AX95" s="1202" t="s">
        <v>1883</v>
      </c>
      <c r="AY95" s="1192" t="s">
        <v>1882</v>
      </c>
      <c r="AZ95" s="1202" t="s">
        <v>1883</v>
      </c>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197" t="s">
        <v>1586</v>
      </c>
      <c r="AV96" s="1199" t="s">
        <v>1572</v>
      </c>
      <c r="AW96" s="1192" t="s">
        <v>1890</v>
      </c>
      <c r="AX96" s="1202" t="s">
        <v>1891</v>
      </c>
      <c r="AY96" s="1192" t="s">
        <v>1890</v>
      </c>
      <c r="AZ96" s="1202" t="s">
        <v>1891</v>
      </c>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197" t="s">
        <v>1587</v>
      </c>
      <c r="AV97" s="1199" t="s">
        <v>1572</v>
      </c>
      <c r="AW97" s="1186" t="s">
        <v>1892</v>
      </c>
      <c r="AX97" s="1202" t="s">
        <v>1893</v>
      </c>
      <c r="AY97" s="1186" t="s">
        <v>1892</v>
      </c>
      <c r="AZ97" s="1202" t="s">
        <v>1893</v>
      </c>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197" t="s">
        <v>1588</v>
      </c>
      <c r="AV98" s="1199" t="s">
        <v>1572</v>
      </c>
      <c r="AW98" s="1186" t="s">
        <v>1894</v>
      </c>
      <c r="AX98" s="1202" t="s">
        <v>1895</v>
      </c>
      <c r="AY98" s="1186" t="s">
        <v>1894</v>
      </c>
      <c r="AZ98" s="1202" t="s">
        <v>1895</v>
      </c>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197" t="s">
        <v>1589</v>
      </c>
      <c r="AV99" s="1199" t="s">
        <v>1572</v>
      </c>
      <c r="AW99" s="1192" t="s">
        <v>1896</v>
      </c>
      <c r="AX99" s="1202" t="s">
        <v>1897</v>
      </c>
      <c r="AY99" s="1192" t="s">
        <v>1896</v>
      </c>
      <c r="AZ99" s="1202" t="s">
        <v>1897</v>
      </c>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197" t="s">
        <v>1590</v>
      </c>
      <c r="AV100" s="1199" t="s">
        <v>1572</v>
      </c>
      <c r="AW100" s="1192" t="s">
        <v>1898</v>
      </c>
      <c r="AX100" s="1202" t="s">
        <v>1899</v>
      </c>
      <c r="AY100" s="1192" t="s">
        <v>1898</v>
      </c>
      <c r="AZ100" s="1202" t="s">
        <v>1899</v>
      </c>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197" t="s">
        <v>1591</v>
      </c>
      <c r="AV101" s="1199" t="s">
        <v>1572</v>
      </c>
      <c r="AW101" s="1192" t="s">
        <v>1900</v>
      </c>
      <c r="AX101" s="1202" t="s">
        <v>1901</v>
      </c>
      <c r="AY101" s="1192" t="s">
        <v>1900</v>
      </c>
      <c r="AZ101" s="1202" t="s">
        <v>1901</v>
      </c>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197" t="s">
        <v>1592</v>
      </c>
      <c r="AV102" s="1199" t="s">
        <v>1572</v>
      </c>
      <c r="AW102" s="1192" t="s">
        <v>1902</v>
      </c>
      <c r="AX102" s="1202" t="s">
        <v>1903</v>
      </c>
      <c r="AY102" s="1192" t="s">
        <v>1902</v>
      </c>
      <c r="AZ102" s="1202" t="s">
        <v>1903</v>
      </c>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197" t="s">
        <v>1593</v>
      </c>
      <c r="AV103" s="1199" t="s">
        <v>1572</v>
      </c>
      <c r="AW103" s="1192" t="s">
        <v>1904</v>
      </c>
      <c r="AX103" s="1202" t="s">
        <v>1905</v>
      </c>
      <c r="AY103" s="1192" t="s">
        <v>1904</v>
      </c>
      <c r="AZ103" s="1202" t="s">
        <v>1905</v>
      </c>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197" t="s">
        <v>1594</v>
      </c>
      <c r="AV104" s="1199" t="s">
        <v>1572</v>
      </c>
      <c r="AW104" s="1192" t="s">
        <v>1906</v>
      </c>
      <c r="AX104" s="1202" t="s">
        <v>1906</v>
      </c>
      <c r="AY104" s="1192" t="s">
        <v>1906</v>
      </c>
      <c r="AZ104" s="1202" t="s">
        <v>1906</v>
      </c>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197" t="s">
        <v>1595</v>
      </c>
      <c r="AV105" s="1199" t="s">
        <v>1572</v>
      </c>
      <c r="AW105" s="1192" t="s">
        <v>1907</v>
      </c>
      <c r="AX105" s="1202" t="s">
        <v>1908</v>
      </c>
      <c r="AY105" s="1192" t="s">
        <v>1907</v>
      </c>
      <c r="AZ105" s="1202" t="s">
        <v>1908</v>
      </c>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197" t="s">
        <v>1596</v>
      </c>
      <c r="AV106" s="1199" t="s">
        <v>1572</v>
      </c>
      <c r="AW106" s="1192" t="s">
        <v>1909</v>
      </c>
      <c r="AX106" s="1202" t="s">
        <v>1910</v>
      </c>
      <c r="AY106" s="1192" t="s">
        <v>1909</v>
      </c>
      <c r="AZ106" s="1202" t="s">
        <v>1910</v>
      </c>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197" t="s">
        <v>1597</v>
      </c>
      <c r="AV107" s="1199" t="s">
        <v>1572</v>
      </c>
      <c r="AW107" s="1192" t="s">
        <v>1911</v>
      </c>
      <c r="AX107" s="1202" t="s">
        <v>1912</v>
      </c>
      <c r="AY107" s="1192" t="s">
        <v>1911</v>
      </c>
      <c r="AZ107" s="1202" t="s">
        <v>1912</v>
      </c>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197" t="s">
        <v>1598</v>
      </c>
      <c r="AV108" s="1199" t="s">
        <v>1572</v>
      </c>
      <c r="AW108" s="1192" t="s">
        <v>1913</v>
      </c>
      <c r="AX108" s="1202" t="s">
        <v>1913</v>
      </c>
      <c r="AY108" s="1192" t="s">
        <v>1913</v>
      </c>
      <c r="AZ108" s="1202" t="s">
        <v>1913</v>
      </c>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197" t="s">
        <v>1599</v>
      </c>
      <c r="AV109" s="1199" t="s">
        <v>1572</v>
      </c>
      <c r="AW109" s="1192" t="s">
        <v>1914</v>
      </c>
      <c r="AX109" s="1202" t="s">
        <v>1915</v>
      </c>
      <c r="AY109" s="1192" t="s">
        <v>1914</v>
      </c>
      <c r="AZ109" s="1202" t="s">
        <v>1915</v>
      </c>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197" t="s">
        <v>1916</v>
      </c>
      <c r="AV110" s="1199" t="s">
        <v>1572</v>
      </c>
      <c r="AW110" s="1192" t="s">
        <v>1918</v>
      </c>
      <c r="AX110" s="1202" t="s">
        <v>1917</v>
      </c>
      <c r="AY110" s="1192" t="s">
        <v>1918</v>
      </c>
      <c r="AZ110" s="1202" t="s">
        <v>1917</v>
      </c>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197" t="s">
        <v>2508</v>
      </c>
      <c r="AV111" s="1199" t="s">
        <v>1572</v>
      </c>
      <c r="AW111" s="1192" t="s">
        <v>2509</v>
      </c>
      <c r="AX111" s="1202" t="s">
        <v>2510</v>
      </c>
      <c r="AY111" s="1192" t="s">
        <v>2509</v>
      </c>
      <c r="AZ111" s="1202" t="s">
        <v>2510</v>
      </c>
      <c r="CY111" s="818"/>
    </row>
    <row r="112" spans="2:103" ht="18.75" customHeight="1" thickBot="1" x14ac:dyDescent="0.3">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162" t="s">
        <v>643</v>
      </c>
      <c r="AV112" s="1163" t="s">
        <v>1919</v>
      </c>
      <c r="AW112" s="1163" t="s">
        <v>1831</v>
      </c>
      <c r="AX112" s="1175" t="s">
        <v>1832</v>
      </c>
      <c r="AY112" s="1163" t="s">
        <v>1833</v>
      </c>
      <c r="AZ112" s="1175" t="s">
        <v>1834</v>
      </c>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1">
    <mergeCell ref="AD4:AG4"/>
    <mergeCell ref="C4:D4"/>
    <mergeCell ref="F4:G4"/>
    <mergeCell ref="I4:K4"/>
    <mergeCell ref="G1:H1"/>
    <mergeCell ref="B2:D2"/>
    <mergeCell ref="C3:D3"/>
    <mergeCell ref="E3:E4"/>
    <mergeCell ref="I3:K3"/>
    <mergeCell ref="F2:H2"/>
    <mergeCell ref="J2:L2"/>
  </mergeCells>
  <conditionalFormatting sqref="BH7:BH56">
    <cfRule type="containsText" dxfId="23" priority="2" stopIfTrue="1" operator="containsText" text="No exam date">
      <formula>NOT(ISERROR(SEARCH("No exam date",BH7)))</formula>
    </cfRule>
  </conditionalFormatting>
  <conditionalFormatting sqref="BI7:BI56">
    <cfRule type="containsText" dxfId="22" priority="1" stopIfTrue="1" operator="containsText" text="Required: entry missing">
      <formula>NOT(ISERROR(SEARCH("Required: entry missing",BI7)))</formula>
    </cfRule>
  </conditionalFormatting>
  <conditionalFormatting sqref="CZ7:DA56">
    <cfRule type="containsText" dxfId="21" priority="9" stopIfTrue="1" operator="containsText" text="No dose units entered">
      <formula>NOT(ISERROR(SEARCH("No dose units entered",CZ7)))</formula>
    </cfRule>
    <cfRule type="containsText" dxfId="20" priority="10" stopIfTrue="1" operator="containsText" text="Look for Note on dose units">
      <formula>NOT(ISERROR(SEARCH("Look for Note on dose units",CZ7)))</formula>
    </cfRule>
  </conditionalFormatting>
  <dataValidations count="25">
    <dataValidation type="decimal" allowBlank="1" showInputMessage="1" showErrorMessage="1" sqref="M7:M156" xr:uid="{00000000-0002-0000-2000-000000000000}">
      <formula1>30</formula1>
      <formula2>300</formula2>
    </dataValidation>
    <dataValidation type="decimal" allowBlank="1" showInputMessage="1" showErrorMessage="1" sqref="O7:O156" xr:uid="{00000000-0002-0000-2000-000001000000}">
      <formula1>16</formula1>
      <formula2>120</formula2>
    </dataValidation>
    <dataValidation type="decimal" operator="greaterThan" allowBlank="1" showInputMessage="1" showErrorMessage="1" sqref="AA7:AC156" xr:uid="{00000000-0002-0000-2000-000002000000}">
      <formula1>0</formula1>
    </dataValidation>
    <dataValidation type="whole" allowBlank="1" showInputMessage="1" showErrorMessage="1" sqref="V7:V156" xr:uid="{00000000-0002-0000-2000-000003000000}">
      <formula1>0</formula1>
      <formula2>200</formula2>
    </dataValidation>
    <dataValidation type="decimal" operator="greaterThan" allowBlank="1" showInputMessage="1" showErrorMessage="1" error="Dose entries cannot be a negative number " sqref="E7:K156" xr:uid="{00000000-0002-0000-2000-000004000000}">
      <formula1>0</formula1>
    </dataValidation>
    <dataValidation type="decimal" allowBlank="1" showInputMessage="1" showErrorMessage="1" error="Height must be entered in centimeters" sqref="Q7:Q156" xr:uid="{00000000-0002-0000-2000-000005000000}">
      <formula1>0.5</formula1>
      <formula2>3</formula2>
    </dataValidation>
    <dataValidation type="list" allowBlank="1" showInputMessage="1" sqref="T7:T156" xr:uid="{00000000-0002-0000-2000-000006000000}">
      <formula1>"2,3,7.5,10,15,20,30,60"</formula1>
    </dataValidation>
    <dataValidation type="list" allowBlank="1" showInputMessage="1" sqref="S7:S156 AG7:AG156 X7:X156" xr:uid="{00000000-0002-0000-2000-000007000000}">
      <formula1>"Yes, No, Not known"</formula1>
    </dataValidation>
    <dataValidation type="list" allowBlank="1" showInputMessage="1" sqref="U7:U156" xr:uid="{00000000-0002-0000-2000-000008000000}">
      <formula1>"60,30,15,10,7.5"</formula1>
    </dataValidation>
    <dataValidation type="list" allowBlank="1" showInputMessage="1" sqref="Z7:Z156" xr:uid="{00000000-0002-0000-2000-000009000000}">
      <formula1>"Yes: In all cases, Yes: In most cases, Yes: In some cases, No, Not Known"</formula1>
    </dataValidation>
    <dataValidation type="list" allowBlank="1" showInputMessage="1" sqref="AD7:AD156" xr:uid="{00000000-0002-0000-20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2000-00000B000000}">
      <formula1>"Yes: High, Yes: Medium, Yes: Low, Yes: Bone, Yes: Soft tissue,Yes: Other, No, No: see notes, Not Known"</formula1>
    </dataValidation>
    <dataValidation type="list" allowBlank="1" showInputMessage="1" sqref="Y7:Y156" xr:uid="{00000000-0002-0000-2000-00000C000000}">
      <formula1>$AW$13:$AW$23</formula1>
    </dataValidation>
    <dataValidation type="list" allowBlank="1" showInputMessage="1" sqref="AP7:AP156" xr:uid="{00000000-0002-0000-2000-00000D000000}">
      <formula1>$AW$27:$AW$34</formula1>
    </dataValidation>
    <dataValidation type="list" allowBlank="1" showInputMessage="1" sqref="P7:P156" xr:uid="{00000000-0002-0000-2000-00000E000000}">
      <formula1>$AU$29:$AU$32</formula1>
    </dataValidation>
    <dataValidation type="list" allowBlank="1" showInputMessage="1" sqref="I4:K4" xr:uid="{00000000-0002-0000-2000-00000F000000}">
      <formula1>"Gy, dGy, cGy, mGy, Other, Not known"</formula1>
    </dataValidation>
    <dataValidation type="list" allowBlank="1" showInputMessage="1" sqref="H4" xr:uid="{00000000-0002-0000-2000-000010000000}">
      <formula1>"Seconds, Minutes - decimal point - seconds, Minutes and decimal fraction of minutes, Other, Not known"</formula1>
    </dataValidation>
    <dataValidation type="list" allowBlank="1" showInputMessage="1" sqref="AF7:AF156" xr:uid="{00000000-0002-0000-2000-000011000000}">
      <formula1>"0.5, 1.0, 1.5, 2.0, 2.5, 3.0, 3.5, 4.0, 4.5, 5.0"</formula1>
    </dataValidation>
    <dataValidation type="list" allowBlank="1" showInputMessage="1" sqref="AE7:AE156" xr:uid="{00000000-0002-0000-2000-000012000000}">
      <formula1>"0.1, 0.2, 0.3, 0.4, 0.5, 0.6, 0.7, 0.8, 0.9"</formula1>
    </dataValidation>
    <dataValidation type="list" allowBlank="1" showInputMessage="1" sqref="AL7:AL156" xr:uid="{00000000-0002-0000-2000-000014000000}">
      <formula1>"Yes, Yes: comment in column AQ, No, Not Known"</formula1>
    </dataValidation>
    <dataValidation type="list" allowBlank="1" showInputMessage="1" sqref="AM7:AM156" xr:uid="{00000000-0002-0000-2000-000015000000}">
      <formula1>"Not known, Yes: check image after procedure, Yes: see additional information in column AQ, Yes, No"</formula1>
    </dataValidation>
    <dataValidation type="date" allowBlank="1" showInputMessage="1" showErrorMessage="1" sqref="D7:D156" xr:uid="{00000000-0002-0000-2000-000016000000}">
      <formula1>42370</formula1>
      <formula2>47484</formula2>
    </dataValidation>
    <dataValidation type="list" allowBlank="1" showInputMessage="1" sqref="F4:G4" xr:uid="{00000000-0002-0000-2000-000017000000}">
      <formula1>$AU$13:$AU$21</formula1>
    </dataValidation>
    <dataValidation type="list" allowBlank="1" showInputMessage="1" showErrorMessage="1" sqref="B2:D2" xr:uid="{00000000-0002-0000-2000-000013000000}">
      <formula1>$AU$38:$AU$114</formula1>
    </dataValidation>
    <dataValidation type="list" allowBlank="1" showInputMessage="1" sqref="W7:W156" xr:uid="{9F07BD73-F90B-46D6-9980-51BEE52CACD5}">
      <formula1>"Yes, Yes: Virtual grid, No, Not known"</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9"/>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729" t="s">
        <v>643</v>
      </c>
      <c r="C2" s="1730"/>
      <c r="D2" s="1731"/>
      <c r="E2" s="939" t="s">
        <v>1546</v>
      </c>
      <c r="F2" s="1732"/>
      <c r="G2" s="1733"/>
      <c r="H2" s="1734"/>
      <c r="I2" s="939" t="s">
        <v>753</v>
      </c>
      <c r="J2" s="1709" t="str">
        <f>VLOOKUP($B$2,$AU$38:$AX$112,2)</f>
        <v xml:space="preserve">Please select exam from B2 list or enter in F2, notes in Additional Information (AQ), and SNOMED-CT and NICIP codes in columns AN and AO. </v>
      </c>
      <c r="K2" s="1715"/>
      <c r="L2" s="1716"/>
      <c r="M2" s="1071"/>
      <c r="O2" s="1061" t="s">
        <v>1765</v>
      </c>
      <c r="S2" s="446"/>
      <c r="T2" s="446"/>
      <c r="U2" s="446"/>
      <c r="V2" s="446"/>
      <c r="W2" s="708"/>
      <c r="AH2" s="446"/>
      <c r="AI2" s="446"/>
      <c r="AJ2" s="446"/>
      <c r="AK2" s="446"/>
      <c r="AL2" s="446"/>
      <c r="AM2" s="446"/>
      <c r="AN2" s="1203" t="str">
        <f>VLOOKUP($B$2,$AU$38:$AX$112,3)</f>
        <v>N/A: Enter in column AN</v>
      </c>
      <c r="AO2" s="1204" t="str">
        <f>VLOOKUP($B$2,$AU$38:$AX$112,4)</f>
        <v>N/A: Enter in column AO</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L3" s="26"/>
      <c r="M3" s="26"/>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Z01. Other</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1519</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Z01. Other</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ncomment:-see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thickBot="1" x14ac:dyDescent="0.3">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thickBot="1" x14ac:dyDescent="0.3">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176" t="s">
        <v>230</v>
      </c>
      <c r="AV37" s="1168" t="s">
        <v>540</v>
      </c>
      <c r="AW37" s="1168" t="s">
        <v>283</v>
      </c>
      <c r="AX37" s="1169" t="s">
        <v>284</v>
      </c>
      <c r="AY37" s="1168" t="s">
        <v>283</v>
      </c>
      <c r="AZ37" s="1169" t="s">
        <v>284</v>
      </c>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180" t="s">
        <v>2105</v>
      </c>
      <c r="AV38" s="1167" t="s">
        <v>635</v>
      </c>
      <c r="AW38" s="1167" t="s">
        <v>544</v>
      </c>
      <c r="AX38" s="1166" t="s">
        <v>545</v>
      </c>
      <c r="AY38" s="1167" t="s">
        <v>544</v>
      </c>
      <c r="AZ38" s="1166" t="s">
        <v>545</v>
      </c>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177" t="s">
        <v>2106</v>
      </c>
      <c r="AV39" s="1198" t="s">
        <v>641</v>
      </c>
      <c r="AW39" s="1198" t="s">
        <v>558</v>
      </c>
      <c r="AX39" s="1164" t="s">
        <v>559</v>
      </c>
      <c r="AY39" s="1198" t="s">
        <v>558</v>
      </c>
      <c r="AZ39" s="1164" t="s">
        <v>559</v>
      </c>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177" t="s">
        <v>2107</v>
      </c>
      <c r="AV40" s="1198" t="s">
        <v>636</v>
      </c>
      <c r="AW40" s="1172" t="s">
        <v>546</v>
      </c>
      <c r="AX40" s="1173" t="s">
        <v>547</v>
      </c>
      <c r="AY40" s="1172" t="s">
        <v>546</v>
      </c>
      <c r="AZ40" s="1173" t="s">
        <v>547</v>
      </c>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177" t="s">
        <v>2108</v>
      </c>
      <c r="AV41" s="1198" t="s">
        <v>760</v>
      </c>
      <c r="AW41" s="1198" t="s">
        <v>549</v>
      </c>
      <c r="AX41" s="1164" t="s">
        <v>548</v>
      </c>
      <c r="AY41" s="1198" t="s">
        <v>549</v>
      </c>
      <c r="AZ41" s="1164" t="s">
        <v>548</v>
      </c>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177" t="s">
        <v>2109</v>
      </c>
      <c r="AV42" s="1198" t="s">
        <v>637</v>
      </c>
      <c r="AW42" s="1198" t="s">
        <v>550</v>
      </c>
      <c r="AX42" s="1164" t="s">
        <v>551</v>
      </c>
      <c r="AY42" s="1198" t="s">
        <v>550</v>
      </c>
      <c r="AZ42" s="1164" t="s">
        <v>551</v>
      </c>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177" t="s">
        <v>2110</v>
      </c>
      <c r="AV43" s="1198" t="s">
        <v>638</v>
      </c>
      <c r="AW43" s="1172" t="s">
        <v>552</v>
      </c>
      <c r="AX43" s="1164" t="s">
        <v>553</v>
      </c>
      <c r="AY43" s="1172" t="s">
        <v>552</v>
      </c>
      <c r="AZ43" s="1164" t="s">
        <v>553</v>
      </c>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177" t="s">
        <v>2111</v>
      </c>
      <c r="AV44" s="1198" t="s">
        <v>639</v>
      </c>
      <c r="AW44" s="1198" t="s">
        <v>554</v>
      </c>
      <c r="AX44" s="1164" t="s">
        <v>555</v>
      </c>
      <c r="AY44" s="1198" t="s">
        <v>554</v>
      </c>
      <c r="AZ44" s="1164" t="s">
        <v>555</v>
      </c>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177" t="s">
        <v>2112</v>
      </c>
      <c r="AV45" s="1198" t="s">
        <v>640</v>
      </c>
      <c r="AW45" s="1172" t="s">
        <v>556</v>
      </c>
      <c r="AX45" s="1173" t="s">
        <v>557</v>
      </c>
      <c r="AY45" s="1172" t="s">
        <v>556</v>
      </c>
      <c r="AZ45" s="1173" t="s">
        <v>557</v>
      </c>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177" t="s">
        <v>2113</v>
      </c>
      <c r="AV46" s="1198" t="s">
        <v>731</v>
      </c>
      <c r="AW46" s="1198" t="s">
        <v>560</v>
      </c>
      <c r="AX46" s="1164" t="s">
        <v>561</v>
      </c>
      <c r="AY46" s="1198" t="s">
        <v>560</v>
      </c>
      <c r="AZ46" s="1164" t="s">
        <v>561</v>
      </c>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197" t="s">
        <v>1555</v>
      </c>
      <c r="AV47" s="1165" t="s">
        <v>1572</v>
      </c>
      <c r="AW47" s="1192" t="s">
        <v>1849</v>
      </c>
      <c r="AX47" s="1193" t="s">
        <v>1850</v>
      </c>
      <c r="AY47" s="1192" t="s">
        <v>1849</v>
      </c>
      <c r="AZ47" s="1193" t="s">
        <v>1850</v>
      </c>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197" t="s">
        <v>1556</v>
      </c>
      <c r="AV48" s="1165" t="s">
        <v>1572</v>
      </c>
      <c r="AW48" s="1192" t="s">
        <v>1851</v>
      </c>
      <c r="AX48" s="1193" t="s">
        <v>1852</v>
      </c>
      <c r="AY48" s="1192" t="s">
        <v>1851</v>
      </c>
      <c r="AZ48" s="1193" t="s">
        <v>1852</v>
      </c>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197" t="s">
        <v>1557</v>
      </c>
      <c r="AV49" s="1165" t="s">
        <v>1572</v>
      </c>
      <c r="AW49" s="1192" t="s">
        <v>1853</v>
      </c>
      <c r="AX49" s="1193" t="s">
        <v>1854</v>
      </c>
      <c r="AY49" s="1192" t="s">
        <v>1853</v>
      </c>
      <c r="AZ49" s="1193" t="s">
        <v>1854</v>
      </c>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197" t="s">
        <v>1558</v>
      </c>
      <c r="AV50" s="1165" t="s">
        <v>1572</v>
      </c>
      <c r="AW50" s="1192" t="s">
        <v>1855</v>
      </c>
      <c r="AX50" s="1193" t="s">
        <v>1856</v>
      </c>
      <c r="AY50" s="1192" t="s">
        <v>1855</v>
      </c>
      <c r="AZ50" s="1193" t="s">
        <v>1856</v>
      </c>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197" t="s">
        <v>1559</v>
      </c>
      <c r="AV51" s="1165" t="s">
        <v>1572</v>
      </c>
      <c r="AW51" s="1192" t="s">
        <v>1857</v>
      </c>
      <c r="AX51" s="1193" t="s">
        <v>1858</v>
      </c>
      <c r="AY51" s="1192" t="s">
        <v>1857</v>
      </c>
      <c r="AZ51" s="1193" t="s">
        <v>1858</v>
      </c>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197" t="s">
        <v>1560</v>
      </c>
      <c r="AV52" s="1165" t="s">
        <v>1572</v>
      </c>
      <c r="AW52" s="1192" t="s">
        <v>1859</v>
      </c>
      <c r="AX52" s="1193" t="s">
        <v>1860</v>
      </c>
      <c r="AY52" s="1192" t="s">
        <v>1859</v>
      </c>
      <c r="AZ52" s="1193" t="s">
        <v>1860</v>
      </c>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197" t="s">
        <v>2123</v>
      </c>
      <c r="AV53" s="1165" t="s">
        <v>2124</v>
      </c>
      <c r="AW53" s="1192" t="s">
        <v>2125</v>
      </c>
      <c r="AX53" s="1193" t="s">
        <v>2126</v>
      </c>
      <c r="AY53" s="1192" t="s">
        <v>2125</v>
      </c>
      <c r="AZ53" s="1193" t="s">
        <v>2126</v>
      </c>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197" t="s">
        <v>2498</v>
      </c>
      <c r="AV54" s="1165" t="s">
        <v>2499</v>
      </c>
      <c r="AW54" s="1192" t="s">
        <v>2500</v>
      </c>
      <c r="AX54" s="1193" t="s">
        <v>2501</v>
      </c>
      <c r="AY54" s="1192" t="s">
        <v>2500</v>
      </c>
      <c r="AZ54" s="1193" t="s">
        <v>2501</v>
      </c>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197" t="s">
        <v>2502</v>
      </c>
      <c r="AV55" s="1165" t="s">
        <v>1572</v>
      </c>
      <c r="AW55" s="1192" t="s">
        <v>2503</v>
      </c>
      <c r="AX55" s="1193" t="s">
        <v>2504</v>
      </c>
      <c r="AY55" s="1192" t="s">
        <v>2503</v>
      </c>
      <c r="AZ55" s="1193" t="s">
        <v>2504</v>
      </c>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197" t="s">
        <v>2505</v>
      </c>
      <c r="AV56" s="1165" t="s">
        <v>1572</v>
      </c>
      <c r="AW56" s="1192" t="s">
        <v>2506</v>
      </c>
      <c r="AX56" s="1193" t="s">
        <v>2507</v>
      </c>
      <c r="AY56" s="1192" t="s">
        <v>2506</v>
      </c>
      <c r="AZ56" s="1193" t="s">
        <v>2507</v>
      </c>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197" t="s">
        <v>1658</v>
      </c>
      <c r="AV57" s="1199" t="s">
        <v>1572</v>
      </c>
      <c r="AW57" s="1186" t="s">
        <v>1861</v>
      </c>
      <c r="AX57" s="1188" t="s">
        <v>1862</v>
      </c>
      <c r="AY57" s="1186" t="s">
        <v>1861</v>
      </c>
      <c r="AZ57" s="1188" t="s">
        <v>1862</v>
      </c>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197" t="s">
        <v>1659</v>
      </c>
      <c r="AV58" s="1199" t="s">
        <v>1572</v>
      </c>
      <c r="AW58" s="1186" t="s">
        <v>593</v>
      </c>
      <c r="AX58" s="1188" t="s">
        <v>592</v>
      </c>
      <c r="AY58" s="1186" t="s">
        <v>593</v>
      </c>
      <c r="AZ58" s="1188" t="s">
        <v>592</v>
      </c>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197" t="s">
        <v>1660</v>
      </c>
      <c r="AV59" s="1199" t="s">
        <v>1572</v>
      </c>
      <c r="AW59" s="1186" t="s">
        <v>1863</v>
      </c>
      <c r="AX59" s="1188" t="s">
        <v>1864</v>
      </c>
      <c r="AY59" s="1186" t="s">
        <v>1863</v>
      </c>
      <c r="AZ59" s="1188" t="s">
        <v>1864</v>
      </c>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197" t="s">
        <v>1661</v>
      </c>
      <c r="AV60" s="1199" t="s">
        <v>1572</v>
      </c>
      <c r="AW60" s="1186" t="s">
        <v>587</v>
      </c>
      <c r="AX60" s="1188" t="s">
        <v>588</v>
      </c>
      <c r="AY60" s="1186" t="s">
        <v>587</v>
      </c>
      <c r="AZ60" s="1188" t="s">
        <v>588</v>
      </c>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197" t="s">
        <v>1662</v>
      </c>
      <c r="AV61" s="1199" t="s">
        <v>1572</v>
      </c>
      <c r="AW61" s="1186" t="s">
        <v>589</v>
      </c>
      <c r="AX61" s="1188" t="s">
        <v>590</v>
      </c>
      <c r="AY61" s="1186" t="s">
        <v>589</v>
      </c>
      <c r="AZ61" s="1188" t="s">
        <v>590</v>
      </c>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197" t="s">
        <v>1663</v>
      </c>
      <c r="AV62" s="1199" t="s">
        <v>1572</v>
      </c>
      <c r="AW62" s="1186" t="s">
        <v>1865</v>
      </c>
      <c r="AX62" s="1188" t="s">
        <v>1866</v>
      </c>
      <c r="AY62" s="1186" t="s">
        <v>1865</v>
      </c>
      <c r="AZ62" s="1188" t="s">
        <v>1866</v>
      </c>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197" t="s">
        <v>1664</v>
      </c>
      <c r="AV63" s="1199" t="s">
        <v>1572</v>
      </c>
      <c r="AW63" s="1186" t="s">
        <v>1867</v>
      </c>
      <c r="AX63" s="1188" t="s">
        <v>1868</v>
      </c>
      <c r="AY63" s="1186" t="s">
        <v>1867</v>
      </c>
      <c r="AZ63" s="1188" t="s">
        <v>1868</v>
      </c>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177" t="s">
        <v>1142</v>
      </c>
      <c r="AV64" s="1198" t="s">
        <v>564</v>
      </c>
      <c r="AW64" s="1172" t="s">
        <v>562</v>
      </c>
      <c r="AX64" s="1164" t="s">
        <v>563</v>
      </c>
      <c r="AY64" s="1172" t="s">
        <v>562</v>
      </c>
      <c r="AZ64" s="1164" t="s">
        <v>563</v>
      </c>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177" t="s">
        <v>1143</v>
      </c>
      <c r="AV65" s="1198" t="s">
        <v>632</v>
      </c>
      <c r="AW65" s="1198" t="s">
        <v>562</v>
      </c>
      <c r="AX65" s="1173" t="s">
        <v>563</v>
      </c>
      <c r="AY65" s="1198" t="s">
        <v>562</v>
      </c>
      <c r="AZ65" s="1173" t="s">
        <v>563</v>
      </c>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178" t="s">
        <v>672</v>
      </c>
      <c r="AV66" s="1200" t="s">
        <v>2128</v>
      </c>
      <c r="AW66" s="1172" t="s">
        <v>565</v>
      </c>
      <c r="AX66" s="1174" t="s">
        <v>566</v>
      </c>
      <c r="AY66" s="1172" t="s">
        <v>565</v>
      </c>
      <c r="AZ66" s="1174" t="s">
        <v>566</v>
      </c>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177" t="s">
        <v>1144</v>
      </c>
      <c r="AV67" s="1198" t="s">
        <v>1839</v>
      </c>
      <c r="AW67" s="1198" t="s">
        <v>567</v>
      </c>
      <c r="AX67" s="1164" t="s">
        <v>568</v>
      </c>
      <c r="AY67" s="1198" t="s">
        <v>567</v>
      </c>
      <c r="AZ67" s="1164" t="s">
        <v>568</v>
      </c>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177" t="s">
        <v>1145</v>
      </c>
      <c r="AV68" s="1198" t="s">
        <v>732</v>
      </c>
      <c r="AW68" s="1198" t="s">
        <v>569</v>
      </c>
      <c r="AX68" s="1164" t="s">
        <v>570</v>
      </c>
      <c r="AY68" s="1198" t="s">
        <v>569</v>
      </c>
      <c r="AZ68" s="1164" t="s">
        <v>570</v>
      </c>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178" t="s">
        <v>673</v>
      </c>
      <c r="AV69" s="1172" t="s">
        <v>733</v>
      </c>
      <c r="AW69" s="1179" t="s">
        <v>571</v>
      </c>
      <c r="AX69" s="1173" t="s">
        <v>572</v>
      </c>
      <c r="AY69" s="1179" t="s">
        <v>571</v>
      </c>
      <c r="AZ69" s="1173" t="s">
        <v>572</v>
      </c>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183" t="s">
        <v>668</v>
      </c>
      <c r="AV70" s="1410" t="s">
        <v>732</v>
      </c>
      <c r="AW70" s="1410" t="s">
        <v>573</v>
      </c>
      <c r="AX70" s="1201" t="s">
        <v>574</v>
      </c>
      <c r="AY70" s="1410" t="s">
        <v>573</v>
      </c>
      <c r="AZ70" s="1201" t="s">
        <v>574</v>
      </c>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183" t="s">
        <v>669</v>
      </c>
      <c r="AV71" s="1410" t="s">
        <v>732</v>
      </c>
      <c r="AW71" s="1410" t="s">
        <v>575</v>
      </c>
      <c r="AX71" s="1201" t="s">
        <v>576</v>
      </c>
      <c r="AY71" s="1410" t="s">
        <v>575</v>
      </c>
      <c r="AZ71" s="1201" t="s">
        <v>576</v>
      </c>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183" t="s">
        <v>670</v>
      </c>
      <c r="AV72" s="1410" t="s">
        <v>732</v>
      </c>
      <c r="AW72" s="1410" t="s">
        <v>642</v>
      </c>
      <c r="AX72" s="1201" t="s">
        <v>577</v>
      </c>
      <c r="AY72" s="1410" t="s">
        <v>642</v>
      </c>
      <c r="AZ72" s="1201" t="s">
        <v>577</v>
      </c>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183" t="s">
        <v>671</v>
      </c>
      <c r="AV73" s="1410" t="s">
        <v>580</v>
      </c>
      <c r="AW73" s="1410" t="s">
        <v>578</v>
      </c>
      <c r="AX73" s="1201" t="s">
        <v>579</v>
      </c>
      <c r="AY73" s="1410" t="s">
        <v>578</v>
      </c>
      <c r="AZ73" s="1201" t="s">
        <v>579</v>
      </c>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183" t="s">
        <v>1150</v>
      </c>
      <c r="AV74" s="1410" t="s">
        <v>734</v>
      </c>
      <c r="AW74" s="1410" t="s">
        <v>581</v>
      </c>
      <c r="AX74" s="1164" t="s">
        <v>582</v>
      </c>
      <c r="AY74" s="1410" t="s">
        <v>581</v>
      </c>
      <c r="AZ74" s="1164" t="s">
        <v>582</v>
      </c>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183" t="s">
        <v>675</v>
      </c>
      <c r="AV75" s="1410" t="s">
        <v>732</v>
      </c>
      <c r="AW75" s="1409" t="s">
        <v>583</v>
      </c>
      <c r="AX75" s="1174" t="s">
        <v>584</v>
      </c>
      <c r="AY75" s="1409" t="s">
        <v>583</v>
      </c>
      <c r="AZ75" s="1174" t="s">
        <v>584</v>
      </c>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183" t="s">
        <v>676</v>
      </c>
      <c r="AV76" s="1410" t="s">
        <v>732</v>
      </c>
      <c r="AW76" s="1409" t="s">
        <v>585</v>
      </c>
      <c r="AX76" s="1164" t="s">
        <v>586</v>
      </c>
      <c r="AY76" s="1409" t="s">
        <v>585</v>
      </c>
      <c r="AZ76" s="1164" t="s">
        <v>586</v>
      </c>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183" t="s">
        <v>1151</v>
      </c>
      <c r="AV77" s="1410" t="s">
        <v>646</v>
      </c>
      <c r="AW77" s="1409" t="s">
        <v>587</v>
      </c>
      <c r="AX77" s="1164" t="s">
        <v>588</v>
      </c>
      <c r="AY77" s="1409" t="s">
        <v>587</v>
      </c>
      <c r="AZ77" s="1164" t="s">
        <v>588</v>
      </c>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183" t="s">
        <v>1152</v>
      </c>
      <c r="AV78" s="1410" t="s">
        <v>647</v>
      </c>
      <c r="AW78" s="1409" t="s">
        <v>589</v>
      </c>
      <c r="AX78" s="1164" t="s">
        <v>590</v>
      </c>
      <c r="AY78" s="1409" t="s">
        <v>589</v>
      </c>
      <c r="AZ78" s="1164" t="s">
        <v>590</v>
      </c>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183" t="s">
        <v>1153</v>
      </c>
      <c r="AV79" s="1410" t="s">
        <v>649</v>
      </c>
      <c r="AW79" s="1410" t="s">
        <v>729</v>
      </c>
      <c r="AX79" s="1173" t="s">
        <v>730</v>
      </c>
      <c r="AY79" s="1410" t="s">
        <v>729</v>
      </c>
      <c r="AZ79" s="1173" t="s">
        <v>730</v>
      </c>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183" t="s">
        <v>1154</v>
      </c>
      <c r="AV80" s="1410" t="s">
        <v>648</v>
      </c>
      <c r="AW80" s="1410" t="s">
        <v>593</v>
      </c>
      <c r="AX80" s="1201" t="s">
        <v>592</v>
      </c>
      <c r="AY80" s="1410" t="s">
        <v>593</v>
      </c>
      <c r="AZ80" s="1201" t="s">
        <v>592</v>
      </c>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197" t="s">
        <v>1573</v>
      </c>
      <c r="AV81" s="1199" t="s">
        <v>1572</v>
      </c>
      <c r="AW81" s="1192" t="s">
        <v>562</v>
      </c>
      <c r="AX81" s="1202" t="s">
        <v>563</v>
      </c>
      <c r="AY81" s="1192" t="s">
        <v>562</v>
      </c>
      <c r="AZ81" s="1202" t="s">
        <v>563</v>
      </c>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197" t="s">
        <v>1574</v>
      </c>
      <c r="AV82" s="1199" t="s">
        <v>1572</v>
      </c>
      <c r="AW82" s="1192" t="s">
        <v>578</v>
      </c>
      <c r="AX82" s="1202" t="s">
        <v>579</v>
      </c>
      <c r="AY82" s="1192" t="s">
        <v>578</v>
      </c>
      <c r="AZ82" s="1202" t="s">
        <v>579</v>
      </c>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197" t="s">
        <v>1575</v>
      </c>
      <c r="AV83" s="1199" t="s">
        <v>1572</v>
      </c>
      <c r="AW83" s="1192" t="s">
        <v>578</v>
      </c>
      <c r="AX83" s="1202" t="s">
        <v>579</v>
      </c>
      <c r="AY83" s="1192" t="s">
        <v>578</v>
      </c>
      <c r="AZ83" s="1202" t="s">
        <v>579</v>
      </c>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197" t="s">
        <v>1576</v>
      </c>
      <c r="AV84" s="1199" t="s">
        <v>1572</v>
      </c>
      <c r="AW84" s="1192" t="s">
        <v>1869</v>
      </c>
      <c r="AX84" s="1202" t="s">
        <v>1870</v>
      </c>
      <c r="AY84" s="1192" t="s">
        <v>1869</v>
      </c>
      <c r="AZ84" s="1202" t="s">
        <v>1870</v>
      </c>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197" t="s">
        <v>1577</v>
      </c>
      <c r="AV85" s="1199" t="s">
        <v>1572</v>
      </c>
      <c r="AW85" s="1192" t="s">
        <v>1871</v>
      </c>
      <c r="AX85" s="1202" t="s">
        <v>1872</v>
      </c>
      <c r="AY85" s="1192" t="s">
        <v>1871</v>
      </c>
      <c r="AZ85" s="1202" t="s">
        <v>1872</v>
      </c>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197" t="s">
        <v>1873</v>
      </c>
      <c r="AV86" s="1199" t="s">
        <v>1572</v>
      </c>
      <c r="AW86" s="1192" t="s">
        <v>1874</v>
      </c>
      <c r="AX86" s="1202" t="s">
        <v>1875</v>
      </c>
      <c r="AY86" s="1192" t="s">
        <v>1874</v>
      </c>
      <c r="AZ86" s="1202" t="s">
        <v>1875</v>
      </c>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197" t="s">
        <v>1578</v>
      </c>
      <c r="AV87" s="1199" t="s">
        <v>1572</v>
      </c>
      <c r="AW87" s="1192" t="s">
        <v>1876</v>
      </c>
      <c r="AX87" s="1202" t="s">
        <v>566</v>
      </c>
      <c r="AY87" s="1192" t="s">
        <v>1876</v>
      </c>
      <c r="AZ87" s="1202" t="s">
        <v>566</v>
      </c>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197" t="s">
        <v>1877</v>
      </c>
      <c r="AV88" s="1199" t="s">
        <v>1572</v>
      </c>
      <c r="AW88" s="1192" t="s">
        <v>1878</v>
      </c>
      <c r="AX88" s="1202" t="s">
        <v>1879</v>
      </c>
      <c r="AY88" s="1192" t="s">
        <v>1878</v>
      </c>
      <c r="AZ88" s="1202" t="s">
        <v>1879</v>
      </c>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197" t="s">
        <v>1579</v>
      </c>
      <c r="AV89" s="1199" t="s">
        <v>1572</v>
      </c>
      <c r="AW89" s="1192" t="s">
        <v>1880</v>
      </c>
      <c r="AX89" s="1202" t="s">
        <v>1881</v>
      </c>
      <c r="AY89" s="1192" t="s">
        <v>1880</v>
      </c>
      <c r="AZ89" s="1202" t="s">
        <v>1881</v>
      </c>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197" t="s">
        <v>1580</v>
      </c>
      <c r="AV90" s="1199" t="s">
        <v>1572</v>
      </c>
      <c r="AW90" s="1192" t="s">
        <v>1882</v>
      </c>
      <c r="AX90" s="1202" t="s">
        <v>1883</v>
      </c>
      <c r="AY90" s="1192" t="s">
        <v>1882</v>
      </c>
      <c r="AZ90" s="1202" t="s">
        <v>1883</v>
      </c>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197" t="s">
        <v>1581</v>
      </c>
      <c r="AV91" s="1199" t="s">
        <v>1572</v>
      </c>
      <c r="AW91" s="1192" t="s">
        <v>1882</v>
      </c>
      <c r="AX91" s="1202" t="s">
        <v>1883</v>
      </c>
      <c r="AY91" s="1192" t="s">
        <v>1882</v>
      </c>
      <c r="AZ91" s="1202" t="s">
        <v>1883</v>
      </c>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197" t="s">
        <v>1582</v>
      </c>
      <c r="AV92" s="1199" t="s">
        <v>1572</v>
      </c>
      <c r="AW92" s="1192" t="s">
        <v>1884</v>
      </c>
      <c r="AX92" s="1202" t="s">
        <v>1885</v>
      </c>
      <c r="AY92" s="1192" t="s">
        <v>1884</v>
      </c>
      <c r="AZ92" s="1202" t="s">
        <v>1885</v>
      </c>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197" t="s">
        <v>1583</v>
      </c>
      <c r="AV93" s="1199" t="s">
        <v>1572</v>
      </c>
      <c r="AW93" s="1192" t="s">
        <v>1886</v>
      </c>
      <c r="AX93" s="1202" t="s">
        <v>1887</v>
      </c>
      <c r="AY93" s="1192" t="s">
        <v>1886</v>
      </c>
      <c r="AZ93" s="1202" t="s">
        <v>1887</v>
      </c>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197" t="s">
        <v>1584</v>
      </c>
      <c r="AV94" s="1199" t="s">
        <v>1572</v>
      </c>
      <c r="AW94" s="1186" t="s">
        <v>1888</v>
      </c>
      <c r="AX94" s="1188" t="s">
        <v>1889</v>
      </c>
      <c r="AY94" s="1186" t="s">
        <v>1888</v>
      </c>
      <c r="AZ94" s="1188" t="s">
        <v>1889</v>
      </c>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197" t="s">
        <v>1585</v>
      </c>
      <c r="AV95" s="1199" t="s">
        <v>1572</v>
      </c>
      <c r="AW95" s="1192" t="s">
        <v>1882</v>
      </c>
      <c r="AX95" s="1202" t="s">
        <v>1883</v>
      </c>
      <c r="AY95" s="1192" t="s">
        <v>1882</v>
      </c>
      <c r="AZ95" s="1202" t="s">
        <v>1883</v>
      </c>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197" t="s">
        <v>1586</v>
      </c>
      <c r="AV96" s="1199" t="s">
        <v>1572</v>
      </c>
      <c r="AW96" s="1192" t="s">
        <v>1890</v>
      </c>
      <c r="AX96" s="1202" t="s">
        <v>1891</v>
      </c>
      <c r="AY96" s="1192" t="s">
        <v>1890</v>
      </c>
      <c r="AZ96" s="1202" t="s">
        <v>1891</v>
      </c>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197" t="s">
        <v>1587</v>
      </c>
      <c r="AV97" s="1199" t="s">
        <v>1572</v>
      </c>
      <c r="AW97" s="1186" t="s">
        <v>1892</v>
      </c>
      <c r="AX97" s="1202" t="s">
        <v>1893</v>
      </c>
      <c r="AY97" s="1186" t="s">
        <v>1892</v>
      </c>
      <c r="AZ97" s="1202" t="s">
        <v>1893</v>
      </c>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197" t="s">
        <v>1588</v>
      </c>
      <c r="AV98" s="1199" t="s">
        <v>1572</v>
      </c>
      <c r="AW98" s="1186" t="s">
        <v>1894</v>
      </c>
      <c r="AX98" s="1202" t="s">
        <v>1895</v>
      </c>
      <c r="AY98" s="1186" t="s">
        <v>1894</v>
      </c>
      <c r="AZ98" s="1202" t="s">
        <v>1895</v>
      </c>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197" t="s">
        <v>1589</v>
      </c>
      <c r="AV99" s="1199" t="s">
        <v>1572</v>
      </c>
      <c r="AW99" s="1192" t="s">
        <v>1896</v>
      </c>
      <c r="AX99" s="1202" t="s">
        <v>1897</v>
      </c>
      <c r="AY99" s="1192" t="s">
        <v>1896</v>
      </c>
      <c r="AZ99" s="1202" t="s">
        <v>1897</v>
      </c>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197" t="s">
        <v>1590</v>
      </c>
      <c r="AV100" s="1199" t="s">
        <v>1572</v>
      </c>
      <c r="AW100" s="1192" t="s">
        <v>1898</v>
      </c>
      <c r="AX100" s="1202" t="s">
        <v>1899</v>
      </c>
      <c r="AY100" s="1192" t="s">
        <v>1898</v>
      </c>
      <c r="AZ100" s="1202" t="s">
        <v>1899</v>
      </c>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197" t="s">
        <v>1591</v>
      </c>
      <c r="AV101" s="1199" t="s">
        <v>1572</v>
      </c>
      <c r="AW101" s="1192" t="s">
        <v>1900</v>
      </c>
      <c r="AX101" s="1202" t="s">
        <v>1901</v>
      </c>
      <c r="AY101" s="1192" t="s">
        <v>1900</v>
      </c>
      <c r="AZ101" s="1202" t="s">
        <v>1901</v>
      </c>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197" t="s">
        <v>1592</v>
      </c>
      <c r="AV102" s="1199" t="s">
        <v>1572</v>
      </c>
      <c r="AW102" s="1192" t="s">
        <v>1902</v>
      </c>
      <c r="AX102" s="1202" t="s">
        <v>1903</v>
      </c>
      <c r="AY102" s="1192" t="s">
        <v>1902</v>
      </c>
      <c r="AZ102" s="1202" t="s">
        <v>1903</v>
      </c>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197" t="s">
        <v>1593</v>
      </c>
      <c r="AV103" s="1199" t="s">
        <v>1572</v>
      </c>
      <c r="AW103" s="1192" t="s">
        <v>1904</v>
      </c>
      <c r="AX103" s="1202" t="s">
        <v>1905</v>
      </c>
      <c r="AY103" s="1192" t="s">
        <v>1904</v>
      </c>
      <c r="AZ103" s="1202" t="s">
        <v>1905</v>
      </c>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197" t="s">
        <v>1594</v>
      </c>
      <c r="AV104" s="1199" t="s">
        <v>1572</v>
      </c>
      <c r="AW104" s="1192" t="s">
        <v>1906</v>
      </c>
      <c r="AX104" s="1202" t="s">
        <v>1906</v>
      </c>
      <c r="AY104" s="1192" t="s">
        <v>1906</v>
      </c>
      <c r="AZ104" s="1202" t="s">
        <v>1906</v>
      </c>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197" t="s">
        <v>1595</v>
      </c>
      <c r="AV105" s="1199" t="s">
        <v>1572</v>
      </c>
      <c r="AW105" s="1192" t="s">
        <v>1907</v>
      </c>
      <c r="AX105" s="1202" t="s">
        <v>1908</v>
      </c>
      <c r="AY105" s="1192" t="s">
        <v>1907</v>
      </c>
      <c r="AZ105" s="1202" t="s">
        <v>1908</v>
      </c>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197" t="s">
        <v>1596</v>
      </c>
      <c r="AV106" s="1199" t="s">
        <v>1572</v>
      </c>
      <c r="AW106" s="1192" t="s">
        <v>1909</v>
      </c>
      <c r="AX106" s="1202" t="s">
        <v>1910</v>
      </c>
      <c r="AY106" s="1192" t="s">
        <v>1909</v>
      </c>
      <c r="AZ106" s="1202" t="s">
        <v>1910</v>
      </c>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197" t="s">
        <v>1597</v>
      </c>
      <c r="AV107" s="1199" t="s">
        <v>1572</v>
      </c>
      <c r="AW107" s="1192" t="s">
        <v>1911</v>
      </c>
      <c r="AX107" s="1202" t="s">
        <v>1912</v>
      </c>
      <c r="AY107" s="1192" t="s">
        <v>1911</v>
      </c>
      <c r="AZ107" s="1202" t="s">
        <v>1912</v>
      </c>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197" t="s">
        <v>1598</v>
      </c>
      <c r="AV108" s="1199" t="s">
        <v>1572</v>
      </c>
      <c r="AW108" s="1192" t="s">
        <v>1913</v>
      </c>
      <c r="AX108" s="1202" t="s">
        <v>1913</v>
      </c>
      <c r="AY108" s="1192" t="s">
        <v>1913</v>
      </c>
      <c r="AZ108" s="1202" t="s">
        <v>1913</v>
      </c>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197" t="s">
        <v>1599</v>
      </c>
      <c r="AV109" s="1199" t="s">
        <v>1572</v>
      </c>
      <c r="AW109" s="1192" t="s">
        <v>1914</v>
      </c>
      <c r="AX109" s="1202" t="s">
        <v>1915</v>
      </c>
      <c r="AY109" s="1192" t="s">
        <v>1914</v>
      </c>
      <c r="AZ109" s="1202" t="s">
        <v>1915</v>
      </c>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197" t="s">
        <v>1916</v>
      </c>
      <c r="AV110" s="1199" t="s">
        <v>1572</v>
      </c>
      <c r="AW110" s="1192" t="s">
        <v>1918</v>
      </c>
      <c r="AX110" s="1202" t="s">
        <v>1917</v>
      </c>
      <c r="AY110" s="1192" t="s">
        <v>1918</v>
      </c>
      <c r="AZ110" s="1202" t="s">
        <v>1917</v>
      </c>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197" t="s">
        <v>2508</v>
      </c>
      <c r="AV111" s="1199" t="s">
        <v>1572</v>
      </c>
      <c r="AW111" s="1192" t="s">
        <v>2509</v>
      </c>
      <c r="AX111" s="1202" t="s">
        <v>2510</v>
      </c>
      <c r="AY111" s="1192" t="s">
        <v>2509</v>
      </c>
      <c r="AZ111" s="1202" t="s">
        <v>2510</v>
      </c>
      <c r="CY111" s="818"/>
    </row>
    <row r="112" spans="2:103" ht="18.75" customHeight="1" thickBot="1" x14ac:dyDescent="0.3">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162" t="s">
        <v>643</v>
      </c>
      <c r="AV112" s="1163" t="s">
        <v>1919</v>
      </c>
      <c r="AW112" s="1163" t="s">
        <v>1831</v>
      </c>
      <c r="AX112" s="1175" t="s">
        <v>1832</v>
      </c>
      <c r="AY112" s="1163" t="s">
        <v>1833</v>
      </c>
      <c r="AZ112" s="1175" t="s">
        <v>1834</v>
      </c>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1">
    <mergeCell ref="AD4:AG4"/>
    <mergeCell ref="C4:D4"/>
    <mergeCell ref="F4:G4"/>
    <mergeCell ref="I4:K4"/>
    <mergeCell ref="G1:H1"/>
    <mergeCell ref="B2:D2"/>
    <mergeCell ref="C3:D3"/>
    <mergeCell ref="E3:E4"/>
    <mergeCell ref="I3:K3"/>
    <mergeCell ref="F2:H2"/>
    <mergeCell ref="J2:L2"/>
  </mergeCells>
  <conditionalFormatting sqref="BH7:BH56">
    <cfRule type="containsText" dxfId="19" priority="2" stopIfTrue="1" operator="containsText" text="No exam date">
      <formula>NOT(ISERROR(SEARCH("No exam date",BH7)))</formula>
    </cfRule>
  </conditionalFormatting>
  <conditionalFormatting sqref="BI7:BI56">
    <cfRule type="containsText" dxfId="18" priority="1" stopIfTrue="1" operator="containsText" text="Required: entry missing">
      <formula>NOT(ISERROR(SEARCH("Required: entry missing",BI7)))</formula>
    </cfRule>
  </conditionalFormatting>
  <conditionalFormatting sqref="CZ7:DA56">
    <cfRule type="containsText" dxfId="17" priority="9" stopIfTrue="1" operator="containsText" text="No dose units entered">
      <formula>NOT(ISERROR(SEARCH("No dose units entered",CZ7)))</formula>
    </cfRule>
    <cfRule type="containsText" dxfId="16" priority="10" stopIfTrue="1" operator="containsText" text="Look for Note on dose units">
      <formula>NOT(ISERROR(SEARCH("Look for Note on dose units",CZ7)))</formula>
    </cfRule>
  </conditionalFormatting>
  <dataValidations count="25">
    <dataValidation type="decimal" allowBlank="1" showInputMessage="1" showErrorMessage="1" error="Height must be entered in centimeters" sqref="Q7:Q156" xr:uid="{00000000-0002-0000-2100-000000000000}">
      <formula1>0.5</formula1>
      <formula2>3</formula2>
    </dataValidation>
    <dataValidation type="decimal" operator="greaterThan" allowBlank="1" showInputMessage="1" showErrorMessage="1" error="Dose entries cannot be a negative number " sqref="E7:K156" xr:uid="{00000000-0002-0000-2100-000001000000}">
      <formula1>0</formula1>
    </dataValidation>
    <dataValidation type="whole" allowBlank="1" showInputMessage="1" showErrorMessage="1" sqref="V7:V156" xr:uid="{00000000-0002-0000-2100-000002000000}">
      <formula1>0</formula1>
      <formula2>200</formula2>
    </dataValidation>
    <dataValidation type="decimal" operator="greaterThan" allowBlank="1" showInputMessage="1" showErrorMessage="1" sqref="AA7:AC156" xr:uid="{00000000-0002-0000-2100-000003000000}">
      <formula1>0</formula1>
    </dataValidation>
    <dataValidation type="decimal" allowBlank="1" showInputMessage="1" showErrorMessage="1" sqref="O7:O156" xr:uid="{00000000-0002-0000-2100-000004000000}">
      <formula1>16</formula1>
      <formula2>120</formula2>
    </dataValidation>
    <dataValidation type="decimal" allowBlank="1" showInputMessage="1" showErrorMessage="1" sqref="M7:M156" xr:uid="{00000000-0002-0000-2100-000005000000}">
      <formula1>30</formula1>
      <formula2>300</formula2>
    </dataValidation>
    <dataValidation type="list" allowBlank="1" showInputMessage="1" sqref="T7:T156" xr:uid="{00000000-0002-0000-2100-000006000000}">
      <formula1>"2,3,7.5,10,15,20,30,60"</formula1>
    </dataValidation>
    <dataValidation type="list" allowBlank="1" showInputMessage="1" sqref="S7:S156 AG7:AG156 X7:X156" xr:uid="{00000000-0002-0000-2100-000007000000}">
      <formula1>"Yes, No, Not known"</formula1>
    </dataValidation>
    <dataValidation type="list" allowBlank="1" showInputMessage="1" sqref="U7:U156" xr:uid="{00000000-0002-0000-2100-000008000000}">
      <formula1>"60,30,15,10,7.5"</formula1>
    </dataValidation>
    <dataValidation type="list" allowBlank="1" showInputMessage="1" sqref="Z7:Z156" xr:uid="{00000000-0002-0000-2100-000009000000}">
      <formula1>"Yes: In all cases, Yes: In most cases, Yes: In some cases, No, Not Known"</formula1>
    </dataValidation>
    <dataValidation type="list" allowBlank="1" showInputMessage="1" sqref="AD7:AD156" xr:uid="{00000000-0002-0000-21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2100-00000B000000}">
      <formula1>"Yes: High, Yes: Medium, Yes: Low, Yes: Bone, Yes: Soft tissue,Yes: Other, No, No: see notes, Not Known"</formula1>
    </dataValidation>
    <dataValidation type="list" allowBlank="1" showInputMessage="1" sqref="Y7:Y156" xr:uid="{00000000-0002-0000-2100-00000C000000}">
      <formula1>$AW$13:$AW$23</formula1>
    </dataValidation>
    <dataValidation type="list" allowBlank="1" showInputMessage="1" sqref="AP7:AP156" xr:uid="{00000000-0002-0000-2100-00000D000000}">
      <formula1>$AW$27:$AW$34</formula1>
    </dataValidation>
    <dataValidation type="list" allowBlank="1" showInputMessage="1" sqref="P7:P156" xr:uid="{00000000-0002-0000-2100-00000E000000}">
      <formula1>$AU$29:$AU$32</formula1>
    </dataValidation>
    <dataValidation type="list" allowBlank="1" showInputMessage="1" sqref="I4:K4" xr:uid="{00000000-0002-0000-2100-00000F000000}">
      <formula1>"Gy, dGy, cGy, mGy, Other, Not known"</formula1>
    </dataValidation>
    <dataValidation type="list" allowBlank="1" showInputMessage="1" sqref="H4" xr:uid="{00000000-0002-0000-2100-000010000000}">
      <formula1>"Seconds, Minutes - decimal point - seconds, Minutes and decimal fraction of minutes, Other, Not known"</formula1>
    </dataValidation>
    <dataValidation type="list" allowBlank="1" showInputMessage="1" sqref="AF7:AF156" xr:uid="{00000000-0002-0000-2100-000011000000}">
      <formula1>"0.5, 1.0, 1.5, 2.0, 2.5, 3.0, 3.5, 4.0, 4.5, 5.0"</formula1>
    </dataValidation>
    <dataValidation type="list" allowBlank="1" showInputMessage="1" sqref="AE7:AE156" xr:uid="{00000000-0002-0000-2100-000012000000}">
      <formula1>"0.1, 0.2, 0.3, 0.4, 0.5, 0.6, 0.7, 0.8, 0.9"</formula1>
    </dataValidation>
    <dataValidation type="list" allowBlank="1" showInputMessage="1" sqref="AL7:AL156" xr:uid="{00000000-0002-0000-2100-000014000000}">
      <formula1>"Yes, Yes: comment in column AQ, No, Not Known"</formula1>
    </dataValidation>
    <dataValidation type="list" allowBlank="1" showInputMessage="1" sqref="AM7:AM156" xr:uid="{00000000-0002-0000-2100-000015000000}">
      <formula1>"Not known, Yes: check image after procedure, Yes: see additional information in column AQ, Yes, No"</formula1>
    </dataValidation>
    <dataValidation type="date" allowBlank="1" showInputMessage="1" showErrorMessage="1" sqref="D7:D156" xr:uid="{00000000-0002-0000-2100-000016000000}">
      <formula1>42370</formula1>
      <formula2>47484</formula2>
    </dataValidation>
    <dataValidation type="list" allowBlank="1" showInputMessage="1" sqref="F4:G4" xr:uid="{00000000-0002-0000-2100-000017000000}">
      <formula1>$AU$13:$AU$21</formula1>
    </dataValidation>
    <dataValidation type="list" allowBlank="1" showInputMessage="1" showErrorMessage="1" sqref="B2:D2" xr:uid="{00000000-0002-0000-2100-000013000000}">
      <formula1>$AU$38:$AU$112</formula1>
    </dataValidation>
    <dataValidation type="list" allowBlank="1" showInputMessage="1" sqref="W7:W156" xr:uid="{C06268DE-5B32-4100-9BD9-71D79AA87E45}">
      <formula1>"Yes, Yes: Virtual grid, No, Not known"</formula1>
    </dataValidation>
  </dataValidations>
  <pageMargins left="0.7" right="0.7" top="0.75" bottom="0.75" header="0.3" footer="0.3"/>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9"/>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729" t="s">
        <v>643</v>
      </c>
      <c r="C2" s="1730"/>
      <c r="D2" s="1731"/>
      <c r="E2" s="939" t="s">
        <v>1546</v>
      </c>
      <c r="F2" s="1732"/>
      <c r="G2" s="1733"/>
      <c r="H2" s="1734"/>
      <c r="I2" s="939" t="s">
        <v>753</v>
      </c>
      <c r="J2" s="1709" t="str">
        <f>VLOOKUP($B$2,$AU$38:$AX$112,2)</f>
        <v xml:space="preserve">Please select exam from B2 list or enter in F2, notes in Additional Information (AQ), and SNOMED-CT and NICIP codes in columns AN and AO. </v>
      </c>
      <c r="K2" s="1715"/>
      <c r="L2" s="1716"/>
      <c r="M2" s="1072"/>
      <c r="O2" s="1061" t="s">
        <v>1765</v>
      </c>
      <c r="S2" s="446"/>
      <c r="T2" s="446"/>
      <c r="U2" s="446"/>
      <c r="V2" s="446"/>
      <c r="W2" s="708"/>
      <c r="AH2" s="446"/>
      <c r="AI2" s="446"/>
      <c r="AJ2" s="446"/>
      <c r="AK2" s="446"/>
      <c r="AL2" s="446"/>
      <c r="AM2" s="446"/>
      <c r="AN2" s="1203" t="str">
        <f>VLOOKUP($B$2,$AU$38:$AX$112,3)</f>
        <v>N/A: Enter in column AN</v>
      </c>
      <c r="AO2" s="1204" t="str">
        <f>VLOOKUP($B$2,$AU$38:$AX$112,4)</f>
        <v>N/A: Enter in column AO</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Z01. Other</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1518</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0" t="str">
        <f>IF($F$4&lt;&gt;"",$F$4,"System dose units not given")</f>
        <v>No entry</v>
      </c>
      <c r="BR4" s="1125" t="s">
        <v>1464</v>
      </c>
      <c r="BS4" s="1148"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Z01. Other</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ncomment:-see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thickBot="1" x14ac:dyDescent="0.3">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thickBot="1" x14ac:dyDescent="0.3">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036" t="s">
        <v>230</v>
      </c>
      <c r="AV37" s="1037" t="s">
        <v>540</v>
      </c>
      <c r="AW37" s="1037" t="s">
        <v>283</v>
      </c>
      <c r="AX37" s="1038" t="s">
        <v>284</v>
      </c>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180" t="s">
        <v>2105</v>
      </c>
      <c r="AV38" s="1167" t="s">
        <v>635</v>
      </c>
      <c r="AW38" s="1167" t="s">
        <v>544</v>
      </c>
      <c r="AX38" s="1166" t="s">
        <v>545</v>
      </c>
      <c r="AY38" s="1167" t="s">
        <v>544</v>
      </c>
      <c r="AZ38" s="1166" t="s">
        <v>545</v>
      </c>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177" t="s">
        <v>2106</v>
      </c>
      <c r="AV39" s="1198" t="s">
        <v>641</v>
      </c>
      <c r="AW39" s="1198" t="s">
        <v>558</v>
      </c>
      <c r="AX39" s="1164" t="s">
        <v>559</v>
      </c>
      <c r="AY39" s="1198" t="s">
        <v>558</v>
      </c>
      <c r="AZ39" s="1164" t="s">
        <v>559</v>
      </c>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177" t="s">
        <v>2107</v>
      </c>
      <c r="AV40" s="1198" t="s">
        <v>636</v>
      </c>
      <c r="AW40" s="1172" t="s">
        <v>546</v>
      </c>
      <c r="AX40" s="1173" t="s">
        <v>547</v>
      </c>
      <c r="AY40" s="1172" t="s">
        <v>546</v>
      </c>
      <c r="AZ40" s="1173" t="s">
        <v>547</v>
      </c>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177" t="s">
        <v>2108</v>
      </c>
      <c r="AV41" s="1198" t="s">
        <v>760</v>
      </c>
      <c r="AW41" s="1198" t="s">
        <v>549</v>
      </c>
      <c r="AX41" s="1164" t="s">
        <v>548</v>
      </c>
      <c r="AY41" s="1198" t="s">
        <v>549</v>
      </c>
      <c r="AZ41" s="1164" t="s">
        <v>548</v>
      </c>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177" t="s">
        <v>2109</v>
      </c>
      <c r="AV42" s="1198" t="s">
        <v>637</v>
      </c>
      <c r="AW42" s="1198" t="s">
        <v>550</v>
      </c>
      <c r="AX42" s="1164" t="s">
        <v>551</v>
      </c>
      <c r="AY42" s="1198" t="s">
        <v>550</v>
      </c>
      <c r="AZ42" s="1164" t="s">
        <v>551</v>
      </c>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177" t="s">
        <v>2110</v>
      </c>
      <c r="AV43" s="1198" t="s">
        <v>638</v>
      </c>
      <c r="AW43" s="1172" t="s">
        <v>552</v>
      </c>
      <c r="AX43" s="1164" t="s">
        <v>553</v>
      </c>
      <c r="AY43" s="1172" t="s">
        <v>552</v>
      </c>
      <c r="AZ43" s="1164" t="s">
        <v>553</v>
      </c>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177" t="s">
        <v>2111</v>
      </c>
      <c r="AV44" s="1198" t="s">
        <v>639</v>
      </c>
      <c r="AW44" s="1198" t="s">
        <v>554</v>
      </c>
      <c r="AX44" s="1164" t="s">
        <v>555</v>
      </c>
      <c r="AY44" s="1198" t="s">
        <v>554</v>
      </c>
      <c r="AZ44" s="1164" t="s">
        <v>555</v>
      </c>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177" t="s">
        <v>2112</v>
      </c>
      <c r="AV45" s="1198" t="s">
        <v>640</v>
      </c>
      <c r="AW45" s="1172" t="s">
        <v>556</v>
      </c>
      <c r="AX45" s="1173" t="s">
        <v>557</v>
      </c>
      <c r="AY45" s="1172" t="s">
        <v>556</v>
      </c>
      <c r="AZ45" s="1173" t="s">
        <v>557</v>
      </c>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177" t="s">
        <v>2113</v>
      </c>
      <c r="AV46" s="1198" t="s">
        <v>731</v>
      </c>
      <c r="AW46" s="1198" t="s">
        <v>560</v>
      </c>
      <c r="AX46" s="1164" t="s">
        <v>561</v>
      </c>
      <c r="AY46" s="1198" t="s">
        <v>560</v>
      </c>
      <c r="AZ46" s="1164" t="s">
        <v>561</v>
      </c>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197" t="s">
        <v>1555</v>
      </c>
      <c r="AV47" s="1165" t="s">
        <v>1572</v>
      </c>
      <c r="AW47" s="1192" t="s">
        <v>1849</v>
      </c>
      <c r="AX47" s="1193" t="s">
        <v>1850</v>
      </c>
      <c r="AY47" s="1192" t="s">
        <v>1849</v>
      </c>
      <c r="AZ47" s="1193" t="s">
        <v>1850</v>
      </c>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197" t="s">
        <v>1556</v>
      </c>
      <c r="AV48" s="1165" t="s">
        <v>1572</v>
      </c>
      <c r="AW48" s="1192" t="s">
        <v>1851</v>
      </c>
      <c r="AX48" s="1193" t="s">
        <v>1852</v>
      </c>
      <c r="AY48" s="1192" t="s">
        <v>1851</v>
      </c>
      <c r="AZ48" s="1193" t="s">
        <v>1852</v>
      </c>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197" t="s">
        <v>1557</v>
      </c>
      <c r="AV49" s="1165" t="s">
        <v>1572</v>
      </c>
      <c r="AW49" s="1192" t="s">
        <v>1853</v>
      </c>
      <c r="AX49" s="1193" t="s">
        <v>1854</v>
      </c>
      <c r="AY49" s="1192" t="s">
        <v>1853</v>
      </c>
      <c r="AZ49" s="1193" t="s">
        <v>1854</v>
      </c>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197" t="s">
        <v>1558</v>
      </c>
      <c r="AV50" s="1165" t="s">
        <v>1572</v>
      </c>
      <c r="AW50" s="1192" t="s">
        <v>1855</v>
      </c>
      <c r="AX50" s="1193" t="s">
        <v>1856</v>
      </c>
      <c r="AY50" s="1192" t="s">
        <v>1855</v>
      </c>
      <c r="AZ50" s="1193" t="s">
        <v>1856</v>
      </c>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197" t="s">
        <v>1559</v>
      </c>
      <c r="AV51" s="1165" t="s">
        <v>1572</v>
      </c>
      <c r="AW51" s="1192" t="s">
        <v>1857</v>
      </c>
      <c r="AX51" s="1193" t="s">
        <v>1858</v>
      </c>
      <c r="AY51" s="1192" t="s">
        <v>1857</v>
      </c>
      <c r="AZ51" s="1193" t="s">
        <v>1858</v>
      </c>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197" t="s">
        <v>1560</v>
      </c>
      <c r="AV52" s="1165" t="s">
        <v>1572</v>
      </c>
      <c r="AW52" s="1192" t="s">
        <v>1859</v>
      </c>
      <c r="AX52" s="1193" t="s">
        <v>1860</v>
      </c>
      <c r="AY52" s="1192" t="s">
        <v>1859</v>
      </c>
      <c r="AZ52" s="1193" t="s">
        <v>1860</v>
      </c>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197" t="s">
        <v>2123</v>
      </c>
      <c r="AV53" s="1165" t="s">
        <v>2124</v>
      </c>
      <c r="AW53" s="1192" t="s">
        <v>2125</v>
      </c>
      <c r="AX53" s="1193" t="s">
        <v>2126</v>
      </c>
      <c r="AY53" s="1192" t="s">
        <v>2125</v>
      </c>
      <c r="AZ53" s="1193" t="s">
        <v>2126</v>
      </c>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197" t="s">
        <v>2498</v>
      </c>
      <c r="AV54" s="1165" t="s">
        <v>2499</v>
      </c>
      <c r="AW54" s="1192" t="s">
        <v>2500</v>
      </c>
      <c r="AX54" s="1193" t="s">
        <v>2501</v>
      </c>
      <c r="AY54" s="1192" t="s">
        <v>2500</v>
      </c>
      <c r="AZ54" s="1193" t="s">
        <v>2501</v>
      </c>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197" t="s">
        <v>2502</v>
      </c>
      <c r="AV55" s="1165" t="s">
        <v>1572</v>
      </c>
      <c r="AW55" s="1192" t="s">
        <v>2503</v>
      </c>
      <c r="AX55" s="1193" t="s">
        <v>2504</v>
      </c>
      <c r="AY55" s="1192" t="s">
        <v>2503</v>
      </c>
      <c r="AZ55" s="1193" t="s">
        <v>2504</v>
      </c>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197" t="s">
        <v>2505</v>
      </c>
      <c r="AV56" s="1165" t="s">
        <v>1572</v>
      </c>
      <c r="AW56" s="1192" t="s">
        <v>2506</v>
      </c>
      <c r="AX56" s="1193" t="s">
        <v>2507</v>
      </c>
      <c r="AY56" s="1192" t="s">
        <v>2506</v>
      </c>
      <c r="AZ56" s="1193" t="s">
        <v>2507</v>
      </c>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197" t="s">
        <v>1658</v>
      </c>
      <c r="AV57" s="1199" t="s">
        <v>1572</v>
      </c>
      <c r="AW57" s="1186" t="s">
        <v>1861</v>
      </c>
      <c r="AX57" s="1188" t="s">
        <v>1862</v>
      </c>
      <c r="AY57" s="1186" t="s">
        <v>1861</v>
      </c>
      <c r="AZ57" s="1188" t="s">
        <v>1862</v>
      </c>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197" t="s">
        <v>1659</v>
      </c>
      <c r="AV58" s="1199" t="s">
        <v>1572</v>
      </c>
      <c r="AW58" s="1186" t="s">
        <v>593</v>
      </c>
      <c r="AX58" s="1188" t="s">
        <v>592</v>
      </c>
      <c r="AY58" s="1186" t="s">
        <v>593</v>
      </c>
      <c r="AZ58" s="1188" t="s">
        <v>592</v>
      </c>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197" t="s">
        <v>1660</v>
      </c>
      <c r="AV59" s="1199" t="s">
        <v>1572</v>
      </c>
      <c r="AW59" s="1186" t="s">
        <v>1863</v>
      </c>
      <c r="AX59" s="1188" t="s">
        <v>1864</v>
      </c>
      <c r="AY59" s="1186" t="s">
        <v>1863</v>
      </c>
      <c r="AZ59" s="1188" t="s">
        <v>1864</v>
      </c>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197" t="s">
        <v>1661</v>
      </c>
      <c r="AV60" s="1199" t="s">
        <v>1572</v>
      </c>
      <c r="AW60" s="1186" t="s">
        <v>587</v>
      </c>
      <c r="AX60" s="1188" t="s">
        <v>588</v>
      </c>
      <c r="AY60" s="1186" t="s">
        <v>587</v>
      </c>
      <c r="AZ60" s="1188" t="s">
        <v>588</v>
      </c>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197" t="s">
        <v>1662</v>
      </c>
      <c r="AV61" s="1199" t="s">
        <v>1572</v>
      </c>
      <c r="AW61" s="1186" t="s">
        <v>589</v>
      </c>
      <c r="AX61" s="1188" t="s">
        <v>590</v>
      </c>
      <c r="AY61" s="1186" t="s">
        <v>589</v>
      </c>
      <c r="AZ61" s="1188" t="s">
        <v>590</v>
      </c>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197" t="s">
        <v>1663</v>
      </c>
      <c r="AV62" s="1199" t="s">
        <v>1572</v>
      </c>
      <c r="AW62" s="1186" t="s">
        <v>1865</v>
      </c>
      <c r="AX62" s="1188" t="s">
        <v>1866</v>
      </c>
      <c r="AY62" s="1186" t="s">
        <v>1865</v>
      </c>
      <c r="AZ62" s="1188" t="s">
        <v>1866</v>
      </c>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197" t="s">
        <v>1664</v>
      </c>
      <c r="AV63" s="1199" t="s">
        <v>1572</v>
      </c>
      <c r="AW63" s="1186" t="s">
        <v>1867</v>
      </c>
      <c r="AX63" s="1188" t="s">
        <v>1868</v>
      </c>
      <c r="AY63" s="1186" t="s">
        <v>1867</v>
      </c>
      <c r="AZ63" s="1188" t="s">
        <v>1868</v>
      </c>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177" t="s">
        <v>1142</v>
      </c>
      <c r="AV64" s="1198" t="s">
        <v>564</v>
      </c>
      <c r="AW64" s="1172" t="s">
        <v>562</v>
      </c>
      <c r="AX64" s="1164" t="s">
        <v>563</v>
      </c>
      <c r="AY64" s="1172" t="s">
        <v>562</v>
      </c>
      <c r="AZ64" s="1164" t="s">
        <v>563</v>
      </c>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177" t="s">
        <v>1143</v>
      </c>
      <c r="AV65" s="1198" t="s">
        <v>632</v>
      </c>
      <c r="AW65" s="1198" t="s">
        <v>562</v>
      </c>
      <c r="AX65" s="1173" t="s">
        <v>563</v>
      </c>
      <c r="AY65" s="1198" t="s">
        <v>562</v>
      </c>
      <c r="AZ65" s="1173" t="s">
        <v>563</v>
      </c>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178" t="s">
        <v>672</v>
      </c>
      <c r="AV66" s="1200" t="s">
        <v>2128</v>
      </c>
      <c r="AW66" s="1172" t="s">
        <v>565</v>
      </c>
      <c r="AX66" s="1174" t="s">
        <v>566</v>
      </c>
      <c r="AY66" s="1172" t="s">
        <v>565</v>
      </c>
      <c r="AZ66" s="1174" t="s">
        <v>566</v>
      </c>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177" t="s">
        <v>1144</v>
      </c>
      <c r="AV67" s="1198" t="s">
        <v>1839</v>
      </c>
      <c r="AW67" s="1198" t="s">
        <v>567</v>
      </c>
      <c r="AX67" s="1164" t="s">
        <v>568</v>
      </c>
      <c r="AY67" s="1198" t="s">
        <v>567</v>
      </c>
      <c r="AZ67" s="1164" t="s">
        <v>568</v>
      </c>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177" t="s">
        <v>1145</v>
      </c>
      <c r="AV68" s="1198" t="s">
        <v>732</v>
      </c>
      <c r="AW68" s="1198" t="s">
        <v>569</v>
      </c>
      <c r="AX68" s="1164" t="s">
        <v>570</v>
      </c>
      <c r="AY68" s="1198" t="s">
        <v>569</v>
      </c>
      <c r="AZ68" s="1164" t="s">
        <v>570</v>
      </c>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178" t="s">
        <v>673</v>
      </c>
      <c r="AV69" s="1172" t="s">
        <v>733</v>
      </c>
      <c r="AW69" s="1179" t="s">
        <v>571</v>
      </c>
      <c r="AX69" s="1173" t="s">
        <v>572</v>
      </c>
      <c r="AY69" s="1179" t="s">
        <v>571</v>
      </c>
      <c r="AZ69" s="1173" t="s">
        <v>572</v>
      </c>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183" t="s">
        <v>668</v>
      </c>
      <c r="AV70" s="1410" t="s">
        <v>732</v>
      </c>
      <c r="AW70" s="1410" t="s">
        <v>573</v>
      </c>
      <c r="AX70" s="1201" t="s">
        <v>574</v>
      </c>
      <c r="AY70" s="1410" t="s">
        <v>573</v>
      </c>
      <c r="AZ70" s="1201" t="s">
        <v>574</v>
      </c>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183" t="s">
        <v>669</v>
      </c>
      <c r="AV71" s="1410" t="s">
        <v>732</v>
      </c>
      <c r="AW71" s="1410" t="s">
        <v>575</v>
      </c>
      <c r="AX71" s="1201" t="s">
        <v>576</v>
      </c>
      <c r="AY71" s="1410" t="s">
        <v>575</v>
      </c>
      <c r="AZ71" s="1201" t="s">
        <v>576</v>
      </c>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183" t="s">
        <v>670</v>
      </c>
      <c r="AV72" s="1410" t="s">
        <v>732</v>
      </c>
      <c r="AW72" s="1410" t="s">
        <v>642</v>
      </c>
      <c r="AX72" s="1201" t="s">
        <v>577</v>
      </c>
      <c r="AY72" s="1410" t="s">
        <v>642</v>
      </c>
      <c r="AZ72" s="1201" t="s">
        <v>577</v>
      </c>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183" t="s">
        <v>671</v>
      </c>
      <c r="AV73" s="1410" t="s">
        <v>580</v>
      </c>
      <c r="AW73" s="1410" t="s">
        <v>578</v>
      </c>
      <c r="AX73" s="1201" t="s">
        <v>579</v>
      </c>
      <c r="AY73" s="1410" t="s">
        <v>578</v>
      </c>
      <c r="AZ73" s="1201" t="s">
        <v>579</v>
      </c>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183" t="s">
        <v>1150</v>
      </c>
      <c r="AV74" s="1410" t="s">
        <v>734</v>
      </c>
      <c r="AW74" s="1410" t="s">
        <v>581</v>
      </c>
      <c r="AX74" s="1164" t="s">
        <v>582</v>
      </c>
      <c r="AY74" s="1410" t="s">
        <v>581</v>
      </c>
      <c r="AZ74" s="1164" t="s">
        <v>582</v>
      </c>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183" t="s">
        <v>675</v>
      </c>
      <c r="AV75" s="1410" t="s">
        <v>732</v>
      </c>
      <c r="AW75" s="1409" t="s">
        <v>583</v>
      </c>
      <c r="AX75" s="1174" t="s">
        <v>584</v>
      </c>
      <c r="AY75" s="1409" t="s">
        <v>583</v>
      </c>
      <c r="AZ75" s="1174" t="s">
        <v>584</v>
      </c>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183" t="s">
        <v>676</v>
      </c>
      <c r="AV76" s="1410" t="s">
        <v>732</v>
      </c>
      <c r="AW76" s="1409" t="s">
        <v>585</v>
      </c>
      <c r="AX76" s="1164" t="s">
        <v>586</v>
      </c>
      <c r="AY76" s="1409" t="s">
        <v>585</v>
      </c>
      <c r="AZ76" s="1164" t="s">
        <v>586</v>
      </c>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183" t="s">
        <v>1151</v>
      </c>
      <c r="AV77" s="1410" t="s">
        <v>646</v>
      </c>
      <c r="AW77" s="1409" t="s">
        <v>587</v>
      </c>
      <c r="AX77" s="1164" t="s">
        <v>588</v>
      </c>
      <c r="AY77" s="1409" t="s">
        <v>587</v>
      </c>
      <c r="AZ77" s="1164" t="s">
        <v>588</v>
      </c>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183" t="s">
        <v>1152</v>
      </c>
      <c r="AV78" s="1410" t="s">
        <v>647</v>
      </c>
      <c r="AW78" s="1409" t="s">
        <v>589</v>
      </c>
      <c r="AX78" s="1164" t="s">
        <v>590</v>
      </c>
      <c r="AY78" s="1409" t="s">
        <v>589</v>
      </c>
      <c r="AZ78" s="1164" t="s">
        <v>590</v>
      </c>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183" t="s">
        <v>1153</v>
      </c>
      <c r="AV79" s="1410" t="s">
        <v>649</v>
      </c>
      <c r="AW79" s="1410" t="s">
        <v>729</v>
      </c>
      <c r="AX79" s="1173" t="s">
        <v>730</v>
      </c>
      <c r="AY79" s="1410" t="s">
        <v>729</v>
      </c>
      <c r="AZ79" s="1173" t="s">
        <v>730</v>
      </c>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183" t="s">
        <v>1154</v>
      </c>
      <c r="AV80" s="1410" t="s">
        <v>648</v>
      </c>
      <c r="AW80" s="1410" t="s">
        <v>593</v>
      </c>
      <c r="AX80" s="1201" t="s">
        <v>592</v>
      </c>
      <c r="AY80" s="1410" t="s">
        <v>593</v>
      </c>
      <c r="AZ80" s="1201" t="s">
        <v>592</v>
      </c>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197" t="s">
        <v>1573</v>
      </c>
      <c r="AV81" s="1199" t="s">
        <v>1572</v>
      </c>
      <c r="AW81" s="1192" t="s">
        <v>562</v>
      </c>
      <c r="AX81" s="1202" t="s">
        <v>563</v>
      </c>
      <c r="AY81" s="1192" t="s">
        <v>562</v>
      </c>
      <c r="AZ81" s="1202" t="s">
        <v>563</v>
      </c>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197" t="s">
        <v>1574</v>
      </c>
      <c r="AV82" s="1199" t="s">
        <v>1572</v>
      </c>
      <c r="AW82" s="1192" t="s">
        <v>578</v>
      </c>
      <c r="AX82" s="1202" t="s">
        <v>579</v>
      </c>
      <c r="AY82" s="1192" t="s">
        <v>578</v>
      </c>
      <c r="AZ82" s="1202" t="s">
        <v>579</v>
      </c>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197" t="s">
        <v>1575</v>
      </c>
      <c r="AV83" s="1199" t="s">
        <v>1572</v>
      </c>
      <c r="AW83" s="1192" t="s">
        <v>578</v>
      </c>
      <c r="AX83" s="1202" t="s">
        <v>579</v>
      </c>
      <c r="AY83" s="1192" t="s">
        <v>578</v>
      </c>
      <c r="AZ83" s="1202" t="s">
        <v>579</v>
      </c>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197" t="s">
        <v>1576</v>
      </c>
      <c r="AV84" s="1199" t="s">
        <v>1572</v>
      </c>
      <c r="AW84" s="1192" t="s">
        <v>1869</v>
      </c>
      <c r="AX84" s="1202" t="s">
        <v>1870</v>
      </c>
      <c r="AY84" s="1192" t="s">
        <v>1869</v>
      </c>
      <c r="AZ84" s="1202" t="s">
        <v>1870</v>
      </c>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197" t="s">
        <v>1577</v>
      </c>
      <c r="AV85" s="1199" t="s">
        <v>1572</v>
      </c>
      <c r="AW85" s="1192" t="s">
        <v>1871</v>
      </c>
      <c r="AX85" s="1202" t="s">
        <v>1872</v>
      </c>
      <c r="AY85" s="1192" t="s">
        <v>1871</v>
      </c>
      <c r="AZ85" s="1202" t="s">
        <v>1872</v>
      </c>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197" t="s">
        <v>1873</v>
      </c>
      <c r="AV86" s="1199" t="s">
        <v>1572</v>
      </c>
      <c r="AW86" s="1192" t="s">
        <v>1874</v>
      </c>
      <c r="AX86" s="1202" t="s">
        <v>1875</v>
      </c>
      <c r="AY86" s="1192" t="s">
        <v>1874</v>
      </c>
      <c r="AZ86" s="1202" t="s">
        <v>1875</v>
      </c>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197" t="s">
        <v>1578</v>
      </c>
      <c r="AV87" s="1199" t="s">
        <v>1572</v>
      </c>
      <c r="AW87" s="1192" t="s">
        <v>1876</v>
      </c>
      <c r="AX87" s="1202" t="s">
        <v>566</v>
      </c>
      <c r="AY87" s="1192" t="s">
        <v>1876</v>
      </c>
      <c r="AZ87" s="1202" t="s">
        <v>566</v>
      </c>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197" t="s">
        <v>1877</v>
      </c>
      <c r="AV88" s="1199" t="s">
        <v>1572</v>
      </c>
      <c r="AW88" s="1192" t="s">
        <v>1878</v>
      </c>
      <c r="AX88" s="1202" t="s">
        <v>1879</v>
      </c>
      <c r="AY88" s="1192" t="s">
        <v>1878</v>
      </c>
      <c r="AZ88" s="1202" t="s">
        <v>1879</v>
      </c>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197" t="s">
        <v>1579</v>
      </c>
      <c r="AV89" s="1199" t="s">
        <v>1572</v>
      </c>
      <c r="AW89" s="1192" t="s">
        <v>1880</v>
      </c>
      <c r="AX89" s="1202" t="s">
        <v>1881</v>
      </c>
      <c r="AY89" s="1192" t="s">
        <v>1880</v>
      </c>
      <c r="AZ89" s="1202" t="s">
        <v>1881</v>
      </c>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197" t="s">
        <v>1580</v>
      </c>
      <c r="AV90" s="1199" t="s">
        <v>1572</v>
      </c>
      <c r="AW90" s="1192" t="s">
        <v>1882</v>
      </c>
      <c r="AX90" s="1202" t="s">
        <v>1883</v>
      </c>
      <c r="AY90" s="1192" t="s">
        <v>1882</v>
      </c>
      <c r="AZ90" s="1202" t="s">
        <v>1883</v>
      </c>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197" t="s">
        <v>1581</v>
      </c>
      <c r="AV91" s="1199" t="s">
        <v>1572</v>
      </c>
      <c r="AW91" s="1192" t="s">
        <v>1882</v>
      </c>
      <c r="AX91" s="1202" t="s">
        <v>1883</v>
      </c>
      <c r="AY91" s="1192" t="s">
        <v>1882</v>
      </c>
      <c r="AZ91" s="1202" t="s">
        <v>1883</v>
      </c>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197" t="s">
        <v>1582</v>
      </c>
      <c r="AV92" s="1199" t="s">
        <v>1572</v>
      </c>
      <c r="AW92" s="1192" t="s">
        <v>1884</v>
      </c>
      <c r="AX92" s="1202" t="s">
        <v>1885</v>
      </c>
      <c r="AY92" s="1192" t="s">
        <v>1884</v>
      </c>
      <c r="AZ92" s="1202" t="s">
        <v>1885</v>
      </c>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197" t="s">
        <v>1583</v>
      </c>
      <c r="AV93" s="1199" t="s">
        <v>1572</v>
      </c>
      <c r="AW93" s="1192" t="s">
        <v>1886</v>
      </c>
      <c r="AX93" s="1202" t="s">
        <v>1887</v>
      </c>
      <c r="AY93" s="1192" t="s">
        <v>1886</v>
      </c>
      <c r="AZ93" s="1202" t="s">
        <v>1887</v>
      </c>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197" t="s">
        <v>1584</v>
      </c>
      <c r="AV94" s="1199" t="s">
        <v>1572</v>
      </c>
      <c r="AW94" s="1186" t="s">
        <v>1888</v>
      </c>
      <c r="AX94" s="1188" t="s">
        <v>1889</v>
      </c>
      <c r="AY94" s="1186" t="s">
        <v>1888</v>
      </c>
      <c r="AZ94" s="1188" t="s">
        <v>1889</v>
      </c>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197" t="s">
        <v>1585</v>
      </c>
      <c r="AV95" s="1199" t="s">
        <v>1572</v>
      </c>
      <c r="AW95" s="1192" t="s">
        <v>1882</v>
      </c>
      <c r="AX95" s="1202" t="s">
        <v>1883</v>
      </c>
      <c r="AY95" s="1192" t="s">
        <v>1882</v>
      </c>
      <c r="AZ95" s="1202" t="s">
        <v>1883</v>
      </c>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197" t="s">
        <v>1586</v>
      </c>
      <c r="AV96" s="1199" t="s">
        <v>1572</v>
      </c>
      <c r="AW96" s="1192" t="s">
        <v>1890</v>
      </c>
      <c r="AX96" s="1202" t="s">
        <v>1891</v>
      </c>
      <c r="AY96" s="1192" t="s">
        <v>1890</v>
      </c>
      <c r="AZ96" s="1202" t="s">
        <v>1891</v>
      </c>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197" t="s">
        <v>1587</v>
      </c>
      <c r="AV97" s="1199" t="s">
        <v>1572</v>
      </c>
      <c r="AW97" s="1186" t="s">
        <v>1892</v>
      </c>
      <c r="AX97" s="1202" t="s">
        <v>1893</v>
      </c>
      <c r="AY97" s="1186" t="s">
        <v>1892</v>
      </c>
      <c r="AZ97" s="1202" t="s">
        <v>1893</v>
      </c>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197" t="s">
        <v>1588</v>
      </c>
      <c r="AV98" s="1199" t="s">
        <v>1572</v>
      </c>
      <c r="AW98" s="1186" t="s">
        <v>1894</v>
      </c>
      <c r="AX98" s="1202" t="s">
        <v>1895</v>
      </c>
      <c r="AY98" s="1186" t="s">
        <v>1894</v>
      </c>
      <c r="AZ98" s="1202" t="s">
        <v>1895</v>
      </c>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197" t="s">
        <v>1589</v>
      </c>
      <c r="AV99" s="1199" t="s">
        <v>1572</v>
      </c>
      <c r="AW99" s="1192" t="s">
        <v>1896</v>
      </c>
      <c r="AX99" s="1202" t="s">
        <v>1897</v>
      </c>
      <c r="AY99" s="1192" t="s">
        <v>1896</v>
      </c>
      <c r="AZ99" s="1202" t="s">
        <v>1897</v>
      </c>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197" t="s">
        <v>1590</v>
      </c>
      <c r="AV100" s="1199" t="s">
        <v>1572</v>
      </c>
      <c r="AW100" s="1192" t="s">
        <v>1898</v>
      </c>
      <c r="AX100" s="1202" t="s">
        <v>1899</v>
      </c>
      <c r="AY100" s="1192" t="s">
        <v>1898</v>
      </c>
      <c r="AZ100" s="1202" t="s">
        <v>1899</v>
      </c>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197" t="s">
        <v>1591</v>
      </c>
      <c r="AV101" s="1199" t="s">
        <v>1572</v>
      </c>
      <c r="AW101" s="1192" t="s">
        <v>1900</v>
      </c>
      <c r="AX101" s="1202" t="s">
        <v>1901</v>
      </c>
      <c r="AY101" s="1192" t="s">
        <v>1900</v>
      </c>
      <c r="AZ101" s="1202" t="s">
        <v>1901</v>
      </c>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197" t="s">
        <v>1592</v>
      </c>
      <c r="AV102" s="1199" t="s">
        <v>1572</v>
      </c>
      <c r="AW102" s="1192" t="s">
        <v>1902</v>
      </c>
      <c r="AX102" s="1202" t="s">
        <v>1903</v>
      </c>
      <c r="AY102" s="1192" t="s">
        <v>1902</v>
      </c>
      <c r="AZ102" s="1202" t="s">
        <v>1903</v>
      </c>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197" t="s">
        <v>1593</v>
      </c>
      <c r="AV103" s="1199" t="s">
        <v>1572</v>
      </c>
      <c r="AW103" s="1192" t="s">
        <v>1904</v>
      </c>
      <c r="AX103" s="1202" t="s">
        <v>1905</v>
      </c>
      <c r="AY103" s="1192" t="s">
        <v>1904</v>
      </c>
      <c r="AZ103" s="1202" t="s">
        <v>1905</v>
      </c>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197" t="s">
        <v>1594</v>
      </c>
      <c r="AV104" s="1199" t="s">
        <v>1572</v>
      </c>
      <c r="AW104" s="1192" t="s">
        <v>1906</v>
      </c>
      <c r="AX104" s="1202" t="s">
        <v>1906</v>
      </c>
      <c r="AY104" s="1192" t="s">
        <v>1906</v>
      </c>
      <c r="AZ104" s="1202" t="s">
        <v>1906</v>
      </c>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197" t="s">
        <v>1595</v>
      </c>
      <c r="AV105" s="1199" t="s">
        <v>1572</v>
      </c>
      <c r="AW105" s="1192" t="s">
        <v>1907</v>
      </c>
      <c r="AX105" s="1202" t="s">
        <v>1908</v>
      </c>
      <c r="AY105" s="1192" t="s">
        <v>1907</v>
      </c>
      <c r="AZ105" s="1202" t="s">
        <v>1908</v>
      </c>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197" t="s">
        <v>1596</v>
      </c>
      <c r="AV106" s="1199" t="s">
        <v>1572</v>
      </c>
      <c r="AW106" s="1192" t="s">
        <v>1909</v>
      </c>
      <c r="AX106" s="1202" t="s">
        <v>1910</v>
      </c>
      <c r="AY106" s="1192" t="s">
        <v>1909</v>
      </c>
      <c r="AZ106" s="1202" t="s">
        <v>1910</v>
      </c>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197" t="s">
        <v>1597</v>
      </c>
      <c r="AV107" s="1199" t="s">
        <v>1572</v>
      </c>
      <c r="AW107" s="1192" t="s">
        <v>1911</v>
      </c>
      <c r="AX107" s="1202" t="s">
        <v>1912</v>
      </c>
      <c r="AY107" s="1192" t="s">
        <v>1911</v>
      </c>
      <c r="AZ107" s="1202" t="s">
        <v>1912</v>
      </c>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197" t="s">
        <v>1598</v>
      </c>
      <c r="AV108" s="1199" t="s">
        <v>1572</v>
      </c>
      <c r="AW108" s="1192" t="s">
        <v>1913</v>
      </c>
      <c r="AX108" s="1202" t="s">
        <v>1913</v>
      </c>
      <c r="AY108" s="1192" t="s">
        <v>1913</v>
      </c>
      <c r="AZ108" s="1202" t="s">
        <v>1913</v>
      </c>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197" t="s">
        <v>1599</v>
      </c>
      <c r="AV109" s="1199" t="s">
        <v>1572</v>
      </c>
      <c r="AW109" s="1192" t="s">
        <v>1914</v>
      </c>
      <c r="AX109" s="1202" t="s">
        <v>1915</v>
      </c>
      <c r="AY109" s="1192" t="s">
        <v>1914</v>
      </c>
      <c r="AZ109" s="1202" t="s">
        <v>1915</v>
      </c>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197" t="s">
        <v>1916</v>
      </c>
      <c r="AV110" s="1199" t="s">
        <v>1572</v>
      </c>
      <c r="AW110" s="1192" t="s">
        <v>1918</v>
      </c>
      <c r="AX110" s="1202" t="s">
        <v>1917</v>
      </c>
      <c r="AY110" s="1192" t="s">
        <v>1918</v>
      </c>
      <c r="AZ110" s="1202" t="s">
        <v>1917</v>
      </c>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197" t="s">
        <v>2508</v>
      </c>
      <c r="AV111" s="1199" t="s">
        <v>1572</v>
      </c>
      <c r="AW111" s="1192" t="s">
        <v>2509</v>
      </c>
      <c r="AX111" s="1202" t="s">
        <v>2510</v>
      </c>
      <c r="AY111" s="1192" t="s">
        <v>2509</v>
      </c>
      <c r="AZ111" s="1202" t="s">
        <v>2510</v>
      </c>
      <c r="CY111" s="818"/>
    </row>
    <row r="112" spans="2:103" ht="18.75" customHeight="1" thickBot="1" x14ac:dyDescent="0.3">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162" t="s">
        <v>643</v>
      </c>
      <c r="AV112" s="1163" t="s">
        <v>1919</v>
      </c>
      <c r="AW112" s="1163" t="s">
        <v>1831</v>
      </c>
      <c r="AX112" s="1175" t="s">
        <v>1832</v>
      </c>
      <c r="AY112" s="1163" t="s">
        <v>1833</v>
      </c>
      <c r="AZ112" s="1175" t="s">
        <v>1834</v>
      </c>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1">
    <mergeCell ref="AD4:AG4"/>
    <mergeCell ref="C4:D4"/>
    <mergeCell ref="F4:G4"/>
    <mergeCell ref="I4:K4"/>
    <mergeCell ref="G1:H1"/>
    <mergeCell ref="B2:D2"/>
    <mergeCell ref="C3:D3"/>
    <mergeCell ref="E3:E4"/>
    <mergeCell ref="I3:K3"/>
    <mergeCell ref="F2:H2"/>
    <mergeCell ref="J2:L2"/>
  </mergeCells>
  <conditionalFormatting sqref="BH7:BH56">
    <cfRule type="containsText" dxfId="15" priority="2" stopIfTrue="1" operator="containsText" text="No exam date">
      <formula>NOT(ISERROR(SEARCH("No exam date",BH7)))</formula>
    </cfRule>
  </conditionalFormatting>
  <conditionalFormatting sqref="BI7:BI56">
    <cfRule type="containsText" dxfId="14" priority="1" stopIfTrue="1" operator="containsText" text="Required: entry missing">
      <formula>NOT(ISERROR(SEARCH("Required: entry missing",BI7)))</formula>
    </cfRule>
  </conditionalFormatting>
  <conditionalFormatting sqref="CZ7:DA56">
    <cfRule type="containsText" dxfId="13" priority="9" stopIfTrue="1" operator="containsText" text="No dose units entered">
      <formula>NOT(ISERROR(SEARCH("No dose units entered",CZ7)))</formula>
    </cfRule>
    <cfRule type="containsText" dxfId="12" priority="10" stopIfTrue="1" operator="containsText" text="Look for Note on dose units">
      <formula>NOT(ISERROR(SEARCH("Look for Note on dose units",CZ7)))</formula>
    </cfRule>
  </conditionalFormatting>
  <dataValidations count="25">
    <dataValidation type="decimal" allowBlank="1" showInputMessage="1" showErrorMessage="1" error="Height must be entered in centimeters" sqref="Q7:Q156" xr:uid="{00000000-0002-0000-2200-000000000000}">
      <formula1>0.5</formula1>
      <formula2>3</formula2>
    </dataValidation>
    <dataValidation type="decimal" operator="greaterThan" allowBlank="1" showInputMessage="1" showErrorMessage="1" error="Dose entries cannot be a negative number " sqref="E7:K156" xr:uid="{00000000-0002-0000-2200-000001000000}">
      <formula1>0</formula1>
    </dataValidation>
    <dataValidation type="whole" allowBlank="1" showInputMessage="1" showErrorMessage="1" sqref="V7:V156" xr:uid="{00000000-0002-0000-2200-000002000000}">
      <formula1>0</formula1>
      <formula2>200</formula2>
    </dataValidation>
    <dataValidation type="decimal" operator="greaterThan" allowBlank="1" showInputMessage="1" showErrorMessage="1" sqref="AA7:AC156" xr:uid="{00000000-0002-0000-2200-000003000000}">
      <formula1>0</formula1>
    </dataValidation>
    <dataValidation type="decimal" allowBlank="1" showInputMessage="1" showErrorMessage="1" sqref="O7:O156" xr:uid="{00000000-0002-0000-2200-000004000000}">
      <formula1>16</formula1>
      <formula2>120</formula2>
    </dataValidation>
    <dataValidation type="decimal" allowBlank="1" showInputMessage="1" showErrorMessage="1" sqref="M7:M156" xr:uid="{00000000-0002-0000-2200-000005000000}">
      <formula1>30</formula1>
      <formula2>300</formula2>
    </dataValidation>
    <dataValidation type="list" allowBlank="1" showInputMessage="1" sqref="T7:T156" xr:uid="{00000000-0002-0000-2200-000006000000}">
      <formula1>"2,3,7.5,10,15,20,30,60"</formula1>
    </dataValidation>
    <dataValidation type="list" allowBlank="1" showInputMessage="1" sqref="S7:S156 AG7:AG156 X7:X156" xr:uid="{00000000-0002-0000-2200-000007000000}">
      <formula1>"Yes, No, Not known"</formula1>
    </dataValidation>
    <dataValidation type="list" allowBlank="1" showInputMessage="1" sqref="U7:U156" xr:uid="{00000000-0002-0000-2200-000008000000}">
      <formula1>"60,30,15,10,7.5"</formula1>
    </dataValidation>
    <dataValidation type="list" allowBlank="1" showInputMessage="1" sqref="Z7:Z156" xr:uid="{00000000-0002-0000-2200-000009000000}">
      <formula1>"Yes: In all cases, Yes: In most cases, Yes: In some cases, No, Not Known"</formula1>
    </dataValidation>
    <dataValidation type="list" allowBlank="1" showInputMessage="1" sqref="AD7:AD156" xr:uid="{00000000-0002-0000-22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2200-00000B000000}">
      <formula1>"Yes: High, Yes: Medium, Yes: Low, Yes: Bone, Yes: Soft tissue,Yes: Other, No, No: see notes, Not Known"</formula1>
    </dataValidation>
    <dataValidation type="list" allowBlank="1" showInputMessage="1" sqref="Y7:Y156" xr:uid="{00000000-0002-0000-2200-00000C000000}">
      <formula1>$AW$13:$AW$23</formula1>
    </dataValidation>
    <dataValidation type="list" allowBlank="1" showInputMessage="1" sqref="AP7:AP156" xr:uid="{00000000-0002-0000-2200-00000D000000}">
      <formula1>$AW$27:$AW$34</formula1>
    </dataValidation>
    <dataValidation type="list" allowBlank="1" showInputMessage="1" sqref="P7:P156" xr:uid="{00000000-0002-0000-2200-00000E000000}">
      <formula1>$AU$29:$AU$32</formula1>
    </dataValidation>
    <dataValidation type="list" allowBlank="1" showInputMessage="1" sqref="I4:K4" xr:uid="{00000000-0002-0000-2200-00000F000000}">
      <formula1>"Gy, dGy, cGy, mGy, Other, Not known"</formula1>
    </dataValidation>
    <dataValidation type="list" allowBlank="1" showInputMessage="1" sqref="H4" xr:uid="{00000000-0002-0000-2200-000010000000}">
      <formula1>"Seconds, Minutes - decimal point - seconds, Minutes and decimal fraction of minutes, Other, Not known"</formula1>
    </dataValidation>
    <dataValidation type="list" allowBlank="1" showInputMessage="1" sqref="AF7:AF156" xr:uid="{00000000-0002-0000-2200-000011000000}">
      <formula1>"0.5, 1.0, 1.5, 2.0, 2.5, 3.0, 3.5, 4.0, 4.5, 5.0"</formula1>
    </dataValidation>
    <dataValidation type="list" allowBlank="1" showInputMessage="1" sqref="AE7:AE156" xr:uid="{00000000-0002-0000-2200-000012000000}">
      <formula1>"0.1, 0.2, 0.3, 0.4, 0.5, 0.6, 0.7, 0.8, 0.9"</formula1>
    </dataValidation>
    <dataValidation type="list" allowBlank="1" showInputMessage="1" sqref="AL7:AL156" xr:uid="{00000000-0002-0000-2200-000014000000}">
      <formula1>"Yes, Yes: comment in column AQ, No, Not Known"</formula1>
    </dataValidation>
    <dataValidation type="list" allowBlank="1" showInputMessage="1" sqref="AM7:AM156" xr:uid="{00000000-0002-0000-2200-000015000000}">
      <formula1>"Not known, Yes: check image after procedure, Yes: see additional information in column AQ, Yes, No"</formula1>
    </dataValidation>
    <dataValidation type="date" allowBlank="1" showInputMessage="1" showErrorMessage="1" sqref="D7:D156" xr:uid="{00000000-0002-0000-2200-000016000000}">
      <formula1>42370</formula1>
      <formula2>47484</formula2>
    </dataValidation>
    <dataValidation type="list" allowBlank="1" showInputMessage="1" sqref="F4:G4" xr:uid="{00000000-0002-0000-2200-000017000000}">
      <formula1>$AU$13:$AU$21</formula1>
    </dataValidation>
    <dataValidation type="list" allowBlank="1" showInputMessage="1" showErrorMessage="1" sqref="B2:D2" xr:uid="{00000000-0002-0000-2200-000013000000}">
      <formula1>$AU$38:$AU$112</formula1>
    </dataValidation>
    <dataValidation type="list" allowBlank="1" showInputMessage="1" sqref="W7:W156" xr:uid="{50B62D6A-FACD-4BCF-82E4-D183E34BEDE1}">
      <formula1>"Yes, Yes: Virtual grid, No, Not known"</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9"/>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729" t="s">
        <v>643</v>
      </c>
      <c r="C2" s="1730"/>
      <c r="D2" s="1731"/>
      <c r="E2" s="939" t="s">
        <v>1546</v>
      </c>
      <c r="F2" s="1732"/>
      <c r="G2" s="1733"/>
      <c r="H2" s="1734"/>
      <c r="I2" s="939" t="s">
        <v>753</v>
      </c>
      <c r="J2" s="1709" t="str">
        <f>VLOOKUP($B$2,$AU$38:$AX$112,2)</f>
        <v xml:space="preserve">Please select exam from B2 list or enter in F2, notes in Additional Information (AQ), and SNOMED-CT and NICIP codes in columns AN and AO. </v>
      </c>
      <c r="K2" s="1715"/>
      <c r="L2" s="1716"/>
      <c r="M2" s="1072"/>
      <c r="O2" s="1061" t="s">
        <v>1765</v>
      </c>
      <c r="S2" s="446"/>
      <c r="T2" s="446"/>
      <c r="U2" s="446"/>
      <c r="V2" s="446"/>
      <c r="W2" s="708"/>
      <c r="AH2" s="446"/>
      <c r="AI2" s="446"/>
      <c r="AJ2" s="446"/>
      <c r="AK2" s="446"/>
      <c r="AL2" s="446"/>
      <c r="AM2" s="446"/>
      <c r="AN2" s="1203" t="str">
        <f>VLOOKUP($B$2,$AU$38:$AX$112,3)</f>
        <v>N/A: Enter in column AN</v>
      </c>
      <c r="AO2" s="1204" t="str">
        <f>VLOOKUP($B$2,$AU$38:$AX$112,4)</f>
        <v>N/A: Enter in column AO</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L3" s="26"/>
      <c r="M3" s="26"/>
      <c r="S3" s="392"/>
      <c r="T3" s="392"/>
      <c r="U3" s="1"/>
      <c r="V3" s="1"/>
      <c r="W3" s="392"/>
      <c r="X3" s="392"/>
      <c r="Y3" s="453"/>
      <c r="Z3" s="453"/>
      <c r="AA3" s="453"/>
      <c r="AB3" s="453"/>
      <c r="AC3" s="453"/>
      <c r="AD3" s="453"/>
      <c r="AE3" s="453"/>
      <c r="AF3" s="453"/>
      <c r="AG3" s="453"/>
      <c r="AH3" s="392"/>
      <c r="AI3" s="392"/>
      <c r="AJ3" s="392"/>
      <c r="AK3" s="392"/>
      <c r="AL3" s="392"/>
      <c r="AM3" s="452"/>
      <c r="AN3" s="708"/>
      <c r="AO3" s="708"/>
      <c r="AP3" s="192"/>
      <c r="AQ3" s="26"/>
      <c r="AR3" s="708"/>
      <c r="AS3" s="392"/>
      <c r="AT3" s="137"/>
      <c r="AU3" s="137"/>
      <c r="AV3" s="137"/>
      <c r="AW3" s="231" t="s">
        <v>816</v>
      </c>
      <c r="AX3" s="232"/>
      <c r="AY3" s="638" t="str">
        <f>IF('Contact_Information '!$K$18&lt;&gt;"",'Contact_Information '!$K$18,"No entry")</f>
        <v>FLPxxxxa</v>
      </c>
      <c r="AZ3" s="137"/>
      <c r="BD3" s="1156" t="s">
        <v>1847</v>
      </c>
      <c r="BE3" s="859" t="str">
        <f>$B$2</f>
        <v>Z01. Other</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1517</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0" t="str">
        <f>IF($F$4&lt;&gt;"",$F$4,"System dose units not given")</f>
        <v>No entry</v>
      </c>
      <c r="BR4" s="1125" t="s">
        <v>1464</v>
      </c>
      <c r="BS4" s="1148"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1301</v>
      </c>
      <c r="AC5" s="455" t="s">
        <v>1302</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Z01. Other</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thickBot="1" x14ac:dyDescent="0.3">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thickBot="1" x14ac:dyDescent="0.3">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036" t="s">
        <v>230</v>
      </c>
      <c r="AV37" s="1037" t="s">
        <v>540</v>
      </c>
      <c r="AW37" s="1037" t="s">
        <v>283</v>
      </c>
      <c r="AX37" s="1038" t="s">
        <v>284</v>
      </c>
      <c r="AY37" s="1037" t="s">
        <v>283</v>
      </c>
      <c r="AZ37" s="1038" t="s">
        <v>284</v>
      </c>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180" t="s">
        <v>2105</v>
      </c>
      <c r="AV38" s="1167" t="s">
        <v>635</v>
      </c>
      <c r="AW38" s="1167" t="s">
        <v>544</v>
      </c>
      <c r="AX38" s="1166" t="s">
        <v>545</v>
      </c>
      <c r="AY38" s="1167" t="s">
        <v>544</v>
      </c>
      <c r="AZ38" s="1166" t="s">
        <v>545</v>
      </c>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177" t="s">
        <v>2106</v>
      </c>
      <c r="AV39" s="1198" t="s">
        <v>641</v>
      </c>
      <c r="AW39" s="1198" t="s">
        <v>558</v>
      </c>
      <c r="AX39" s="1164" t="s">
        <v>559</v>
      </c>
      <c r="AY39" s="1198" t="s">
        <v>558</v>
      </c>
      <c r="AZ39" s="1164" t="s">
        <v>559</v>
      </c>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177" t="s">
        <v>2107</v>
      </c>
      <c r="AV40" s="1198" t="s">
        <v>636</v>
      </c>
      <c r="AW40" s="1172" t="s">
        <v>546</v>
      </c>
      <c r="AX40" s="1173" t="s">
        <v>547</v>
      </c>
      <c r="AY40" s="1172" t="s">
        <v>546</v>
      </c>
      <c r="AZ40" s="1173" t="s">
        <v>547</v>
      </c>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177" t="s">
        <v>2108</v>
      </c>
      <c r="AV41" s="1198" t="s">
        <v>760</v>
      </c>
      <c r="AW41" s="1198" t="s">
        <v>549</v>
      </c>
      <c r="AX41" s="1164" t="s">
        <v>548</v>
      </c>
      <c r="AY41" s="1198" t="s">
        <v>549</v>
      </c>
      <c r="AZ41" s="1164" t="s">
        <v>548</v>
      </c>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177" t="s">
        <v>2109</v>
      </c>
      <c r="AV42" s="1198" t="s">
        <v>637</v>
      </c>
      <c r="AW42" s="1198" t="s">
        <v>550</v>
      </c>
      <c r="AX42" s="1164" t="s">
        <v>551</v>
      </c>
      <c r="AY42" s="1198" t="s">
        <v>550</v>
      </c>
      <c r="AZ42" s="1164" t="s">
        <v>551</v>
      </c>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177" t="s">
        <v>2110</v>
      </c>
      <c r="AV43" s="1198" t="s">
        <v>638</v>
      </c>
      <c r="AW43" s="1172" t="s">
        <v>552</v>
      </c>
      <c r="AX43" s="1164" t="s">
        <v>553</v>
      </c>
      <c r="AY43" s="1172" t="s">
        <v>552</v>
      </c>
      <c r="AZ43" s="1164" t="s">
        <v>553</v>
      </c>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177" t="s">
        <v>2111</v>
      </c>
      <c r="AV44" s="1198" t="s">
        <v>639</v>
      </c>
      <c r="AW44" s="1198" t="s">
        <v>554</v>
      </c>
      <c r="AX44" s="1164" t="s">
        <v>555</v>
      </c>
      <c r="AY44" s="1198" t="s">
        <v>554</v>
      </c>
      <c r="AZ44" s="1164" t="s">
        <v>555</v>
      </c>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177" t="s">
        <v>2112</v>
      </c>
      <c r="AV45" s="1198" t="s">
        <v>640</v>
      </c>
      <c r="AW45" s="1172" t="s">
        <v>556</v>
      </c>
      <c r="AX45" s="1173" t="s">
        <v>557</v>
      </c>
      <c r="AY45" s="1172" t="s">
        <v>556</v>
      </c>
      <c r="AZ45" s="1173" t="s">
        <v>557</v>
      </c>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177" t="s">
        <v>2113</v>
      </c>
      <c r="AV46" s="1198" t="s">
        <v>731</v>
      </c>
      <c r="AW46" s="1198" t="s">
        <v>560</v>
      </c>
      <c r="AX46" s="1164" t="s">
        <v>561</v>
      </c>
      <c r="AY46" s="1198" t="s">
        <v>560</v>
      </c>
      <c r="AZ46" s="1164" t="s">
        <v>561</v>
      </c>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197" t="s">
        <v>1555</v>
      </c>
      <c r="AV47" s="1165" t="s">
        <v>1572</v>
      </c>
      <c r="AW47" s="1192" t="s">
        <v>1849</v>
      </c>
      <c r="AX47" s="1193" t="s">
        <v>1850</v>
      </c>
      <c r="AY47" s="1192" t="s">
        <v>1849</v>
      </c>
      <c r="AZ47" s="1193" t="s">
        <v>1850</v>
      </c>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197" t="s">
        <v>1556</v>
      </c>
      <c r="AV48" s="1165" t="s">
        <v>1572</v>
      </c>
      <c r="AW48" s="1192" t="s">
        <v>1851</v>
      </c>
      <c r="AX48" s="1193" t="s">
        <v>1852</v>
      </c>
      <c r="AY48" s="1192" t="s">
        <v>1851</v>
      </c>
      <c r="AZ48" s="1193" t="s">
        <v>1852</v>
      </c>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197" t="s">
        <v>1557</v>
      </c>
      <c r="AV49" s="1165" t="s">
        <v>1572</v>
      </c>
      <c r="AW49" s="1192" t="s">
        <v>1853</v>
      </c>
      <c r="AX49" s="1193" t="s">
        <v>1854</v>
      </c>
      <c r="AY49" s="1192" t="s">
        <v>1853</v>
      </c>
      <c r="AZ49" s="1193" t="s">
        <v>1854</v>
      </c>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197" t="s">
        <v>1558</v>
      </c>
      <c r="AV50" s="1165" t="s">
        <v>1572</v>
      </c>
      <c r="AW50" s="1192" t="s">
        <v>1855</v>
      </c>
      <c r="AX50" s="1193" t="s">
        <v>1856</v>
      </c>
      <c r="AY50" s="1192" t="s">
        <v>1855</v>
      </c>
      <c r="AZ50" s="1193" t="s">
        <v>1856</v>
      </c>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197" t="s">
        <v>1559</v>
      </c>
      <c r="AV51" s="1165" t="s">
        <v>1572</v>
      </c>
      <c r="AW51" s="1192" t="s">
        <v>1857</v>
      </c>
      <c r="AX51" s="1193" t="s">
        <v>1858</v>
      </c>
      <c r="AY51" s="1192" t="s">
        <v>1857</v>
      </c>
      <c r="AZ51" s="1193" t="s">
        <v>1858</v>
      </c>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197" t="s">
        <v>1560</v>
      </c>
      <c r="AV52" s="1165" t="s">
        <v>1572</v>
      </c>
      <c r="AW52" s="1192" t="s">
        <v>1859</v>
      </c>
      <c r="AX52" s="1193" t="s">
        <v>1860</v>
      </c>
      <c r="AY52" s="1192" t="s">
        <v>1859</v>
      </c>
      <c r="AZ52" s="1193" t="s">
        <v>1860</v>
      </c>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197" t="s">
        <v>2123</v>
      </c>
      <c r="AV53" s="1165" t="s">
        <v>2124</v>
      </c>
      <c r="AW53" s="1192" t="s">
        <v>2125</v>
      </c>
      <c r="AX53" s="1193" t="s">
        <v>2126</v>
      </c>
      <c r="AY53" s="1192" t="s">
        <v>2125</v>
      </c>
      <c r="AZ53" s="1193" t="s">
        <v>2126</v>
      </c>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197" t="s">
        <v>2498</v>
      </c>
      <c r="AV54" s="1165" t="s">
        <v>2499</v>
      </c>
      <c r="AW54" s="1192" t="s">
        <v>2500</v>
      </c>
      <c r="AX54" s="1193" t="s">
        <v>2501</v>
      </c>
      <c r="AY54" s="1192" t="s">
        <v>2500</v>
      </c>
      <c r="AZ54" s="1193" t="s">
        <v>2501</v>
      </c>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197" t="s">
        <v>2502</v>
      </c>
      <c r="AV55" s="1165" t="s">
        <v>1572</v>
      </c>
      <c r="AW55" s="1192" t="s">
        <v>2503</v>
      </c>
      <c r="AX55" s="1193" t="s">
        <v>2504</v>
      </c>
      <c r="AY55" s="1192" t="s">
        <v>2503</v>
      </c>
      <c r="AZ55" s="1193" t="s">
        <v>2504</v>
      </c>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197" t="s">
        <v>2505</v>
      </c>
      <c r="AV56" s="1165" t="s">
        <v>1572</v>
      </c>
      <c r="AW56" s="1192" t="s">
        <v>2506</v>
      </c>
      <c r="AX56" s="1193" t="s">
        <v>2507</v>
      </c>
      <c r="AY56" s="1192" t="s">
        <v>2506</v>
      </c>
      <c r="AZ56" s="1193" t="s">
        <v>2507</v>
      </c>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197" t="s">
        <v>1658</v>
      </c>
      <c r="AV57" s="1199" t="s">
        <v>1572</v>
      </c>
      <c r="AW57" s="1186" t="s">
        <v>1861</v>
      </c>
      <c r="AX57" s="1188" t="s">
        <v>1862</v>
      </c>
      <c r="AY57" s="1186" t="s">
        <v>1861</v>
      </c>
      <c r="AZ57" s="1188" t="s">
        <v>1862</v>
      </c>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197" t="s">
        <v>1659</v>
      </c>
      <c r="AV58" s="1199" t="s">
        <v>1572</v>
      </c>
      <c r="AW58" s="1186" t="s">
        <v>593</v>
      </c>
      <c r="AX58" s="1188" t="s">
        <v>592</v>
      </c>
      <c r="AY58" s="1186" t="s">
        <v>593</v>
      </c>
      <c r="AZ58" s="1188" t="s">
        <v>592</v>
      </c>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197" t="s">
        <v>1660</v>
      </c>
      <c r="AV59" s="1199" t="s">
        <v>1572</v>
      </c>
      <c r="AW59" s="1186" t="s">
        <v>1863</v>
      </c>
      <c r="AX59" s="1188" t="s">
        <v>1864</v>
      </c>
      <c r="AY59" s="1186" t="s">
        <v>1863</v>
      </c>
      <c r="AZ59" s="1188" t="s">
        <v>1864</v>
      </c>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197" t="s">
        <v>1661</v>
      </c>
      <c r="AV60" s="1199" t="s">
        <v>1572</v>
      </c>
      <c r="AW60" s="1186" t="s">
        <v>587</v>
      </c>
      <c r="AX60" s="1188" t="s">
        <v>588</v>
      </c>
      <c r="AY60" s="1186" t="s">
        <v>587</v>
      </c>
      <c r="AZ60" s="1188" t="s">
        <v>588</v>
      </c>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197" t="s">
        <v>1662</v>
      </c>
      <c r="AV61" s="1199" t="s">
        <v>1572</v>
      </c>
      <c r="AW61" s="1186" t="s">
        <v>589</v>
      </c>
      <c r="AX61" s="1188" t="s">
        <v>590</v>
      </c>
      <c r="AY61" s="1186" t="s">
        <v>589</v>
      </c>
      <c r="AZ61" s="1188" t="s">
        <v>590</v>
      </c>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197" t="s">
        <v>1663</v>
      </c>
      <c r="AV62" s="1199" t="s">
        <v>1572</v>
      </c>
      <c r="AW62" s="1186" t="s">
        <v>1865</v>
      </c>
      <c r="AX62" s="1188" t="s">
        <v>1866</v>
      </c>
      <c r="AY62" s="1186" t="s">
        <v>1865</v>
      </c>
      <c r="AZ62" s="1188" t="s">
        <v>1866</v>
      </c>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197" t="s">
        <v>1664</v>
      </c>
      <c r="AV63" s="1199" t="s">
        <v>1572</v>
      </c>
      <c r="AW63" s="1186" t="s">
        <v>1867</v>
      </c>
      <c r="AX63" s="1188" t="s">
        <v>1868</v>
      </c>
      <c r="AY63" s="1186" t="s">
        <v>1867</v>
      </c>
      <c r="AZ63" s="1188" t="s">
        <v>1868</v>
      </c>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177" t="s">
        <v>1142</v>
      </c>
      <c r="AV64" s="1198" t="s">
        <v>564</v>
      </c>
      <c r="AW64" s="1172" t="s">
        <v>562</v>
      </c>
      <c r="AX64" s="1164" t="s">
        <v>563</v>
      </c>
      <c r="AY64" s="1172" t="s">
        <v>562</v>
      </c>
      <c r="AZ64" s="1164" t="s">
        <v>563</v>
      </c>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177" t="s">
        <v>1143</v>
      </c>
      <c r="AV65" s="1198" t="s">
        <v>632</v>
      </c>
      <c r="AW65" s="1198" t="s">
        <v>562</v>
      </c>
      <c r="AX65" s="1173" t="s">
        <v>563</v>
      </c>
      <c r="AY65" s="1198" t="s">
        <v>562</v>
      </c>
      <c r="AZ65" s="1173" t="s">
        <v>563</v>
      </c>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178" t="s">
        <v>672</v>
      </c>
      <c r="AV66" s="1200" t="s">
        <v>2128</v>
      </c>
      <c r="AW66" s="1172" t="s">
        <v>565</v>
      </c>
      <c r="AX66" s="1174" t="s">
        <v>566</v>
      </c>
      <c r="AY66" s="1172" t="s">
        <v>565</v>
      </c>
      <c r="AZ66" s="1174" t="s">
        <v>566</v>
      </c>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177" t="s">
        <v>1144</v>
      </c>
      <c r="AV67" s="1198" t="s">
        <v>1839</v>
      </c>
      <c r="AW67" s="1198" t="s">
        <v>567</v>
      </c>
      <c r="AX67" s="1164" t="s">
        <v>568</v>
      </c>
      <c r="AY67" s="1198" t="s">
        <v>567</v>
      </c>
      <c r="AZ67" s="1164" t="s">
        <v>568</v>
      </c>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177" t="s">
        <v>1145</v>
      </c>
      <c r="AV68" s="1198" t="s">
        <v>732</v>
      </c>
      <c r="AW68" s="1198" t="s">
        <v>569</v>
      </c>
      <c r="AX68" s="1164" t="s">
        <v>570</v>
      </c>
      <c r="AY68" s="1198" t="s">
        <v>569</v>
      </c>
      <c r="AZ68" s="1164" t="s">
        <v>570</v>
      </c>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178" t="s">
        <v>673</v>
      </c>
      <c r="AV69" s="1172" t="s">
        <v>733</v>
      </c>
      <c r="AW69" s="1179" t="s">
        <v>571</v>
      </c>
      <c r="AX69" s="1173" t="s">
        <v>572</v>
      </c>
      <c r="AY69" s="1179" t="s">
        <v>571</v>
      </c>
      <c r="AZ69" s="1173" t="s">
        <v>572</v>
      </c>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183" t="s">
        <v>668</v>
      </c>
      <c r="AV70" s="1410" t="s">
        <v>732</v>
      </c>
      <c r="AW70" s="1410" t="s">
        <v>573</v>
      </c>
      <c r="AX70" s="1201" t="s">
        <v>574</v>
      </c>
      <c r="AY70" s="1410" t="s">
        <v>573</v>
      </c>
      <c r="AZ70" s="1201" t="s">
        <v>574</v>
      </c>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183" t="s">
        <v>669</v>
      </c>
      <c r="AV71" s="1410" t="s">
        <v>732</v>
      </c>
      <c r="AW71" s="1410" t="s">
        <v>575</v>
      </c>
      <c r="AX71" s="1201" t="s">
        <v>576</v>
      </c>
      <c r="AY71" s="1410" t="s">
        <v>575</v>
      </c>
      <c r="AZ71" s="1201" t="s">
        <v>576</v>
      </c>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183" t="s">
        <v>670</v>
      </c>
      <c r="AV72" s="1410" t="s">
        <v>732</v>
      </c>
      <c r="AW72" s="1410" t="s">
        <v>642</v>
      </c>
      <c r="AX72" s="1201" t="s">
        <v>577</v>
      </c>
      <c r="AY72" s="1410" t="s">
        <v>642</v>
      </c>
      <c r="AZ72" s="1201" t="s">
        <v>577</v>
      </c>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183" t="s">
        <v>671</v>
      </c>
      <c r="AV73" s="1410" t="s">
        <v>580</v>
      </c>
      <c r="AW73" s="1410" t="s">
        <v>578</v>
      </c>
      <c r="AX73" s="1201" t="s">
        <v>579</v>
      </c>
      <c r="AY73" s="1410" t="s">
        <v>578</v>
      </c>
      <c r="AZ73" s="1201" t="s">
        <v>579</v>
      </c>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183" t="s">
        <v>1150</v>
      </c>
      <c r="AV74" s="1410" t="s">
        <v>734</v>
      </c>
      <c r="AW74" s="1410" t="s">
        <v>581</v>
      </c>
      <c r="AX74" s="1164" t="s">
        <v>582</v>
      </c>
      <c r="AY74" s="1410" t="s">
        <v>581</v>
      </c>
      <c r="AZ74" s="1164" t="s">
        <v>582</v>
      </c>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183" t="s">
        <v>675</v>
      </c>
      <c r="AV75" s="1410" t="s">
        <v>732</v>
      </c>
      <c r="AW75" s="1409" t="s">
        <v>583</v>
      </c>
      <c r="AX75" s="1174" t="s">
        <v>584</v>
      </c>
      <c r="AY75" s="1409" t="s">
        <v>583</v>
      </c>
      <c r="AZ75" s="1174" t="s">
        <v>584</v>
      </c>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183" t="s">
        <v>676</v>
      </c>
      <c r="AV76" s="1410" t="s">
        <v>732</v>
      </c>
      <c r="AW76" s="1409" t="s">
        <v>585</v>
      </c>
      <c r="AX76" s="1164" t="s">
        <v>586</v>
      </c>
      <c r="AY76" s="1409" t="s">
        <v>585</v>
      </c>
      <c r="AZ76" s="1164" t="s">
        <v>586</v>
      </c>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183" t="s">
        <v>1151</v>
      </c>
      <c r="AV77" s="1410" t="s">
        <v>646</v>
      </c>
      <c r="AW77" s="1409" t="s">
        <v>587</v>
      </c>
      <c r="AX77" s="1164" t="s">
        <v>588</v>
      </c>
      <c r="AY77" s="1409" t="s">
        <v>587</v>
      </c>
      <c r="AZ77" s="1164" t="s">
        <v>588</v>
      </c>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183" t="s">
        <v>1152</v>
      </c>
      <c r="AV78" s="1410" t="s">
        <v>647</v>
      </c>
      <c r="AW78" s="1409" t="s">
        <v>589</v>
      </c>
      <c r="AX78" s="1164" t="s">
        <v>590</v>
      </c>
      <c r="AY78" s="1409" t="s">
        <v>589</v>
      </c>
      <c r="AZ78" s="1164" t="s">
        <v>590</v>
      </c>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183" t="s">
        <v>1153</v>
      </c>
      <c r="AV79" s="1410" t="s">
        <v>649</v>
      </c>
      <c r="AW79" s="1410" t="s">
        <v>729</v>
      </c>
      <c r="AX79" s="1173" t="s">
        <v>730</v>
      </c>
      <c r="AY79" s="1410" t="s">
        <v>729</v>
      </c>
      <c r="AZ79" s="1173" t="s">
        <v>730</v>
      </c>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183" t="s">
        <v>1154</v>
      </c>
      <c r="AV80" s="1410" t="s">
        <v>648</v>
      </c>
      <c r="AW80" s="1410" t="s">
        <v>593</v>
      </c>
      <c r="AX80" s="1201" t="s">
        <v>592</v>
      </c>
      <c r="AY80" s="1410" t="s">
        <v>593</v>
      </c>
      <c r="AZ80" s="1201" t="s">
        <v>592</v>
      </c>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197" t="s">
        <v>1573</v>
      </c>
      <c r="AV81" s="1199" t="s">
        <v>1572</v>
      </c>
      <c r="AW81" s="1192" t="s">
        <v>562</v>
      </c>
      <c r="AX81" s="1202" t="s">
        <v>563</v>
      </c>
      <c r="AY81" s="1192" t="s">
        <v>562</v>
      </c>
      <c r="AZ81" s="1202" t="s">
        <v>563</v>
      </c>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197" t="s">
        <v>1574</v>
      </c>
      <c r="AV82" s="1199" t="s">
        <v>1572</v>
      </c>
      <c r="AW82" s="1192" t="s">
        <v>578</v>
      </c>
      <c r="AX82" s="1202" t="s">
        <v>579</v>
      </c>
      <c r="AY82" s="1192" t="s">
        <v>578</v>
      </c>
      <c r="AZ82" s="1202" t="s">
        <v>579</v>
      </c>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197" t="s">
        <v>1575</v>
      </c>
      <c r="AV83" s="1199" t="s">
        <v>1572</v>
      </c>
      <c r="AW83" s="1192" t="s">
        <v>578</v>
      </c>
      <c r="AX83" s="1202" t="s">
        <v>579</v>
      </c>
      <c r="AY83" s="1192" t="s">
        <v>578</v>
      </c>
      <c r="AZ83" s="1202" t="s">
        <v>579</v>
      </c>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197" t="s">
        <v>1576</v>
      </c>
      <c r="AV84" s="1199" t="s">
        <v>1572</v>
      </c>
      <c r="AW84" s="1192" t="s">
        <v>1869</v>
      </c>
      <c r="AX84" s="1202" t="s">
        <v>1870</v>
      </c>
      <c r="AY84" s="1192" t="s">
        <v>1869</v>
      </c>
      <c r="AZ84" s="1202" t="s">
        <v>1870</v>
      </c>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197" t="s">
        <v>1577</v>
      </c>
      <c r="AV85" s="1199" t="s">
        <v>1572</v>
      </c>
      <c r="AW85" s="1192" t="s">
        <v>1871</v>
      </c>
      <c r="AX85" s="1202" t="s">
        <v>1872</v>
      </c>
      <c r="AY85" s="1192" t="s">
        <v>1871</v>
      </c>
      <c r="AZ85" s="1202" t="s">
        <v>1872</v>
      </c>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197" t="s">
        <v>1873</v>
      </c>
      <c r="AV86" s="1199" t="s">
        <v>1572</v>
      </c>
      <c r="AW86" s="1192" t="s">
        <v>1874</v>
      </c>
      <c r="AX86" s="1202" t="s">
        <v>1875</v>
      </c>
      <c r="AY86" s="1192" t="s">
        <v>1874</v>
      </c>
      <c r="AZ86" s="1202" t="s">
        <v>1875</v>
      </c>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197" t="s">
        <v>1578</v>
      </c>
      <c r="AV87" s="1199" t="s">
        <v>1572</v>
      </c>
      <c r="AW87" s="1192" t="s">
        <v>1876</v>
      </c>
      <c r="AX87" s="1202" t="s">
        <v>566</v>
      </c>
      <c r="AY87" s="1192" t="s">
        <v>1876</v>
      </c>
      <c r="AZ87" s="1202" t="s">
        <v>566</v>
      </c>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197" t="s">
        <v>1877</v>
      </c>
      <c r="AV88" s="1199" t="s">
        <v>1572</v>
      </c>
      <c r="AW88" s="1192" t="s">
        <v>1878</v>
      </c>
      <c r="AX88" s="1202" t="s">
        <v>1879</v>
      </c>
      <c r="AY88" s="1192" t="s">
        <v>1878</v>
      </c>
      <c r="AZ88" s="1202" t="s">
        <v>1879</v>
      </c>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197" t="s">
        <v>1579</v>
      </c>
      <c r="AV89" s="1199" t="s">
        <v>1572</v>
      </c>
      <c r="AW89" s="1192" t="s">
        <v>1880</v>
      </c>
      <c r="AX89" s="1202" t="s">
        <v>1881</v>
      </c>
      <c r="AY89" s="1192" t="s">
        <v>1880</v>
      </c>
      <c r="AZ89" s="1202" t="s">
        <v>1881</v>
      </c>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197" t="s">
        <v>1580</v>
      </c>
      <c r="AV90" s="1199" t="s">
        <v>1572</v>
      </c>
      <c r="AW90" s="1192" t="s">
        <v>1882</v>
      </c>
      <c r="AX90" s="1202" t="s">
        <v>1883</v>
      </c>
      <c r="AY90" s="1192" t="s">
        <v>1882</v>
      </c>
      <c r="AZ90" s="1202" t="s">
        <v>1883</v>
      </c>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197" t="s">
        <v>1581</v>
      </c>
      <c r="AV91" s="1199" t="s">
        <v>1572</v>
      </c>
      <c r="AW91" s="1192" t="s">
        <v>1882</v>
      </c>
      <c r="AX91" s="1202" t="s">
        <v>1883</v>
      </c>
      <c r="AY91" s="1192" t="s">
        <v>1882</v>
      </c>
      <c r="AZ91" s="1202" t="s">
        <v>1883</v>
      </c>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197" t="s">
        <v>1582</v>
      </c>
      <c r="AV92" s="1199" t="s">
        <v>1572</v>
      </c>
      <c r="AW92" s="1192" t="s">
        <v>1884</v>
      </c>
      <c r="AX92" s="1202" t="s">
        <v>1885</v>
      </c>
      <c r="AY92" s="1192" t="s">
        <v>1884</v>
      </c>
      <c r="AZ92" s="1202" t="s">
        <v>1885</v>
      </c>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197" t="s">
        <v>1583</v>
      </c>
      <c r="AV93" s="1199" t="s">
        <v>1572</v>
      </c>
      <c r="AW93" s="1192" t="s">
        <v>1886</v>
      </c>
      <c r="AX93" s="1202" t="s">
        <v>1887</v>
      </c>
      <c r="AY93" s="1192" t="s">
        <v>1886</v>
      </c>
      <c r="AZ93" s="1202" t="s">
        <v>1887</v>
      </c>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197" t="s">
        <v>1584</v>
      </c>
      <c r="AV94" s="1199" t="s">
        <v>1572</v>
      </c>
      <c r="AW94" s="1186" t="s">
        <v>1888</v>
      </c>
      <c r="AX94" s="1188" t="s">
        <v>1889</v>
      </c>
      <c r="AY94" s="1186" t="s">
        <v>1888</v>
      </c>
      <c r="AZ94" s="1188" t="s">
        <v>1889</v>
      </c>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197" t="s">
        <v>1585</v>
      </c>
      <c r="AV95" s="1199" t="s">
        <v>1572</v>
      </c>
      <c r="AW95" s="1192" t="s">
        <v>1882</v>
      </c>
      <c r="AX95" s="1202" t="s">
        <v>1883</v>
      </c>
      <c r="AY95" s="1192" t="s">
        <v>1882</v>
      </c>
      <c r="AZ95" s="1202" t="s">
        <v>1883</v>
      </c>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197" t="s">
        <v>1586</v>
      </c>
      <c r="AV96" s="1199" t="s">
        <v>1572</v>
      </c>
      <c r="AW96" s="1192" t="s">
        <v>1890</v>
      </c>
      <c r="AX96" s="1202" t="s">
        <v>1891</v>
      </c>
      <c r="AY96" s="1192" t="s">
        <v>1890</v>
      </c>
      <c r="AZ96" s="1202" t="s">
        <v>1891</v>
      </c>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197" t="s">
        <v>1587</v>
      </c>
      <c r="AV97" s="1199" t="s">
        <v>1572</v>
      </c>
      <c r="AW97" s="1186" t="s">
        <v>1892</v>
      </c>
      <c r="AX97" s="1202" t="s">
        <v>1893</v>
      </c>
      <c r="AY97" s="1186" t="s">
        <v>1892</v>
      </c>
      <c r="AZ97" s="1202" t="s">
        <v>1893</v>
      </c>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197" t="s">
        <v>1588</v>
      </c>
      <c r="AV98" s="1199" t="s">
        <v>1572</v>
      </c>
      <c r="AW98" s="1186" t="s">
        <v>1894</v>
      </c>
      <c r="AX98" s="1202" t="s">
        <v>1895</v>
      </c>
      <c r="AY98" s="1186" t="s">
        <v>1894</v>
      </c>
      <c r="AZ98" s="1202" t="s">
        <v>1895</v>
      </c>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197" t="s">
        <v>1589</v>
      </c>
      <c r="AV99" s="1199" t="s">
        <v>1572</v>
      </c>
      <c r="AW99" s="1192" t="s">
        <v>1896</v>
      </c>
      <c r="AX99" s="1202" t="s">
        <v>1897</v>
      </c>
      <c r="AY99" s="1192" t="s">
        <v>1896</v>
      </c>
      <c r="AZ99" s="1202" t="s">
        <v>1897</v>
      </c>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197" t="s">
        <v>1590</v>
      </c>
      <c r="AV100" s="1199" t="s">
        <v>1572</v>
      </c>
      <c r="AW100" s="1192" t="s">
        <v>1898</v>
      </c>
      <c r="AX100" s="1202" t="s">
        <v>1899</v>
      </c>
      <c r="AY100" s="1192" t="s">
        <v>1898</v>
      </c>
      <c r="AZ100" s="1202" t="s">
        <v>1899</v>
      </c>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197" t="s">
        <v>1591</v>
      </c>
      <c r="AV101" s="1199" t="s">
        <v>1572</v>
      </c>
      <c r="AW101" s="1192" t="s">
        <v>1900</v>
      </c>
      <c r="AX101" s="1202" t="s">
        <v>1901</v>
      </c>
      <c r="AY101" s="1192" t="s">
        <v>1900</v>
      </c>
      <c r="AZ101" s="1202" t="s">
        <v>1901</v>
      </c>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197" t="s">
        <v>1592</v>
      </c>
      <c r="AV102" s="1199" t="s">
        <v>1572</v>
      </c>
      <c r="AW102" s="1192" t="s">
        <v>1902</v>
      </c>
      <c r="AX102" s="1202" t="s">
        <v>1903</v>
      </c>
      <c r="AY102" s="1192" t="s">
        <v>1902</v>
      </c>
      <c r="AZ102" s="1202" t="s">
        <v>1903</v>
      </c>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197" t="s">
        <v>1593</v>
      </c>
      <c r="AV103" s="1199" t="s">
        <v>1572</v>
      </c>
      <c r="AW103" s="1192" t="s">
        <v>1904</v>
      </c>
      <c r="AX103" s="1202" t="s">
        <v>1905</v>
      </c>
      <c r="AY103" s="1192" t="s">
        <v>1904</v>
      </c>
      <c r="AZ103" s="1202" t="s">
        <v>1905</v>
      </c>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197" t="s">
        <v>1594</v>
      </c>
      <c r="AV104" s="1199" t="s">
        <v>1572</v>
      </c>
      <c r="AW104" s="1192" t="s">
        <v>1906</v>
      </c>
      <c r="AX104" s="1202" t="s">
        <v>1906</v>
      </c>
      <c r="AY104" s="1192" t="s">
        <v>1906</v>
      </c>
      <c r="AZ104" s="1202" t="s">
        <v>1906</v>
      </c>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197" t="s">
        <v>1595</v>
      </c>
      <c r="AV105" s="1199" t="s">
        <v>1572</v>
      </c>
      <c r="AW105" s="1192" t="s">
        <v>1907</v>
      </c>
      <c r="AX105" s="1202" t="s">
        <v>1908</v>
      </c>
      <c r="AY105" s="1192" t="s">
        <v>1907</v>
      </c>
      <c r="AZ105" s="1202" t="s">
        <v>1908</v>
      </c>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197" t="s">
        <v>1596</v>
      </c>
      <c r="AV106" s="1199" t="s">
        <v>1572</v>
      </c>
      <c r="AW106" s="1192" t="s">
        <v>1909</v>
      </c>
      <c r="AX106" s="1202" t="s">
        <v>1910</v>
      </c>
      <c r="AY106" s="1192" t="s">
        <v>1909</v>
      </c>
      <c r="AZ106" s="1202" t="s">
        <v>1910</v>
      </c>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197" t="s">
        <v>1597</v>
      </c>
      <c r="AV107" s="1199" t="s">
        <v>1572</v>
      </c>
      <c r="AW107" s="1192" t="s">
        <v>1911</v>
      </c>
      <c r="AX107" s="1202" t="s">
        <v>1912</v>
      </c>
      <c r="AY107" s="1192" t="s">
        <v>1911</v>
      </c>
      <c r="AZ107" s="1202" t="s">
        <v>1912</v>
      </c>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197" t="s">
        <v>1598</v>
      </c>
      <c r="AV108" s="1199" t="s">
        <v>1572</v>
      </c>
      <c r="AW108" s="1192" t="s">
        <v>1913</v>
      </c>
      <c r="AX108" s="1202" t="s">
        <v>1913</v>
      </c>
      <c r="AY108" s="1192" t="s">
        <v>1913</v>
      </c>
      <c r="AZ108" s="1202" t="s">
        <v>1913</v>
      </c>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197" t="s">
        <v>1599</v>
      </c>
      <c r="AV109" s="1199" t="s">
        <v>1572</v>
      </c>
      <c r="AW109" s="1192" t="s">
        <v>1914</v>
      </c>
      <c r="AX109" s="1202" t="s">
        <v>1915</v>
      </c>
      <c r="AY109" s="1192" t="s">
        <v>1914</v>
      </c>
      <c r="AZ109" s="1202" t="s">
        <v>1915</v>
      </c>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197" t="s">
        <v>1916</v>
      </c>
      <c r="AV110" s="1199" t="s">
        <v>1572</v>
      </c>
      <c r="AW110" s="1192" t="s">
        <v>1918</v>
      </c>
      <c r="AX110" s="1202" t="s">
        <v>1917</v>
      </c>
      <c r="AY110" s="1192" t="s">
        <v>1918</v>
      </c>
      <c r="AZ110" s="1202" t="s">
        <v>1917</v>
      </c>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197" t="s">
        <v>2508</v>
      </c>
      <c r="AV111" s="1199" t="s">
        <v>1572</v>
      </c>
      <c r="AW111" s="1192" t="s">
        <v>2509</v>
      </c>
      <c r="AX111" s="1202" t="s">
        <v>2510</v>
      </c>
      <c r="AY111" s="1192" t="s">
        <v>2509</v>
      </c>
      <c r="AZ111" s="1202" t="s">
        <v>2510</v>
      </c>
      <c r="CY111" s="818"/>
    </row>
    <row r="112" spans="2:103" ht="18.75" customHeight="1" thickBot="1" x14ac:dyDescent="0.3">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162" t="s">
        <v>643</v>
      </c>
      <c r="AV112" s="1163" t="s">
        <v>1919</v>
      </c>
      <c r="AW112" s="1163" t="s">
        <v>1831</v>
      </c>
      <c r="AX112" s="1175" t="s">
        <v>1832</v>
      </c>
      <c r="AY112" s="1163" t="s">
        <v>1833</v>
      </c>
      <c r="AZ112" s="1175" t="s">
        <v>1834</v>
      </c>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1">
    <mergeCell ref="AD4:AG4"/>
    <mergeCell ref="C4:D4"/>
    <mergeCell ref="F4:G4"/>
    <mergeCell ref="I4:K4"/>
    <mergeCell ref="G1:H1"/>
    <mergeCell ref="B2:D2"/>
    <mergeCell ref="C3:D3"/>
    <mergeCell ref="E3:E4"/>
    <mergeCell ref="I3:K3"/>
    <mergeCell ref="F2:H2"/>
    <mergeCell ref="J2:L2"/>
  </mergeCells>
  <conditionalFormatting sqref="BH7:BH56">
    <cfRule type="containsText" dxfId="11" priority="2" stopIfTrue="1" operator="containsText" text="No exam date">
      <formula>NOT(ISERROR(SEARCH("No exam date",BH7)))</formula>
    </cfRule>
  </conditionalFormatting>
  <conditionalFormatting sqref="BI7:BI56">
    <cfRule type="containsText" dxfId="10" priority="1" stopIfTrue="1" operator="containsText" text="Required: entry missing">
      <formula>NOT(ISERROR(SEARCH("Required: entry missing",BI7)))</formula>
    </cfRule>
  </conditionalFormatting>
  <conditionalFormatting sqref="CZ7:DA56">
    <cfRule type="containsText" dxfId="9" priority="9" stopIfTrue="1" operator="containsText" text="No dose units entered">
      <formula>NOT(ISERROR(SEARCH("No dose units entered",CZ7)))</formula>
    </cfRule>
    <cfRule type="containsText" dxfId="8" priority="10" stopIfTrue="1" operator="containsText" text="Look for Note on dose units">
      <formula>NOT(ISERROR(SEARCH("Look for Note on dose units",CZ7)))</formula>
    </cfRule>
  </conditionalFormatting>
  <dataValidations count="25">
    <dataValidation type="list" allowBlank="1" showInputMessage="1" showErrorMessage="1" sqref="S7:S156 AG7:AG156 X7:X156" xr:uid="{00000000-0002-0000-2300-000000000000}">
      <formula1>"Yes, No, Not known"</formula1>
    </dataValidation>
    <dataValidation type="decimal" allowBlank="1" showInputMessage="1" showErrorMessage="1" error="Height must be entered in centimeters" sqref="Q7:Q156" xr:uid="{00000000-0002-0000-2300-000001000000}">
      <formula1>0.5</formula1>
      <formula2>3</formula2>
    </dataValidation>
    <dataValidation type="decimal" operator="greaterThan" allowBlank="1" showInputMessage="1" showErrorMessage="1" error="Dose entries cannot be a negative number " sqref="E7:K156" xr:uid="{00000000-0002-0000-2300-000002000000}">
      <formula1>0</formula1>
    </dataValidation>
    <dataValidation type="whole" allowBlank="1" showInputMessage="1" showErrorMessage="1" sqref="V7:V156" xr:uid="{00000000-0002-0000-2300-000003000000}">
      <formula1>0</formula1>
      <formula2>200</formula2>
    </dataValidation>
    <dataValidation type="decimal" operator="greaterThan" allowBlank="1" showInputMessage="1" showErrorMessage="1" sqref="AA7:AC156" xr:uid="{00000000-0002-0000-2300-000004000000}">
      <formula1>0</formula1>
    </dataValidation>
    <dataValidation type="list" allowBlank="1" showInputMessage="1" sqref="H4" xr:uid="{00000000-0002-0000-2300-000005000000}">
      <formula1>"Seconds, Minutes - decimal point - seconds, Minutes and decimal fraction of minutes, Other, Not known"</formula1>
    </dataValidation>
    <dataValidation type="list" allowBlank="1" showInputMessage="1" sqref="I4:K4" xr:uid="{00000000-0002-0000-2300-000006000000}">
      <formula1>"Gy, dGy, cGy, mGy, Other, Not known"</formula1>
    </dataValidation>
    <dataValidation type="list" allowBlank="1" showInputMessage="1" showErrorMessage="1" sqref="P7:P156" xr:uid="{00000000-0002-0000-2300-000007000000}">
      <formula1>$AU$29:$AU$32</formula1>
    </dataValidation>
    <dataValidation type="list" allowBlank="1" showInputMessage="1" showErrorMessage="1" sqref="AP7:AP156" xr:uid="{00000000-0002-0000-2300-000008000000}">
      <formula1>$AW$27:$AW$34</formula1>
    </dataValidation>
    <dataValidation type="list" allowBlank="1" showInputMessage="1" showErrorMessage="1" sqref="Y7:Y156" xr:uid="{00000000-0002-0000-2300-000009000000}">
      <formula1>$AW$13:$AW$23</formula1>
    </dataValidation>
    <dataValidation type="decimal" allowBlank="1" showInputMessage="1" showErrorMessage="1" sqref="O7:O156" xr:uid="{00000000-0002-0000-2300-00000A000000}">
      <formula1>16</formula1>
      <formula2>120</formula2>
    </dataValidation>
    <dataValidation type="decimal" allowBlank="1" showInputMessage="1" showErrorMessage="1" sqref="M7:M156" xr:uid="{00000000-0002-0000-2300-00000B000000}">
      <formula1>30</formula1>
      <formula2>300</formula2>
    </dataValidation>
    <dataValidation type="list" allowBlank="1" showInputMessage="1" showErrorMessage="1" sqref="R7:R156" xr:uid="{00000000-0002-0000-2300-00000C000000}">
      <formula1>"Yes: High, Yes: Medium, Yes: Low, Yes: Bone, Yes: Soft tissue,Yes: Other, No, No: see notes, Not Known"</formula1>
    </dataValidation>
    <dataValidation type="list" allowBlank="1" showInputMessage="1" showErrorMessage="1" sqref="Z7:Z156" xr:uid="{00000000-0002-0000-2300-00000D000000}">
      <formula1>"Yes: In all cases, Yes: In most cases, Yes: In some cases, No, Not Known"</formula1>
    </dataValidation>
    <dataValidation type="list" allowBlank="1" showInputMessage="1" showErrorMessage="1" sqref="AD7:AD156" xr:uid="{00000000-0002-0000-2300-00000E000000}">
      <formula1>"Yes: fully automatic filtration on this system, No: user can set dose/filtration option, Additional filtration not usual needed for this exam, Not known, Other"</formula1>
    </dataValidation>
    <dataValidation type="list" allowBlank="1" showInputMessage="1" sqref="T7:T156" xr:uid="{00000000-0002-0000-2300-00000F000000}">
      <formula1>"2,3,7.5,10,15,20,30,60"</formula1>
    </dataValidation>
    <dataValidation type="list" allowBlank="1" showInputMessage="1" showErrorMessage="1" sqref="U7:U156" xr:uid="{00000000-0002-0000-2300-000010000000}">
      <formula1>"60,30,15,10,7.5"</formula1>
    </dataValidation>
    <dataValidation type="list" allowBlank="1" showInputMessage="1" sqref="AF7:AF156" xr:uid="{00000000-0002-0000-2300-000011000000}">
      <formula1>"0.5, 1.0, 1.5, 2.0, 2.5, 3.0, 3.5, 4.0, 4.5, 5.0"</formula1>
    </dataValidation>
    <dataValidation type="list" allowBlank="1" showInputMessage="1" sqref="AE7:AE156" xr:uid="{00000000-0002-0000-2300-000012000000}">
      <formula1>"0.1, 0.2, 0.3, 0.4, 0.5, 0.6, 0.7, 0.8, 0.9"</formula1>
    </dataValidation>
    <dataValidation type="list" allowBlank="1" showInputMessage="1" showErrorMessage="1" sqref="AL7:AL156" xr:uid="{00000000-0002-0000-2300-000014000000}">
      <formula1>"Yes, Yes: comment in column AQ, No, Not Known"</formula1>
    </dataValidation>
    <dataValidation type="list" allowBlank="1" showInputMessage="1" showErrorMessage="1" sqref="AM7:AM156" xr:uid="{00000000-0002-0000-2300-000015000000}">
      <formula1>"Not known, Yes: check image after procedure, Yes: see additional information in column AQ, Yes, No"</formula1>
    </dataValidation>
    <dataValidation type="date" allowBlank="1" showInputMessage="1" showErrorMessage="1" sqref="D7:D156" xr:uid="{00000000-0002-0000-2300-000016000000}">
      <formula1>42370</formula1>
      <formula2>47484</formula2>
    </dataValidation>
    <dataValidation type="list" allowBlank="1" showInputMessage="1" sqref="F4:G4" xr:uid="{00000000-0002-0000-2300-000017000000}">
      <formula1>$AU$13:$AU$21</formula1>
    </dataValidation>
    <dataValidation type="list" allowBlank="1" showInputMessage="1" showErrorMessage="1" sqref="B2:D2" xr:uid="{00000000-0002-0000-2300-000013000000}">
      <formula1>$AU$38:$AU$112</formula1>
    </dataValidation>
    <dataValidation type="list" allowBlank="1" showInputMessage="1" showErrorMessage="1" sqref="W7:W156" xr:uid="{81E12F81-F70A-4E69-BBEA-260BED4FFF6B}">
      <formula1>"Yes, Yes: Virtual grid, No, Not known"</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M1" s="1069"/>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729" t="s">
        <v>643</v>
      </c>
      <c r="C2" s="1730"/>
      <c r="D2" s="1731"/>
      <c r="E2" s="939" t="s">
        <v>1546</v>
      </c>
      <c r="F2" s="1732"/>
      <c r="G2" s="1733"/>
      <c r="H2" s="1734"/>
      <c r="I2" s="1158" t="s">
        <v>753</v>
      </c>
      <c r="J2" s="1709" t="str">
        <f>VLOOKUP($B$2,$AU$38:$AX$112,2)</f>
        <v xml:space="preserve">Please select exam from B2 list or enter in F2, notes in Additional Information (AQ), and SNOMED-CT and NICIP codes in columns AN and AO. </v>
      </c>
      <c r="K2" s="1715"/>
      <c r="L2" s="1716"/>
      <c r="M2" s="1072"/>
      <c r="O2" s="1061" t="s">
        <v>1765</v>
      </c>
      <c r="S2" s="446"/>
      <c r="T2" s="446"/>
      <c r="U2" s="446"/>
      <c r="V2" s="446"/>
      <c r="W2" s="708"/>
      <c r="AH2" s="446"/>
      <c r="AI2" s="446"/>
      <c r="AJ2" s="446"/>
      <c r="AK2" s="446"/>
      <c r="AL2" s="446"/>
      <c r="AM2" s="446"/>
      <c r="AN2" s="1203" t="str">
        <f>VLOOKUP($B$2,$AU$38:$AX$112,3)</f>
        <v>N/A: Enter in column AN</v>
      </c>
      <c r="AO2" s="1204" t="str">
        <f>VLOOKUP($B$2,$AU$38:$AX$112,4)</f>
        <v>N/A: Enter in column AO</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08"/>
      <c r="AO3" s="708"/>
      <c r="AP3" s="192"/>
      <c r="AQ3" s="26"/>
      <c r="AR3" s="708"/>
      <c r="AS3" s="392"/>
      <c r="AT3" s="137"/>
      <c r="AU3" s="137"/>
      <c r="AV3" s="137"/>
      <c r="AW3" s="231" t="s">
        <v>816</v>
      </c>
      <c r="AX3" s="232"/>
      <c r="AY3" s="638" t="str">
        <f>IF('Contact_Information '!$K$18&lt;&gt;"",'Contact_Information '!$K$18,"No entry")</f>
        <v>FLPxxxxa</v>
      </c>
      <c r="AZ3" s="137"/>
      <c r="BD3" s="1156" t="s">
        <v>1847</v>
      </c>
      <c r="BE3" s="859" t="str">
        <f>$B$2</f>
        <v>Z01. Other</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1516</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0" t="str">
        <f>IF($F$4&lt;&gt;"",$F$4,"System dose units not given")</f>
        <v>No entry</v>
      </c>
      <c r="BR4" s="1125" t="s">
        <v>1464</v>
      </c>
      <c r="BS4" s="1149" t="str">
        <f>IF($H$4&lt;&gt;"",$H$4,"System dose units not given")</f>
        <v>No entry</v>
      </c>
      <c r="BT4" s="86" t="s">
        <v>1772</v>
      </c>
      <c r="BU4" s="661" t="s">
        <v>1466</v>
      </c>
      <c r="BV4" s="849"/>
      <c r="BW4" s="647"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1301</v>
      </c>
      <c r="AC5" s="455" t="s">
        <v>1302</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Z01. Other</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thickBot="1" x14ac:dyDescent="0.3">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thickBot="1" x14ac:dyDescent="0.3">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036" t="s">
        <v>230</v>
      </c>
      <c r="AV37" s="1037" t="s">
        <v>540</v>
      </c>
      <c r="AW37" s="1037" t="s">
        <v>283</v>
      </c>
      <c r="AX37" s="1038" t="s">
        <v>284</v>
      </c>
      <c r="AY37" s="1037" t="s">
        <v>283</v>
      </c>
      <c r="AZ37" s="1038" t="s">
        <v>284</v>
      </c>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180" t="s">
        <v>2105</v>
      </c>
      <c r="AV38" s="1167" t="s">
        <v>635</v>
      </c>
      <c r="AW38" s="1167" t="s">
        <v>544</v>
      </c>
      <c r="AX38" s="1166" t="s">
        <v>545</v>
      </c>
      <c r="AY38" s="1167" t="s">
        <v>544</v>
      </c>
      <c r="AZ38" s="1166" t="s">
        <v>545</v>
      </c>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177" t="s">
        <v>2106</v>
      </c>
      <c r="AV39" s="1198" t="s">
        <v>641</v>
      </c>
      <c r="AW39" s="1198" t="s">
        <v>558</v>
      </c>
      <c r="AX39" s="1164" t="s">
        <v>559</v>
      </c>
      <c r="AY39" s="1198" t="s">
        <v>558</v>
      </c>
      <c r="AZ39" s="1164" t="s">
        <v>559</v>
      </c>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177" t="s">
        <v>2107</v>
      </c>
      <c r="AV40" s="1198" t="s">
        <v>636</v>
      </c>
      <c r="AW40" s="1172" t="s">
        <v>546</v>
      </c>
      <c r="AX40" s="1173" t="s">
        <v>547</v>
      </c>
      <c r="AY40" s="1172" t="s">
        <v>546</v>
      </c>
      <c r="AZ40" s="1173" t="s">
        <v>547</v>
      </c>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177" t="s">
        <v>2108</v>
      </c>
      <c r="AV41" s="1198" t="s">
        <v>760</v>
      </c>
      <c r="AW41" s="1198" t="s">
        <v>549</v>
      </c>
      <c r="AX41" s="1164" t="s">
        <v>548</v>
      </c>
      <c r="AY41" s="1198" t="s">
        <v>549</v>
      </c>
      <c r="AZ41" s="1164" t="s">
        <v>548</v>
      </c>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177" t="s">
        <v>2109</v>
      </c>
      <c r="AV42" s="1198" t="s">
        <v>637</v>
      </c>
      <c r="AW42" s="1198" t="s">
        <v>550</v>
      </c>
      <c r="AX42" s="1164" t="s">
        <v>551</v>
      </c>
      <c r="AY42" s="1198" t="s">
        <v>550</v>
      </c>
      <c r="AZ42" s="1164" t="s">
        <v>551</v>
      </c>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177" t="s">
        <v>2110</v>
      </c>
      <c r="AV43" s="1198" t="s">
        <v>638</v>
      </c>
      <c r="AW43" s="1172" t="s">
        <v>552</v>
      </c>
      <c r="AX43" s="1164" t="s">
        <v>553</v>
      </c>
      <c r="AY43" s="1172" t="s">
        <v>552</v>
      </c>
      <c r="AZ43" s="1164" t="s">
        <v>553</v>
      </c>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177" t="s">
        <v>2111</v>
      </c>
      <c r="AV44" s="1198" t="s">
        <v>639</v>
      </c>
      <c r="AW44" s="1198" t="s">
        <v>554</v>
      </c>
      <c r="AX44" s="1164" t="s">
        <v>555</v>
      </c>
      <c r="AY44" s="1198" t="s">
        <v>554</v>
      </c>
      <c r="AZ44" s="1164" t="s">
        <v>555</v>
      </c>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177" t="s">
        <v>2112</v>
      </c>
      <c r="AV45" s="1198" t="s">
        <v>640</v>
      </c>
      <c r="AW45" s="1172" t="s">
        <v>556</v>
      </c>
      <c r="AX45" s="1173" t="s">
        <v>557</v>
      </c>
      <c r="AY45" s="1172" t="s">
        <v>556</v>
      </c>
      <c r="AZ45" s="1173" t="s">
        <v>557</v>
      </c>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177" t="s">
        <v>2113</v>
      </c>
      <c r="AV46" s="1198" t="s">
        <v>731</v>
      </c>
      <c r="AW46" s="1198" t="s">
        <v>560</v>
      </c>
      <c r="AX46" s="1164" t="s">
        <v>561</v>
      </c>
      <c r="AY46" s="1198" t="s">
        <v>560</v>
      </c>
      <c r="AZ46" s="1164" t="s">
        <v>561</v>
      </c>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197" t="s">
        <v>1555</v>
      </c>
      <c r="AV47" s="1165" t="s">
        <v>1572</v>
      </c>
      <c r="AW47" s="1192" t="s">
        <v>1849</v>
      </c>
      <c r="AX47" s="1193" t="s">
        <v>1850</v>
      </c>
      <c r="AY47" s="1192" t="s">
        <v>1849</v>
      </c>
      <c r="AZ47" s="1193" t="s">
        <v>1850</v>
      </c>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197" t="s">
        <v>1556</v>
      </c>
      <c r="AV48" s="1165" t="s">
        <v>1572</v>
      </c>
      <c r="AW48" s="1192" t="s">
        <v>1851</v>
      </c>
      <c r="AX48" s="1193" t="s">
        <v>1852</v>
      </c>
      <c r="AY48" s="1192" t="s">
        <v>1851</v>
      </c>
      <c r="AZ48" s="1193" t="s">
        <v>1852</v>
      </c>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197" t="s">
        <v>1557</v>
      </c>
      <c r="AV49" s="1165" t="s">
        <v>1572</v>
      </c>
      <c r="AW49" s="1192" t="s">
        <v>1853</v>
      </c>
      <c r="AX49" s="1193" t="s">
        <v>1854</v>
      </c>
      <c r="AY49" s="1192" t="s">
        <v>1853</v>
      </c>
      <c r="AZ49" s="1193" t="s">
        <v>1854</v>
      </c>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197" t="s">
        <v>1558</v>
      </c>
      <c r="AV50" s="1165" t="s">
        <v>1572</v>
      </c>
      <c r="AW50" s="1192" t="s">
        <v>1855</v>
      </c>
      <c r="AX50" s="1193" t="s">
        <v>1856</v>
      </c>
      <c r="AY50" s="1192" t="s">
        <v>1855</v>
      </c>
      <c r="AZ50" s="1193" t="s">
        <v>1856</v>
      </c>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197" t="s">
        <v>1559</v>
      </c>
      <c r="AV51" s="1165" t="s">
        <v>1572</v>
      </c>
      <c r="AW51" s="1192" t="s">
        <v>1857</v>
      </c>
      <c r="AX51" s="1193" t="s">
        <v>1858</v>
      </c>
      <c r="AY51" s="1192" t="s">
        <v>1857</v>
      </c>
      <c r="AZ51" s="1193" t="s">
        <v>1858</v>
      </c>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197" t="s">
        <v>1560</v>
      </c>
      <c r="AV52" s="1165" t="s">
        <v>1572</v>
      </c>
      <c r="AW52" s="1192" t="s">
        <v>1859</v>
      </c>
      <c r="AX52" s="1193" t="s">
        <v>1860</v>
      </c>
      <c r="AY52" s="1192" t="s">
        <v>1859</v>
      </c>
      <c r="AZ52" s="1193" t="s">
        <v>1860</v>
      </c>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197" t="s">
        <v>2123</v>
      </c>
      <c r="AV53" s="1165" t="s">
        <v>2124</v>
      </c>
      <c r="AW53" s="1192" t="s">
        <v>2125</v>
      </c>
      <c r="AX53" s="1193" t="s">
        <v>2126</v>
      </c>
      <c r="AY53" s="1192" t="s">
        <v>2125</v>
      </c>
      <c r="AZ53" s="1193" t="s">
        <v>2126</v>
      </c>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197" t="s">
        <v>2498</v>
      </c>
      <c r="AV54" s="1165" t="s">
        <v>2499</v>
      </c>
      <c r="AW54" s="1192" t="s">
        <v>2500</v>
      </c>
      <c r="AX54" s="1193" t="s">
        <v>2501</v>
      </c>
      <c r="AY54" s="1192" t="s">
        <v>2500</v>
      </c>
      <c r="AZ54" s="1193" t="s">
        <v>2501</v>
      </c>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197" t="s">
        <v>2502</v>
      </c>
      <c r="AV55" s="1165" t="s">
        <v>1572</v>
      </c>
      <c r="AW55" s="1192" t="s">
        <v>2503</v>
      </c>
      <c r="AX55" s="1193" t="s">
        <v>2504</v>
      </c>
      <c r="AY55" s="1192" t="s">
        <v>2503</v>
      </c>
      <c r="AZ55" s="1193" t="s">
        <v>2504</v>
      </c>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197" t="s">
        <v>2505</v>
      </c>
      <c r="AV56" s="1165" t="s">
        <v>1572</v>
      </c>
      <c r="AW56" s="1192" t="s">
        <v>2506</v>
      </c>
      <c r="AX56" s="1193" t="s">
        <v>2507</v>
      </c>
      <c r="AY56" s="1192" t="s">
        <v>2506</v>
      </c>
      <c r="AZ56" s="1193" t="s">
        <v>2507</v>
      </c>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197" t="s">
        <v>1658</v>
      </c>
      <c r="AV57" s="1199" t="s">
        <v>1572</v>
      </c>
      <c r="AW57" s="1186" t="s">
        <v>1861</v>
      </c>
      <c r="AX57" s="1188" t="s">
        <v>1862</v>
      </c>
      <c r="AY57" s="1186" t="s">
        <v>1861</v>
      </c>
      <c r="AZ57" s="1188" t="s">
        <v>1862</v>
      </c>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197" t="s">
        <v>1659</v>
      </c>
      <c r="AV58" s="1199" t="s">
        <v>1572</v>
      </c>
      <c r="AW58" s="1186" t="s">
        <v>593</v>
      </c>
      <c r="AX58" s="1188" t="s">
        <v>592</v>
      </c>
      <c r="AY58" s="1186" t="s">
        <v>593</v>
      </c>
      <c r="AZ58" s="1188" t="s">
        <v>592</v>
      </c>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197" t="s">
        <v>1660</v>
      </c>
      <c r="AV59" s="1199" t="s">
        <v>1572</v>
      </c>
      <c r="AW59" s="1186" t="s">
        <v>1863</v>
      </c>
      <c r="AX59" s="1188" t="s">
        <v>1864</v>
      </c>
      <c r="AY59" s="1186" t="s">
        <v>1863</v>
      </c>
      <c r="AZ59" s="1188" t="s">
        <v>1864</v>
      </c>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197" t="s">
        <v>1661</v>
      </c>
      <c r="AV60" s="1199" t="s">
        <v>1572</v>
      </c>
      <c r="AW60" s="1186" t="s">
        <v>587</v>
      </c>
      <c r="AX60" s="1188" t="s">
        <v>588</v>
      </c>
      <c r="AY60" s="1186" t="s">
        <v>587</v>
      </c>
      <c r="AZ60" s="1188" t="s">
        <v>588</v>
      </c>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197" t="s">
        <v>1662</v>
      </c>
      <c r="AV61" s="1199" t="s">
        <v>1572</v>
      </c>
      <c r="AW61" s="1186" t="s">
        <v>589</v>
      </c>
      <c r="AX61" s="1188" t="s">
        <v>590</v>
      </c>
      <c r="AY61" s="1186" t="s">
        <v>589</v>
      </c>
      <c r="AZ61" s="1188" t="s">
        <v>590</v>
      </c>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197" t="s">
        <v>1663</v>
      </c>
      <c r="AV62" s="1199" t="s">
        <v>1572</v>
      </c>
      <c r="AW62" s="1186" t="s">
        <v>1865</v>
      </c>
      <c r="AX62" s="1188" t="s">
        <v>1866</v>
      </c>
      <c r="AY62" s="1186" t="s">
        <v>1865</v>
      </c>
      <c r="AZ62" s="1188" t="s">
        <v>1866</v>
      </c>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197" t="s">
        <v>1664</v>
      </c>
      <c r="AV63" s="1199" t="s">
        <v>1572</v>
      </c>
      <c r="AW63" s="1186" t="s">
        <v>1867</v>
      </c>
      <c r="AX63" s="1188" t="s">
        <v>1868</v>
      </c>
      <c r="AY63" s="1186" t="s">
        <v>1867</v>
      </c>
      <c r="AZ63" s="1188" t="s">
        <v>1868</v>
      </c>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177" t="s">
        <v>1142</v>
      </c>
      <c r="AV64" s="1198" t="s">
        <v>564</v>
      </c>
      <c r="AW64" s="1172" t="s">
        <v>562</v>
      </c>
      <c r="AX64" s="1164" t="s">
        <v>563</v>
      </c>
      <c r="AY64" s="1172" t="s">
        <v>562</v>
      </c>
      <c r="AZ64" s="1164" t="s">
        <v>563</v>
      </c>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177" t="s">
        <v>1143</v>
      </c>
      <c r="AV65" s="1198" t="s">
        <v>632</v>
      </c>
      <c r="AW65" s="1198" t="s">
        <v>562</v>
      </c>
      <c r="AX65" s="1173" t="s">
        <v>563</v>
      </c>
      <c r="AY65" s="1198" t="s">
        <v>562</v>
      </c>
      <c r="AZ65" s="1173" t="s">
        <v>563</v>
      </c>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178" t="s">
        <v>672</v>
      </c>
      <c r="AV66" s="1200" t="s">
        <v>2128</v>
      </c>
      <c r="AW66" s="1172" t="s">
        <v>565</v>
      </c>
      <c r="AX66" s="1174" t="s">
        <v>566</v>
      </c>
      <c r="AY66" s="1172" t="s">
        <v>565</v>
      </c>
      <c r="AZ66" s="1174" t="s">
        <v>566</v>
      </c>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177" t="s">
        <v>1144</v>
      </c>
      <c r="AV67" s="1198" t="s">
        <v>1839</v>
      </c>
      <c r="AW67" s="1198" t="s">
        <v>567</v>
      </c>
      <c r="AX67" s="1164" t="s">
        <v>568</v>
      </c>
      <c r="AY67" s="1198" t="s">
        <v>567</v>
      </c>
      <c r="AZ67" s="1164" t="s">
        <v>568</v>
      </c>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177" t="s">
        <v>1145</v>
      </c>
      <c r="AV68" s="1198" t="s">
        <v>732</v>
      </c>
      <c r="AW68" s="1198" t="s">
        <v>569</v>
      </c>
      <c r="AX68" s="1164" t="s">
        <v>570</v>
      </c>
      <c r="AY68" s="1198" t="s">
        <v>569</v>
      </c>
      <c r="AZ68" s="1164" t="s">
        <v>570</v>
      </c>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178" t="s">
        <v>673</v>
      </c>
      <c r="AV69" s="1172" t="s">
        <v>733</v>
      </c>
      <c r="AW69" s="1179" t="s">
        <v>571</v>
      </c>
      <c r="AX69" s="1173" t="s">
        <v>572</v>
      </c>
      <c r="AY69" s="1179" t="s">
        <v>571</v>
      </c>
      <c r="AZ69" s="1173" t="s">
        <v>572</v>
      </c>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183" t="s">
        <v>668</v>
      </c>
      <c r="AV70" s="1410" t="s">
        <v>732</v>
      </c>
      <c r="AW70" s="1410" t="s">
        <v>573</v>
      </c>
      <c r="AX70" s="1201" t="s">
        <v>574</v>
      </c>
      <c r="AY70" s="1410" t="s">
        <v>573</v>
      </c>
      <c r="AZ70" s="1201" t="s">
        <v>574</v>
      </c>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183" t="s">
        <v>669</v>
      </c>
      <c r="AV71" s="1410" t="s">
        <v>732</v>
      </c>
      <c r="AW71" s="1410" t="s">
        <v>575</v>
      </c>
      <c r="AX71" s="1201" t="s">
        <v>576</v>
      </c>
      <c r="AY71" s="1410" t="s">
        <v>575</v>
      </c>
      <c r="AZ71" s="1201" t="s">
        <v>576</v>
      </c>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183" t="s">
        <v>670</v>
      </c>
      <c r="AV72" s="1410" t="s">
        <v>732</v>
      </c>
      <c r="AW72" s="1410" t="s">
        <v>642</v>
      </c>
      <c r="AX72" s="1201" t="s">
        <v>577</v>
      </c>
      <c r="AY72" s="1410" t="s">
        <v>642</v>
      </c>
      <c r="AZ72" s="1201" t="s">
        <v>577</v>
      </c>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183" t="s">
        <v>671</v>
      </c>
      <c r="AV73" s="1410" t="s">
        <v>580</v>
      </c>
      <c r="AW73" s="1410" t="s">
        <v>578</v>
      </c>
      <c r="AX73" s="1201" t="s">
        <v>579</v>
      </c>
      <c r="AY73" s="1410" t="s">
        <v>578</v>
      </c>
      <c r="AZ73" s="1201" t="s">
        <v>579</v>
      </c>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183" t="s">
        <v>1150</v>
      </c>
      <c r="AV74" s="1410" t="s">
        <v>734</v>
      </c>
      <c r="AW74" s="1410" t="s">
        <v>581</v>
      </c>
      <c r="AX74" s="1164" t="s">
        <v>582</v>
      </c>
      <c r="AY74" s="1410" t="s">
        <v>581</v>
      </c>
      <c r="AZ74" s="1164" t="s">
        <v>582</v>
      </c>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183" t="s">
        <v>675</v>
      </c>
      <c r="AV75" s="1410" t="s">
        <v>732</v>
      </c>
      <c r="AW75" s="1409" t="s">
        <v>583</v>
      </c>
      <c r="AX75" s="1174" t="s">
        <v>584</v>
      </c>
      <c r="AY75" s="1409" t="s">
        <v>583</v>
      </c>
      <c r="AZ75" s="1174" t="s">
        <v>584</v>
      </c>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183" t="s">
        <v>676</v>
      </c>
      <c r="AV76" s="1410" t="s">
        <v>732</v>
      </c>
      <c r="AW76" s="1409" t="s">
        <v>585</v>
      </c>
      <c r="AX76" s="1164" t="s">
        <v>586</v>
      </c>
      <c r="AY76" s="1409" t="s">
        <v>585</v>
      </c>
      <c r="AZ76" s="1164" t="s">
        <v>586</v>
      </c>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183" t="s">
        <v>1151</v>
      </c>
      <c r="AV77" s="1410" t="s">
        <v>646</v>
      </c>
      <c r="AW77" s="1409" t="s">
        <v>587</v>
      </c>
      <c r="AX77" s="1164" t="s">
        <v>588</v>
      </c>
      <c r="AY77" s="1409" t="s">
        <v>587</v>
      </c>
      <c r="AZ77" s="1164" t="s">
        <v>588</v>
      </c>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183" t="s">
        <v>1152</v>
      </c>
      <c r="AV78" s="1410" t="s">
        <v>647</v>
      </c>
      <c r="AW78" s="1409" t="s">
        <v>589</v>
      </c>
      <c r="AX78" s="1164" t="s">
        <v>590</v>
      </c>
      <c r="AY78" s="1409" t="s">
        <v>589</v>
      </c>
      <c r="AZ78" s="1164" t="s">
        <v>590</v>
      </c>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183" t="s">
        <v>1153</v>
      </c>
      <c r="AV79" s="1410" t="s">
        <v>649</v>
      </c>
      <c r="AW79" s="1410" t="s">
        <v>729</v>
      </c>
      <c r="AX79" s="1173" t="s">
        <v>730</v>
      </c>
      <c r="AY79" s="1410" t="s">
        <v>729</v>
      </c>
      <c r="AZ79" s="1173" t="s">
        <v>730</v>
      </c>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183" t="s">
        <v>1154</v>
      </c>
      <c r="AV80" s="1410" t="s">
        <v>648</v>
      </c>
      <c r="AW80" s="1410" t="s">
        <v>593</v>
      </c>
      <c r="AX80" s="1201" t="s">
        <v>592</v>
      </c>
      <c r="AY80" s="1410" t="s">
        <v>593</v>
      </c>
      <c r="AZ80" s="1201" t="s">
        <v>592</v>
      </c>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197" t="s">
        <v>1573</v>
      </c>
      <c r="AV81" s="1199" t="s">
        <v>1572</v>
      </c>
      <c r="AW81" s="1192" t="s">
        <v>562</v>
      </c>
      <c r="AX81" s="1202" t="s">
        <v>563</v>
      </c>
      <c r="AY81" s="1192" t="s">
        <v>562</v>
      </c>
      <c r="AZ81" s="1202" t="s">
        <v>563</v>
      </c>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197" t="s">
        <v>1574</v>
      </c>
      <c r="AV82" s="1199" t="s">
        <v>1572</v>
      </c>
      <c r="AW82" s="1192" t="s">
        <v>578</v>
      </c>
      <c r="AX82" s="1202" t="s">
        <v>579</v>
      </c>
      <c r="AY82" s="1192" t="s">
        <v>578</v>
      </c>
      <c r="AZ82" s="1202" t="s">
        <v>579</v>
      </c>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197" t="s">
        <v>1575</v>
      </c>
      <c r="AV83" s="1199" t="s">
        <v>1572</v>
      </c>
      <c r="AW83" s="1192" t="s">
        <v>578</v>
      </c>
      <c r="AX83" s="1202" t="s">
        <v>579</v>
      </c>
      <c r="AY83" s="1192" t="s">
        <v>578</v>
      </c>
      <c r="AZ83" s="1202" t="s">
        <v>579</v>
      </c>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197" t="s">
        <v>1576</v>
      </c>
      <c r="AV84" s="1199" t="s">
        <v>1572</v>
      </c>
      <c r="AW84" s="1192" t="s">
        <v>1869</v>
      </c>
      <c r="AX84" s="1202" t="s">
        <v>1870</v>
      </c>
      <c r="AY84" s="1192" t="s">
        <v>1869</v>
      </c>
      <c r="AZ84" s="1202" t="s">
        <v>1870</v>
      </c>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197" t="s">
        <v>1577</v>
      </c>
      <c r="AV85" s="1199" t="s">
        <v>1572</v>
      </c>
      <c r="AW85" s="1192" t="s">
        <v>1871</v>
      </c>
      <c r="AX85" s="1202" t="s">
        <v>1872</v>
      </c>
      <c r="AY85" s="1192" t="s">
        <v>1871</v>
      </c>
      <c r="AZ85" s="1202" t="s">
        <v>1872</v>
      </c>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197" t="s">
        <v>1873</v>
      </c>
      <c r="AV86" s="1199" t="s">
        <v>1572</v>
      </c>
      <c r="AW86" s="1192" t="s">
        <v>1874</v>
      </c>
      <c r="AX86" s="1202" t="s">
        <v>1875</v>
      </c>
      <c r="AY86" s="1192" t="s">
        <v>1874</v>
      </c>
      <c r="AZ86" s="1202" t="s">
        <v>1875</v>
      </c>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197" t="s">
        <v>1578</v>
      </c>
      <c r="AV87" s="1199" t="s">
        <v>1572</v>
      </c>
      <c r="AW87" s="1192" t="s">
        <v>1876</v>
      </c>
      <c r="AX87" s="1202" t="s">
        <v>566</v>
      </c>
      <c r="AY87" s="1192" t="s">
        <v>1876</v>
      </c>
      <c r="AZ87" s="1202" t="s">
        <v>566</v>
      </c>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197" t="s">
        <v>1877</v>
      </c>
      <c r="AV88" s="1199" t="s">
        <v>1572</v>
      </c>
      <c r="AW88" s="1192" t="s">
        <v>1878</v>
      </c>
      <c r="AX88" s="1202" t="s">
        <v>1879</v>
      </c>
      <c r="AY88" s="1192" t="s">
        <v>1878</v>
      </c>
      <c r="AZ88" s="1202" t="s">
        <v>1879</v>
      </c>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197" t="s">
        <v>1579</v>
      </c>
      <c r="AV89" s="1199" t="s">
        <v>1572</v>
      </c>
      <c r="AW89" s="1192" t="s">
        <v>1880</v>
      </c>
      <c r="AX89" s="1202" t="s">
        <v>1881</v>
      </c>
      <c r="AY89" s="1192" t="s">
        <v>1880</v>
      </c>
      <c r="AZ89" s="1202" t="s">
        <v>1881</v>
      </c>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766"/>
      <c r="AB90" s="766"/>
      <c r="AC90" s="766"/>
      <c r="AD90" s="754"/>
      <c r="AE90" s="752"/>
      <c r="AF90" s="752"/>
      <c r="AG90" s="891"/>
      <c r="AH90" s="458"/>
      <c r="AI90" s="31"/>
      <c r="AJ90" s="31"/>
      <c r="AK90" s="459"/>
      <c r="AL90" s="933"/>
      <c r="AM90" s="466"/>
      <c r="AN90" s="934"/>
      <c r="AO90" s="934"/>
      <c r="AP90" s="934"/>
      <c r="AQ90" s="936"/>
      <c r="AU90" s="1197" t="s">
        <v>1580</v>
      </c>
      <c r="AV90" s="1199" t="s">
        <v>1572</v>
      </c>
      <c r="AW90" s="1192" t="s">
        <v>1882</v>
      </c>
      <c r="AX90" s="1202" t="s">
        <v>1883</v>
      </c>
      <c r="AY90" s="1192" t="s">
        <v>1882</v>
      </c>
      <c r="AZ90" s="1202" t="s">
        <v>1883</v>
      </c>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766"/>
      <c r="AB91" s="766"/>
      <c r="AC91" s="766"/>
      <c r="AD91" s="754"/>
      <c r="AE91" s="752"/>
      <c r="AF91" s="752"/>
      <c r="AG91" s="891"/>
      <c r="AH91" s="458"/>
      <c r="AI91" s="31"/>
      <c r="AJ91" s="31"/>
      <c r="AK91" s="459"/>
      <c r="AL91" s="933"/>
      <c r="AM91" s="466"/>
      <c r="AN91" s="934"/>
      <c r="AO91" s="934"/>
      <c r="AP91" s="934"/>
      <c r="AQ91" s="936"/>
      <c r="AU91" s="1197" t="s">
        <v>1581</v>
      </c>
      <c r="AV91" s="1199" t="s">
        <v>1572</v>
      </c>
      <c r="AW91" s="1192" t="s">
        <v>1882</v>
      </c>
      <c r="AX91" s="1202" t="s">
        <v>1883</v>
      </c>
      <c r="AY91" s="1192" t="s">
        <v>1882</v>
      </c>
      <c r="AZ91" s="1202" t="s">
        <v>1883</v>
      </c>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766"/>
      <c r="AB92" s="766"/>
      <c r="AC92" s="766"/>
      <c r="AD92" s="754"/>
      <c r="AE92" s="752"/>
      <c r="AF92" s="752"/>
      <c r="AG92" s="891"/>
      <c r="AH92" s="458"/>
      <c r="AI92" s="31"/>
      <c r="AJ92" s="31"/>
      <c r="AK92" s="459"/>
      <c r="AL92" s="933"/>
      <c r="AM92" s="466"/>
      <c r="AN92" s="934"/>
      <c r="AO92" s="934"/>
      <c r="AP92" s="934"/>
      <c r="AQ92" s="936"/>
      <c r="AU92" s="1197" t="s">
        <v>1582</v>
      </c>
      <c r="AV92" s="1199" t="s">
        <v>1572</v>
      </c>
      <c r="AW92" s="1192" t="s">
        <v>1884</v>
      </c>
      <c r="AX92" s="1202" t="s">
        <v>1885</v>
      </c>
      <c r="AY92" s="1192" t="s">
        <v>1884</v>
      </c>
      <c r="AZ92" s="1202" t="s">
        <v>1885</v>
      </c>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766"/>
      <c r="AB93" s="766"/>
      <c r="AC93" s="766"/>
      <c r="AD93" s="754"/>
      <c r="AE93" s="752"/>
      <c r="AF93" s="752"/>
      <c r="AG93" s="891"/>
      <c r="AH93" s="458"/>
      <c r="AI93" s="31"/>
      <c r="AJ93" s="31"/>
      <c r="AK93" s="459"/>
      <c r="AL93" s="933"/>
      <c r="AM93" s="466"/>
      <c r="AN93" s="934"/>
      <c r="AO93" s="934"/>
      <c r="AP93" s="934"/>
      <c r="AQ93" s="936"/>
      <c r="AU93" s="1197" t="s">
        <v>1583</v>
      </c>
      <c r="AV93" s="1199" t="s">
        <v>1572</v>
      </c>
      <c r="AW93" s="1192" t="s">
        <v>1886</v>
      </c>
      <c r="AX93" s="1202" t="s">
        <v>1887</v>
      </c>
      <c r="AY93" s="1192" t="s">
        <v>1886</v>
      </c>
      <c r="AZ93" s="1202" t="s">
        <v>1887</v>
      </c>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766"/>
      <c r="AB94" s="766"/>
      <c r="AC94" s="766"/>
      <c r="AD94" s="754"/>
      <c r="AE94" s="752"/>
      <c r="AF94" s="752"/>
      <c r="AG94" s="891"/>
      <c r="AH94" s="458"/>
      <c r="AI94" s="31"/>
      <c r="AJ94" s="31"/>
      <c r="AK94" s="459"/>
      <c r="AL94" s="933"/>
      <c r="AM94" s="466"/>
      <c r="AN94" s="934"/>
      <c r="AO94" s="934"/>
      <c r="AP94" s="934"/>
      <c r="AQ94" s="936"/>
      <c r="AU94" s="1197" t="s">
        <v>1584</v>
      </c>
      <c r="AV94" s="1199" t="s">
        <v>1572</v>
      </c>
      <c r="AW94" s="1186" t="s">
        <v>1888</v>
      </c>
      <c r="AX94" s="1188" t="s">
        <v>1889</v>
      </c>
      <c r="AY94" s="1186" t="s">
        <v>1888</v>
      </c>
      <c r="AZ94" s="1188" t="s">
        <v>1889</v>
      </c>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766"/>
      <c r="AB95" s="766"/>
      <c r="AC95" s="766"/>
      <c r="AD95" s="754"/>
      <c r="AE95" s="752"/>
      <c r="AF95" s="752"/>
      <c r="AG95" s="891"/>
      <c r="AH95" s="458"/>
      <c r="AI95" s="31"/>
      <c r="AJ95" s="31"/>
      <c r="AK95" s="459"/>
      <c r="AL95" s="933"/>
      <c r="AM95" s="466"/>
      <c r="AN95" s="934"/>
      <c r="AO95" s="934"/>
      <c r="AP95" s="934"/>
      <c r="AQ95" s="936"/>
      <c r="AU95" s="1197" t="s">
        <v>1585</v>
      </c>
      <c r="AV95" s="1199" t="s">
        <v>1572</v>
      </c>
      <c r="AW95" s="1192" t="s">
        <v>1882</v>
      </c>
      <c r="AX95" s="1202" t="s">
        <v>1883</v>
      </c>
      <c r="AY95" s="1192" t="s">
        <v>1882</v>
      </c>
      <c r="AZ95" s="1202" t="s">
        <v>1883</v>
      </c>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766"/>
      <c r="AB96" s="766"/>
      <c r="AC96" s="766"/>
      <c r="AD96" s="754"/>
      <c r="AE96" s="752"/>
      <c r="AF96" s="752"/>
      <c r="AG96" s="891"/>
      <c r="AH96" s="458"/>
      <c r="AI96" s="31"/>
      <c r="AJ96" s="31"/>
      <c r="AK96" s="459"/>
      <c r="AL96" s="933"/>
      <c r="AM96" s="466"/>
      <c r="AN96" s="934"/>
      <c r="AO96" s="934"/>
      <c r="AP96" s="934"/>
      <c r="AQ96" s="936"/>
      <c r="AU96" s="1197" t="s">
        <v>1586</v>
      </c>
      <c r="AV96" s="1199" t="s">
        <v>1572</v>
      </c>
      <c r="AW96" s="1192" t="s">
        <v>1890</v>
      </c>
      <c r="AX96" s="1202" t="s">
        <v>1891</v>
      </c>
      <c r="AY96" s="1192" t="s">
        <v>1890</v>
      </c>
      <c r="AZ96" s="1202" t="s">
        <v>1891</v>
      </c>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766"/>
      <c r="AB97" s="766"/>
      <c r="AC97" s="766"/>
      <c r="AD97" s="754"/>
      <c r="AE97" s="752"/>
      <c r="AF97" s="752"/>
      <c r="AG97" s="891"/>
      <c r="AH97" s="458"/>
      <c r="AI97" s="31"/>
      <c r="AJ97" s="31"/>
      <c r="AK97" s="459"/>
      <c r="AL97" s="933"/>
      <c r="AM97" s="466"/>
      <c r="AN97" s="934"/>
      <c r="AO97" s="934"/>
      <c r="AP97" s="934"/>
      <c r="AQ97" s="936"/>
      <c r="AU97" s="1197" t="s">
        <v>1587</v>
      </c>
      <c r="AV97" s="1199" t="s">
        <v>1572</v>
      </c>
      <c r="AW97" s="1186" t="s">
        <v>1892</v>
      </c>
      <c r="AX97" s="1202" t="s">
        <v>1893</v>
      </c>
      <c r="AY97" s="1186" t="s">
        <v>1892</v>
      </c>
      <c r="AZ97" s="1202" t="s">
        <v>1893</v>
      </c>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766"/>
      <c r="AB98" s="766"/>
      <c r="AC98" s="766"/>
      <c r="AD98" s="754"/>
      <c r="AE98" s="752"/>
      <c r="AF98" s="752"/>
      <c r="AG98" s="891"/>
      <c r="AH98" s="458"/>
      <c r="AI98" s="31"/>
      <c r="AJ98" s="31"/>
      <c r="AK98" s="459"/>
      <c r="AL98" s="933"/>
      <c r="AM98" s="466"/>
      <c r="AN98" s="934"/>
      <c r="AO98" s="934"/>
      <c r="AP98" s="934"/>
      <c r="AQ98" s="936"/>
      <c r="AU98" s="1197" t="s">
        <v>1588</v>
      </c>
      <c r="AV98" s="1199" t="s">
        <v>1572</v>
      </c>
      <c r="AW98" s="1186" t="s">
        <v>1894</v>
      </c>
      <c r="AX98" s="1202" t="s">
        <v>1895</v>
      </c>
      <c r="AY98" s="1186" t="s">
        <v>1894</v>
      </c>
      <c r="AZ98" s="1202" t="s">
        <v>1895</v>
      </c>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766"/>
      <c r="AB99" s="766"/>
      <c r="AC99" s="766"/>
      <c r="AD99" s="754"/>
      <c r="AE99" s="752"/>
      <c r="AF99" s="752"/>
      <c r="AG99" s="891"/>
      <c r="AH99" s="458"/>
      <c r="AI99" s="31"/>
      <c r="AJ99" s="31"/>
      <c r="AK99" s="459"/>
      <c r="AL99" s="933"/>
      <c r="AM99" s="466"/>
      <c r="AN99" s="934"/>
      <c r="AO99" s="934"/>
      <c r="AP99" s="934"/>
      <c r="AQ99" s="936"/>
      <c r="AU99" s="1197" t="s">
        <v>1589</v>
      </c>
      <c r="AV99" s="1199" t="s">
        <v>1572</v>
      </c>
      <c r="AW99" s="1192" t="s">
        <v>1896</v>
      </c>
      <c r="AX99" s="1202" t="s">
        <v>1897</v>
      </c>
      <c r="AY99" s="1192" t="s">
        <v>1896</v>
      </c>
      <c r="AZ99" s="1202" t="s">
        <v>1897</v>
      </c>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197" t="s">
        <v>1590</v>
      </c>
      <c r="AV100" s="1199" t="s">
        <v>1572</v>
      </c>
      <c r="AW100" s="1192" t="s">
        <v>1898</v>
      </c>
      <c r="AX100" s="1202" t="s">
        <v>1899</v>
      </c>
      <c r="AY100" s="1192" t="s">
        <v>1898</v>
      </c>
      <c r="AZ100" s="1202" t="s">
        <v>1899</v>
      </c>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197" t="s">
        <v>1591</v>
      </c>
      <c r="AV101" s="1199" t="s">
        <v>1572</v>
      </c>
      <c r="AW101" s="1192" t="s">
        <v>1900</v>
      </c>
      <c r="AX101" s="1202" t="s">
        <v>1901</v>
      </c>
      <c r="AY101" s="1192" t="s">
        <v>1900</v>
      </c>
      <c r="AZ101" s="1202" t="s">
        <v>1901</v>
      </c>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197" t="s">
        <v>1592</v>
      </c>
      <c r="AV102" s="1199" t="s">
        <v>1572</v>
      </c>
      <c r="AW102" s="1192" t="s">
        <v>1902</v>
      </c>
      <c r="AX102" s="1202" t="s">
        <v>1903</v>
      </c>
      <c r="AY102" s="1192" t="s">
        <v>1902</v>
      </c>
      <c r="AZ102" s="1202" t="s">
        <v>1903</v>
      </c>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197" t="s">
        <v>1593</v>
      </c>
      <c r="AV103" s="1199" t="s">
        <v>1572</v>
      </c>
      <c r="AW103" s="1192" t="s">
        <v>1904</v>
      </c>
      <c r="AX103" s="1202" t="s">
        <v>1905</v>
      </c>
      <c r="AY103" s="1192" t="s">
        <v>1904</v>
      </c>
      <c r="AZ103" s="1202" t="s">
        <v>1905</v>
      </c>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197" t="s">
        <v>1594</v>
      </c>
      <c r="AV104" s="1199" t="s">
        <v>1572</v>
      </c>
      <c r="AW104" s="1192" t="s">
        <v>1906</v>
      </c>
      <c r="AX104" s="1202" t="s">
        <v>1906</v>
      </c>
      <c r="AY104" s="1192" t="s">
        <v>1906</v>
      </c>
      <c r="AZ104" s="1202" t="s">
        <v>1906</v>
      </c>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197" t="s">
        <v>1595</v>
      </c>
      <c r="AV105" s="1199" t="s">
        <v>1572</v>
      </c>
      <c r="AW105" s="1192" t="s">
        <v>1907</v>
      </c>
      <c r="AX105" s="1202" t="s">
        <v>1908</v>
      </c>
      <c r="AY105" s="1192" t="s">
        <v>1907</v>
      </c>
      <c r="AZ105" s="1202" t="s">
        <v>1908</v>
      </c>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197" t="s">
        <v>1596</v>
      </c>
      <c r="AV106" s="1199" t="s">
        <v>1572</v>
      </c>
      <c r="AW106" s="1192" t="s">
        <v>1909</v>
      </c>
      <c r="AX106" s="1202" t="s">
        <v>1910</v>
      </c>
      <c r="AY106" s="1192" t="s">
        <v>1909</v>
      </c>
      <c r="AZ106" s="1202" t="s">
        <v>1910</v>
      </c>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197" t="s">
        <v>1597</v>
      </c>
      <c r="AV107" s="1199" t="s">
        <v>1572</v>
      </c>
      <c r="AW107" s="1192" t="s">
        <v>1911</v>
      </c>
      <c r="AX107" s="1202" t="s">
        <v>1912</v>
      </c>
      <c r="AY107" s="1192" t="s">
        <v>1911</v>
      </c>
      <c r="AZ107" s="1202" t="s">
        <v>1912</v>
      </c>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197" t="s">
        <v>1598</v>
      </c>
      <c r="AV108" s="1199" t="s">
        <v>1572</v>
      </c>
      <c r="AW108" s="1192" t="s">
        <v>1913</v>
      </c>
      <c r="AX108" s="1202" t="s">
        <v>1913</v>
      </c>
      <c r="AY108" s="1192" t="s">
        <v>1913</v>
      </c>
      <c r="AZ108" s="1202" t="s">
        <v>1913</v>
      </c>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197" t="s">
        <v>1599</v>
      </c>
      <c r="AV109" s="1199" t="s">
        <v>1572</v>
      </c>
      <c r="AW109" s="1192" t="s">
        <v>1914</v>
      </c>
      <c r="AX109" s="1202" t="s">
        <v>1915</v>
      </c>
      <c r="AY109" s="1192" t="s">
        <v>1914</v>
      </c>
      <c r="AZ109" s="1202" t="s">
        <v>1915</v>
      </c>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197" t="s">
        <v>1916</v>
      </c>
      <c r="AV110" s="1199" t="s">
        <v>1572</v>
      </c>
      <c r="AW110" s="1192" t="s">
        <v>1918</v>
      </c>
      <c r="AX110" s="1202" t="s">
        <v>1917</v>
      </c>
      <c r="AY110" s="1192" t="s">
        <v>1918</v>
      </c>
      <c r="AZ110" s="1202" t="s">
        <v>1917</v>
      </c>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197" t="s">
        <v>2508</v>
      </c>
      <c r="AV111" s="1199" t="s">
        <v>1572</v>
      </c>
      <c r="AW111" s="1192" t="s">
        <v>2509</v>
      </c>
      <c r="AX111" s="1202" t="s">
        <v>2510</v>
      </c>
      <c r="AY111" s="1192" t="s">
        <v>2509</v>
      </c>
      <c r="AZ111" s="1202" t="s">
        <v>2510</v>
      </c>
      <c r="CY111" s="818"/>
    </row>
    <row r="112" spans="2:103" ht="18.75" customHeight="1" thickBot="1" x14ac:dyDescent="0.3">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162" t="s">
        <v>643</v>
      </c>
      <c r="AV112" s="1163" t="s">
        <v>1919</v>
      </c>
      <c r="AW112" s="1163" t="s">
        <v>1831</v>
      </c>
      <c r="AX112" s="1175" t="s">
        <v>1832</v>
      </c>
      <c r="AY112" s="1163" t="s">
        <v>1833</v>
      </c>
      <c r="AZ112" s="1175" t="s">
        <v>1834</v>
      </c>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1">
    <mergeCell ref="AD4:AG4"/>
    <mergeCell ref="C4:D4"/>
    <mergeCell ref="F4:G4"/>
    <mergeCell ref="I4:K4"/>
    <mergeCell ref="G1:H1"/>
    <mergeCell ref="B2:D2"/>
    <mergeCell ref="C3:D3"/>
    <mergeCell ref="E3:E4"/>
    <mergeCell ref="I3:K3"/>
    <mergeCell ref="F2:H2"/>
    <mergeCell ref="J2:L2"/>
  </mergeCells>
  <conditionalFormatting sqref="BH7:BH56">
    <cfRule type="containsText" dxfId="7" priority="2" stopIfTrue="1" operator="containsText" text="No exam date">
      <formula>NOT(ISERROR(SEARCH("No exam date",BH7)))</formula>
    </cfRule>
  </conditionalFormatting>
  <conditionalFormatting sqref="BI7:BI56">
    <cfRule type="containsText" dxfId="6" priority="1" stopIfTrue="1" operator="containsText" text="Required: entry missing">
      <formula>NOT(ISERROR(SEARCH("Required: entry missing",BI7)))</formula>
    </cfRule>
  </conditionalFormatting>
  <conditionalFormatting sqref="CZ7:DA56">
    <cfRule type="containsText" dxfId="5" priority="7" stopIfTrue="1" operator="containsText" text="No dose units entered">
      <formula>NOT(ISERROR(SEARCH("No dose units entered",CZ7)))</formula>
    </cfRule>
    <cfRule type="containsText" dxfId="4" priority="8" stopIfTrue="1" operator="containsText" text="Look for Note on dose units">
      <formula>NOT(ISERROR(SEARCH("Look for Note on dose units",CZ7)))</formula>
    </cfRule>
  </conditionalFormatting>
  <dataValidations count="25">
    <dataValidation type="list" allowBlank="1" showInputMessage="1" showErrorMessage="1" sqref="S7:S156 AG7:AG156 X7:X156" xr:uid="{00000000-0002-0000-2400-000000000000}">
      <formula1>"Yes, No, Not known"</formula1>
    </dataValidation>
    <dataValidation type="decimal" allowBlank="1" showInputMessage="1" showErrorMessage="1" error="Height must be entered in centimeters" sqref="Q7:Q156" xr:uid="{00000000-0002-0000-2400-000001000000}">
      <formula1>0.5</formula1>
      <formula2>3</formula2>
    </dataValidation>
    <dataValidation type="decimal" operator="greaterThan" allowBlank="1" showInputMessage="1" showErrorMessage="1" error="Dose entries cannot be a negative number " sqref="E7:K156" xr:uid="{00000000-0002-0000-2400-000002000000}">
      <formula1>0</formula1>
    </dataValidation>
    <dataValidation type="whole" allowBlank="1" showInputMessage="1" showErrorMessage="1" sqref="V7:V156" xr:uid="{00000000-0002-0000-2400-000003000000}">
      <formula1>0</formula1>
      <formula2>200</formula2>
    </dataValidation>
    <dataValidation type="decimal" operator="greaterThan" allowBlank="1" showInputMessage="1" showErrorMessage="1" sqref="AA7:AC156" xr:uid="{00000000-0002-0000-2400-000004000000}">
      <formula1>0</formula1>
    </dataValidation>
    <dataValidation type="list" allowBlank="1" showInputMessage="1" sqref="H4" xr:uid="{00000000-0002-0000-2400-000005000000}">
      <formula1>"Seconds, Minutes - decimal point - seconds, Minutes and decimal fraction of minutes, Other, Not known"</formula1>
    </dataValidation>
    <dataValidation type="list" allowBlank="1" showInputMessage="1" sqref="I4:K4" xr:uid="{00000000-0002-0000-2400-000006000000}">
      <formula1>"Gy, dGy, cGy, mGy, Other, Not known"</formula1>
    </dataValidation>
    <dataValidation type="list" allowBlank="1" showInputMessage="1" showErrorMessage="1" sqref="P7:P156" xr:uid="{00000000-0002-0000-2400-000007000000}">
      <formula1>$AU$29:$AU$32</formula1>
    </dataValidation>
    <dataValidation type="list" allowBlank="1" showInputMessage="1" showErrorMessage="1" sqref="AP7:AP156" xr:uid="{00000000-0002-0000-2400-000008000000}">
      <formula1>$AW$27:$AW$34</formula1>
    </dataValidation>
    <dataValidation type="list" allowBlank="1" showInputMessage="1" showErrorMessage="1" sqref="Y7:Y156" xr:uid="{00000000-0002-0000-2400-000009000000}">
      <formula1>$AW$13:$AW$23</formula1>
    </dataValidation>
    <dataValidation type="decimal" allowBlank="1" showInputMessage="1" showErrorMessage="1" sqref="O7:O156" xr:uid="{00000000-0002-0000-2400-00000A000000}">
      <formula1>16</formula1>
      <formula2>120</formula2>
    </dataValidation>
    <dataValidation type="decimal" allowBlank="1" showInputMessage="1" showErrorMessage="1" sqref="M7:M156" xr:uid="{00000000-0002-0000-2400-00000B000000}">
      <formula1>30</formula1>
      <formula2>300</formula2>
    </dataValidation>
    <dataValidation type="list" allowBlank="1" showInputMessage="1" showErrorMessage="1" sqref="R7:R156" xr:uid="{00000000-0002-0000-2400-00000C000000}">
      <formula1>"Yes: High, Yes: Medium, Yes: Low, Yes: Bone, Yes: Soft tissue,Yes: Other, No, No: see notes, Not Known"</formula1>
    </dataValidation>
    <dataValidation type="list" allowBlank="1" showInputMessage="1" showErrorMessage="1" sqref="AD7:AD156" xr:uid="{00000000-0002-0000-2400-00000D000000}">
      <formula1>"Yes: fully automatic filtration on this system, No: user can set dose/filtration option, Additional filtration not usual needed for this exam, Not known, Other"</formula1>
    </dataValidation>
    <dataValidation type="list" allowBlank="1" showInputMessage="1" showErrorMessage="1" sqref="Z7:Z156" xr:uid="{00000000-0002-0000-2400-00000E000000}">
      <formula1>"Yes: In all cases, Yes: In most cases, Yes: In some cases, No, Not Known"</formula1>
    </dataValidation>
    <dataValidation type="list" allowBlank="1" showInputMessage="1" sqref="T7:T156" xr:uid="{00000000-0002-0000-2400-00000F000000}">
      <formula1>"2,3,7.5,10,15,20,30,60"</formula1>
    </dataValidation>
    <dataValidation type="list" allowBlank="1" showInputMessage="1" showErrorMessage="1" sqref="U7:U156" xr:uid="{00000000-0002-0000-2400-000010000000}">
      <formula1>"60,30,15,10,7.5"</formula1>
    </dataValidation>
    <dataValidation type="list" allowBlank="1" showInputMessage="1" sqref="AF7:AF156" xr:uid="{00000000-0002-0000-2400-000011000000}">
      <formula1>"0.5, 1.0, 1.5, 2.0, 2.5, 3.0, 3.5, 4.0, 4.5, 5.0"</formula1>
    </dataValidation>
    <dataValidation type="list" allowBlank="1" showInputMessage="1" sqref="AE7:AE156" xr:uid="{00000000-0002-0000-2400-000012000000}">
      <formula1>"0.1, 0.2, 0.3, 0.4, 0.5, 0.6, 0.7, 0.8, 0.9"</formula1>
    </dataValidation>
    <dataValidation type="list" allowBlank="1" showInputMessage="1" showErrorMessage="1" sqref="AL7:AL156" xr:uid="{00000000-0002-0000-2400-000014000000}">
      <formula1>"Yes, Yes: comment in column AQ, No, Not Known"</formula1>
    </dataValidation>
    <dataValidation type="list" allowBlank="1" showInputMessage="1" showErrorMessage="1" sqref="AM7:AM156" xr:uid="{00000000-0002-0000-2400-000015000000}">
      <formula1>"Not known, Yes: check image after procedure, Yes: see additional information in column AQ, Yes, No"</formula1>
    </dataValidation>
    <dataValidation type="date" allowBlank="1" showInputMessage="1" showErrorMessage="1" sqref="D7:D156" xr:uid="{00000000-0002-0000-2400-000016000000}">
      <formula1>42370</formula1>
      <formula2>47484</formula2>
    </dataValidation>
    <dataValidation type="list" allowBlank="1" showInputMessage="1" sqref="F4:G4" xr:uid="{00000000-0002-0000-2400-000017000000}">
      <formula1>$AU$13:$AU$21</formula1>
    </dataValidation>
    <dataValidation type="list" allowBlank="1" showInputMessage="1" showErrorMessage="1" sqref="B2:D2" xr:uid="{00000000-0002-0000-2400-000013000000}">
      <formula1>$AU$38:$AU$112</formula1>
    </dataValidation>
    <dataValidation type="list" allowBlank="1" showInputMessage="1" showErrorMessage="1" sqref="W7:W156" xr:uid="{405C7EBC-A6A2-4624-A0BA-384B8C0D7187}">
      <formula1>"Yes, Yes: Virtual grid, No, Not known"</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087" t="s">
        <v>822</v>
      </c>
      <c r="K1" s="1088" t="s">
        <v>819</v>
      </c>
      <c r="M1" s="1069"/>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729" t="s">
        <v>643</v>
      </c>
      <c r="C2" s="1730"/>
      <c r="D2" s="1731"/>
      <c r="E2" s="939" t="s">
        <v>1546</v>
      </c>
      <c r="F2" s="1732"/>
      <c r="G2" s="1733"/>
      <c r="H2" s="1734"/>
      <c r="I2" s="939" t="s">
        <v>753</v>
      </c>
      <c r="J2" s="1709" t="str">
        <f>VLOOKUP($B$2,$AU$38:$AX$112,2)</f>
        <v xml:space="preserve">Please select exam from B2 list or enter in F2, notes in Additional Information (AQ), and SNOMED-CT and NICIP codes in columns AN and AO. </v>
      </c>
      <c r="K2" s="1715"/>
      <c r="L2" s="1716"/>
      <c r="M2" s="1072"/>
      <c r="O2" s="1061" t="s">
        <v>1765</v>
      </c>
      <c r="S2" s="446"/>
      <c r="T2" s="446"/>
      <c r="U2" s="446"/>
      <c r="V2" s="446"/>
      <c r="W2" s="708"/>
      <c r="AH2" s="446"/>
      <c r="AI2" s="446"/>
      <c r="AJ2" s="446"/>
      <c r="AK2" s="446"/>
      <c r="AL2" s="446"/>
      <c r="AM2" s="446"/>
      <c r="AN2" s="1203" t="str">
        <f>VLOOKUP($B$2,$AU$38:$AX$112,3)</f>
        <v>N/A: Enter in column AN</v>
      </c>
      <c r="AO2" s="1204" t="str">
        <f>VLOOKUP($B$2,$AU$38:$AX$112,4)</f>
        <v>N/A: Enter in column AO</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08"/>
      <c r="AO3" s="708"/>
      <c r="AP3" s="192"/>
      <c r="AQ3" s="26"/>
      <c r="AR3" s="708"/>
      <c r="AS3" s="392"/>
      <c r="AT3" s="137"/>
      <c r="AU3" s="137"/>
      <c r="AV3" s="137"/>
      <c r="AW3" s="231" t="s">
        <v>816</v>
      </c>
      <c r="AX3" s="232"/>
      <c r="AY3" s="638" t="str">
        <f>IF('Contact_Information '!$K$18&lt;&gt;"",'Contact_Information '!$K$18,"No entry")</f>
        <v>FLPxxxxa</v>
      </c>
      <c r="AZ3" s="137"/>
      <c r="BD3" s="1156" t="s">
        <v>1847</v>
      </c>
      <c r="BE3" s="859" t="str">
        <f>$B$2</f>
        <v>Z01. Other</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1515</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0" t="str">
        <f>IF($F$4&lt;&gt;"",$F$4,"System dose units not given")</f>
        <v>No entry</v>
      </c>
      <c r="BR4" s="1125" t="s">
        <v>1464</v>
      </c>
      <c r="BS4" s="1149"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1301</v>
      </c>
      <c r="AC5" s="455" t="s">
        <v>1302</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37"/>
      <c r="W7" s="927"/>
      <c r="X7" s="929"/>
      <c r="Y7" s="929"/>
      <c r="Z7" s="930"/>
      <c r="AA7" s="938"/>
      <c r="AB7" s="938"/>
      <c r="AC7" s="938"/>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Z01. Other</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780"/>
      <c r="W8" s="928"/>
      <c r="X8" s="929"/>
      <c r="Y8" s="931"/>
      <c r="Z8" s="930"/>
      <c r="AA8" s="938"/>
      <c r="AB8" s="938"/>
      <c r="AC8" s="938"/>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780"/>
      <c r="W9" s="928"/>
      <c r="X9" s="929"/>
      <c r="Y9" s="931"/>
      <c r="Z9" s="930"/>
      <c r="AA9" s="938"/>
      <c r="AB9" s="938"/>
      <c r="AC9" s="938"/>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780"/>
      <c r="W10" s="928"/>
      <c r="X10" s="929"/>
      <c r="Y10" s="931"/>
      <c r="Z10" s="930"/>
      <c r="AA10" s="938"/>
      <c r="AB10" s="938"/>
      <c r="AC10" s="938"/>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780"/>
      <c r="W11" s="928"/>
      <c r="X11" s="929"/>
      <c r="Y11" s="932"/>
      <c r="Z11" s="930"/>
      <c r="AA11" s="938"/>
      <c r="AB11" s="938"/>
      <c r="AC11" s="938"/>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780"/>
      <c r="W12" s="928"/>
      <c r="X12" s="929"/>
      <c r="Y12" s="931"/>
      <c r="Z12" s="930"/>
      <c r="AA12" s="938"/>
      <c r="AB12" s="938"/>
      <c r="AC12" s="938"/>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780"/>
      <c r="W13" s="928"/>
      <c r="X13" s="929"/>
      <c r="Y13" s="931"/>
      <c r="Z13" s="930"/>
      <c r="AA13" s="938"/>
      <c r="AB13" s="938"/>
      <c r="AC13" s="938"/>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780"/>
      <c r="W14" s="928"/>
      <c r="X14" s="929"/>
      <c r="Y14" s="931"/>
      <c r="Z14" s="930"/>
      <c r="AA14" s="938"/>
      <c r="AB14" s="938"/>
      <c r="AC14" s="938"/>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780"/>
      <c r="W15" s="928"/>
      <c r="X15" s="929"/>
      <c r="Y15" s="931"/>
      <c r="Z15" s="930"/>
      <c r="AA15" s="938"/>
      <c r="AB15" s="938"/>
      <c r="AC15" s="938"/>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780"/>
      <c r="W16" s="928"/>
      <c r="X16" s="929"/>
      <c r="Y16" s="931"/>
      <c r="Z16" s="930"/>
      <c r="AA16" s="938"/>
      <c r="AB16" s="938"/>
      <c r="AC16" s="938"/>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780"/>
      <c r="W17" s="928"/>
      <c r="X17" s="929"/>
      <c r="Y17" s="931"/>
      <c r="Z17" s="930"/>
      <c r="AA17" s="938"/>
      <c r="AB17" s="938"/>
      <c r="AC17" s="938"/>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780"/>
      <c r="W18" s="928"/>
      <c r="X18" s="929"/>
      <c r="Y18" s="931"/>
      <c r="Z18" s="930"/>
      <c r="AA18" s="938"/>
      <c r="AB18" s="938"/>
      <c r="AC18" s="938"/>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780"/>
      <c r="W19" s="928"/>
      <c r="X19" s="929"/>
      <c r="Y19" s="931"/>
      <c r="Z19" s="930"/>
      <c r="AA19" s="938"/>
      <c r="AB19" s="938"/>
      <c r="AC19" s="938"/>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780"/>
      <c r="W20" s="928"/>
      <c r="X20" s="929"/>
      <c r="Y20" s="931"/>
      <c r="Z20" s="930"/>
      <c r="AA20" s="938"/>
      <c r="AB20" s="938"/>
      <c r="AC20" s="938"/>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780"/>
      <c r="W21" s="928"/>
      <c r="X21" s="929"/>
      <c r="Y21" s="931"/>
      <c r="Z21" s="930"/>
      <c r="AA21" s="938"/>
      <c r="AB21" s="938"/>
      <c r="AC21" s="938"/>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780"/>
      <c r="W22" s="928"/>
      <c r="X22" s="929"/>
      <c r="Y22" s="931"/>
      <c r="Z22" s="930"/>
      <c r="AA22" s="938"/>
      <c r="AB22" s="938"/>
      <c r="AC22" s="938"/>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780"/>
      <c r="W23" s="928"/>
      <c r="X23" s="929"/>
      <c r="Y23" s="931"/>
      <c r="Z23" s="930"/>
      <c r="AA23" s="938"/>
      <c r="AB23" s="938"/>
      <c r="AC23" s="938"/>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780"/>
      <c r="W24" s="928"/>
      <c r="X24" s="929"/>
      <c r="Y24" s="931"/>
      <c r="Z24" s="930"/>
      <c r="AA24" s="938"/>
      <c r="AB24" s="938"/>
      <c r="AC24" s="938"/>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780"/>
      <c r="W25" s="928"/>
      <c r="X25" s="929"/>
      <c r="Y25" s="931"/>
      <c r="Z25" s="930"/>
      <c r="AA25" s="938"/>
      <c r="AB25" s="938"/>
      <c r="AC25" s="938"/>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780"/>
      <c r="W26" s="928"/>
      <c r="X26" s="929"/>
      <c r="Y26" s="931"/>
      <c r="Z26" s="930"/>
      <c r="AA26" s="938"/>
      <c r="AB26" s="938"/>
      <c r="AC26" s="938"/>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780"/>
      <c r="W27" s="928"/>
      <c r="X27" s="929"/>
      <c r="Y27" s="931"/>
      <c r="Z27" s="930"/>
      <c r="AA27" s="938"/>
      <c r="AB27" s="938"/>
      <c r="AC27" s="938"/>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780"/>
      <c r="W28" s="928"/>
      <c r="X28" s="929"/>
      <c r="Y28" s="931"/>
      <c r="Z28" s="930"/>
      <c r="AA28" s="938"/>
      <c r="AB28" s="938"/>
      <c r="AC28" s="938"/>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780"/>
      <c r="W29" s="928"/>
      <c r="X29" s="929"/>
      <c r="Y29" s="931"/>
      <c r="Z29" s="930"/>
      <c r="AA29" s="938"/>
      <c r="AB29" s="938"/>
      <c r="AC29" s="938"/>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780"/>
      <c r="W30" s="928"/>
      <c r="X30" s="929"/>
      <c r="Y30" s="931"/>
      <c r="Z30" s="930"/>
      <c r="AA30" s="938"/>
      <c r="AB30" s="938"/>
      <c r="AC30" s="938"/>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780"/>
      <c r="W31" s="928"/>
      <c r="X31" s="929"/>
      <c r="Y31" s="931"/>
      <c r="Z31" s="930"/>
      <c r="AA31" s="938"/>
      <c r="AB31" s="938"/>
      <c r="AC31" s="938"/>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780"/>
      <c r="W32" s="928"/>
      <c r="X32" s="929"/>
      <c r="Y32" s="931"/>
      <c r="Z32" s="930"/>
      <c r="AA32" s="938"/>
      <c r="AB32" s="938"/>
      <c r="AC32" s="938"/>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780"/>
      <c r="W33" s="928"/>
      <c r="X33" s="929"/>
      <c r="Y33" s="931"/>
      <c r="Z33" s="930"/>
      <c r="AA33" s="938"/>
      <c r="AB33" s="938"/>
      <c r="AC33" s="938"/>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780"/>
      <c r="W34" s="928"/>
      <c r="X34" s="929"/>
      <c r="Y34" s="931"/>
      <c r="Z34" s="930"/>
      <c r="AA34" s="938"/>
      <c r="AB34" s="938"/>
      <c r="AC34" s="938"/>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780"/>
      <c r="W35" s="928"/>
      <c r="X35" s="929"/>
      <c r="Y35" s="931"/>
      <c r="Z35" s="930"/>
      <c r="AA35" s="938"/>
      <c r="AB35" s="938"/>
      <c r="AC35" s="938"/>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thickBot="1" x14ac:dyDescent="0.3">
      <c r="A36" s="26"/>
      <c r="B36" s="222">
        <v>30</v>
      </c>
      <c r="C36" s="1033"/>
      <c r="D36" s="918"/>
      <c r="E36" s="1035"/>
      <c r="F36" s="749"/>
      <c r="G36" s="750"/>
      <c r="H36" s="919"/>
      <c r="I36" s="920"/>
      <c r="J36" s="32"/>
      <c r="K36" s="32"/>
      <c r="L36" s="1075"/>
      <c r="M36" s="49"/>
      <c r="O36" s="1059"/>
      <c r="P36" s="386"/>
      <c r="Q36" s="32"/>
      <c r="R36" s="924"/>
      <c r="S36" s="923"/>
      <c r="T36" s="379"/>
      <c r="U36" s="379"/>
      <c r="V36" s="780"/>
      <c r="W36" s="928"/>
      <c r="X36" s="929"/>
      <c r="Y36" s="931"/>
      <c r="Z36" s="930"/>
      <c r="AA36" s="938"/>
      <c r="AB36" s="938"/>
      <c r="AC36" s="938"/>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thickBot="1" x14ac:dyDescent="0.3">
      <c r="A37" s="26"/>
      <c r="B37" s="221">
        <v>31</v>
      </c>
      <c r="C37" s="1033"/>
      <c r="D37" s="918"/>
      <c r="E37" s="1034"/>
      <c r="F37" s="749"/>
      <c r="G37" s="750"/>
      <c r="H37" s="919"/>
      <c r="I37" s="749"/>
      <c r="J37" s="31"/>
      <c r="K37" s="31"/>
      <c r="L37" s="1075"/>
      <c r="M37" s="750"/>
      <c r="O37" s="1058"/>
      <c r="P37" s="386"/>
      <c r="Q37" s="31"/>
      <c r="R37" s="924"/>
      <c r="S37" s="923"/>
      <c r="T37" s="379"/>
      <c r="U37" s="379"/>
      <c r="V37" s="780"/>
      <c r="W37" s="928"/>
      <c r="X37" s="929"/>
      <c r="Y37" s="931"/>
      <c r="Z37" s="930"/>
      <c r="AA37" s="938"/>
      <c r="AB37" s="938"/>
      <c r="AC37" s="938"/>
      <c r="AD37" s="754"/>
      <c r="AE37" s="752"/>
      <c r="AF37" s="752"/>
      <c r="AG37" s="891"/>
      <c r="AH37" s="458"/>
      <c r="AI37" s="31"/>
      <c r="AJ37" s="31"/>
      <c r="AK37" s="459"/>
      <c r="AL37" s="933"/>
      <c r="AM37" s="466"/>
      <c r="AN37" s="934"/>
      <c r="AO37" s="934"/>
      <c r="AP37" s="934"/>
      <c r="AQ37" s="934"/>
      <c r="AR37" s="36"/>
      <c r="AS37" s="26"/>
      <c r="AT37" s="137"/>
      <c r="AU37" s="1036" t="s">
        <v>230</v>
      </c>
      <c r="AV37" s="1037" t="s">
        <v>540</v>
      </c>
      <c r="AW37" s="1037" t="s">
        <v>283</v>
      </c>
      <c r="AX37" s="1038" t="s">
        <v>284</v>
      </c>
      <c r="AY37" s="1037" t="s">
        <v>283</v>
      </c>
      <c r="AZ37" s="1038" t="s">
        <v>284</v>
      </c>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780"/>
      <c r="W38" s="928"/>
      <c r="X38" s="929"/>
      <c r="Y38" s="931"/>
      <c r="Z38" s="930"/>
      <c r="AA38" s="938"/>
      <c r="AB38" s="938"/>
      <c r="AC38" s="938"/>
      <c r="AD38" s="754"/>
      <c r="AE38" s="752"/>
      <c r="AF38" s="752"/>
      <c r="AG38" s="891"/>
      <c r="AH38" s="458"/>
      <c r="AI38" s="31"/>
      <c r="AJ38" s="31"/>
      <c r="AK38" s="459"/>
      <c r="AL38" s="933"/>
      <c r="AM38" s="466"/>
      <c r="AN38" s="934"/>
      <c r="AO38" s="934"/>
      <c r="AP38" s="934"/>
      <c r="AQ38" s="936"/>
      <c r="AR38" s="36"/>
      <c r="AS38" s="26"/>
      <c r="AT38" s="137"/>
      <c r="AU38" s="1180" t="s">
        <v>2105</v>
      </c>
      <c r="AV38" s="1167" t="s">
        <v>635</v>
      </c>
      <c r="AW38" s="1167" t="s">
        <v>544</v>
      </c>
      <c r="AX38" s="1166" t="s">
        <v>545</v>
      </c>
      <c r="AY38" s="1167" t="s">
        <v>544</v>
      </c>
      <c r="AZ38" s="1166" t="s">
        <v>545</v>
      </c>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780"/>
      <c r="W39" s="928"/>
      <c r="X39" s="929"/>
      <c r="Y39" s="931"/>
      <c r="Z39" s="930"/>
      <c r="AA39" s="938"/>
      <c r="AB39" s="938"/>
      <c r="AC39" s="938"/>
      <c r="AD39" s="754"/>
      <c r="AE39" s="752"/>
      <c r="AF39" s="752"/>
      <c r="AG39" s="891"/>
      <c r="AH39" s="458"/>
      <c r="AI39" s="31"/>
      <c r="AJ39" s="31"/>
      <c r="AK39" s="459"/>
      <c r="AL39" s="933"/>
      <c r="AM39" s="466"/>
      <c r="AN39" s="934"/>
      <c r="AO39" s="934"/>
      <c r="AP39" s="934"/>
      <c r="AQ39" s="936"/>
      <c r="AR39" s="36"/>
      <c r="AS39" s="26"/>
      <c r="AT39" s="137"/>
      <c r="AU39" s="1177" t="s">
        <v>2106</v>
      </c>
      <c r="AV39" s="1198" t="s">
        <v>641</v>
      </c>
      <c r="AW39" s="1198" t="s">
        <v>558</v>
      </c>
      <c r="AX39" s="1164" t="s">
        <v>559</v>
      </c>
      <c r="AY39" s="1198" t="s">
        <v>558</v>
      </c>
      <c r="AZ39" s="1164" t="s">
        <v>559</v>
      </c>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780"/>
      <c r="W40" s="928"/>
      <c r="X40" s="929"/>
      <c r="Y40" s="931"/>
      <c r="Z40" s="930"/>
      <c r="AA40" s="938"/>
      <c r="AB40" s="938"/>
      <c r="AC40" s="938"/>
      <c r="AD40" s="754"/>
      <c r="AE40" s="752"/>
      <c r="AF40" s="752"/>
      <c r="AG40" s="891"/>
      <c r="AH40" s="458"/>
      <c r="AI40" s="31"/>
      <c r="AJ40" s="31"/>
      <c r="AK40" s="459"/>
      <c r="AL40" s="933"/>
      <c r="AM40" s="466"/>
      <c r="AN40" s="934"/>
      <c r="AO40" s="934"/>
      <c r="AP40" s="934"/>
      <c r="AQ40" s="936"/>
      <c r="AR40" s="36"/>
      <c r="AS40" s="26"/>
      <c r="AT40" s="137"/>
      <c r="AU40" s="1177" t="s">
        <v>2107</v>
      </c>
      <c r="AV40" s="1198" t="s">
        <v>636</v>
      </c>
      <c r="AW40" s="1172" t="s">
        <v>546</v>
      </c>
      <c r="AX40" s="1173" t="s">
        <v>547</v>
      </c>
      <c r="AY40" s="1172" t="s">
        <v>546</v>
      </c>
      <c r="AZ40" s="1173" t="s">
        <v>547</v>
      </c>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780"/>
      <c r="W41" s="928"/>
      <c r="X41" s="929"/>
      <c r="Y41" s="931"/>
      <c r="Z41" s="930"/>
      <c r="AA41" s="938"/>
      <c r="AB41" s="938"/>
      <c r="AC41" s="938"/>
      <c r="AD41" s="754"/>
      <c r="AE41" s="752"/>
      <c r="AF41" s="752"/>
      <c r="AG41" s="891"/>
      <c r="AH41" s="458"/>
      <c r="AI41" s="31"/>
      <c r="AJ41" s="31"/>
      <c r="AK41" s="459"/>
      <c r="AL41" s="933"/>
      <c r="AM41" s="466"/>
      <c r="AN41" s="934"/>
      <c r="AO41" s="934"/>
      <c r="AP41" s="934"/>
      <c r="AQ41" s="936"/>
      <c r="AR41" s="36"/>
      <c r="AS41" s="26"/>
      <c r="AT41" s="137"/>
      <c r="AU41" s="1177" t="s">
        <v>2108</v>
      </c>
      <c r="AV41" s="1198" t="s">
        <v>760</v>
      </c>
      <c r="AW41" s="1198" t="s">
        <v>549</v>
      </c>
      <c r="AX41" s="1164" t="s">
        <v>548</v>
      </c>
      <c r="AY41" s="1198" t="s">
        <v>549</v>
      </c>
      <c r="AZ41" s="1164" t="s">
        <v>548</v>
      </c>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780"/>
      <c r="W42" s="928"/>
      <c r="X42" s="929"/>
      <c r="Y42" s="931"/>
      <c r="Z42" s="930"/>
      <c r="AA42" s="938"/>
      <c r="AB42" s="938"/>
      <c r="AC42" s="938"/>
      <c r="AD42" s="754"/>
      <c r="AE42" s="752"/>
      <c r="AF42" s="752"/>
      <c r="AG42" s="891"/>
      <c r="AH42" s="458"/>
      <c r="AI42" s="31"/>
      <c r="AJ42" s="31"/>
      <c r="AK42" s="459"/>
      <c r="AL42" s="933"/>
      <c r="AM42" s="466"/>
      <c r="AN42" s="934"/>
      <c r="AO42" s="934"/>
      <c r="AP42" s="934"/>
      <c r="AQ42" s="936"/>
      <c r="AR42" s="36"/>
      <c r="AS42" s="26"/>
      <c r="AT42" s="137"/>
      <c r="AU42" s="1177" t="s">
        <v>2109</v>
      </c>
      <c r="AV42" s="1198" t="s">
        <v>637</v>
      </c>
      <c r="AW42" s="1198" t="s">
        <v>550</v>
      </c>
      <c r="AX42" s="1164" t="s">
        <v>551</v>
      </c>
      <c r="AY42" s="1198" t="s">
        <v>550</v>
      </c>
      <c r="AZ42" s="1164" t="s">
        <v>551</v>
      </c>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780"/>
      <c r="W43" s="928"/>
      <c r="X43" s="929"/>
      <c r="Y43" s="931"/>
      <c r="Z43" s="930"/>
      <c r="AA43" s="938"/>
      <c r="AB43" s="938"/>
      <c r="AC43" s="938"/>
      <c r="AD43" s="754"/>
      <c r="AE43" s="752"/>
      <c r="AF43" s="752"/>
      <c r="AG43" s="891"/>
      <c r="AH43" s="458"/>
      <c r="AI43" s="31"/>
      <c r="AJ43" s="31"/>
      <c r="AK43" s="459"/>
      <c r="AL43" s="933"/>
      <c r="AM43" s="466"/>
      <c r="AN43" s="934"/>
      <c r="AO43" s="934"/>
      <c r="AP43" s="934"/>
      <c r="AQ43" s="936"/>
      <c r="AR43" s="36"/>
      <c r="AS43" s="26"/>
      <c r="AT43" s="137"/>
      <c r="AU43" s="1177" t="s">
        <v>2110</v>
      </c>
      <c r="AV43" s="1198" t="s">
        <v>638</v>
      </c>
      <c r="AW43" s="1172" t="s">
        <v>552</v>
      </c>
      <c r="AX43" s="1164" t="s">
        <v>553</v>
      </c>
      <c r="AY43" s="1172" t="s">
        <v>552</v>
      </c>
      <c r="AZ43" s="1164" t="s">
        <v>553</v>
      </c>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780"/>
      <c r="W44" s="928"/>
      <c r="X44" s="929"/>
      <c r="Y44" s="931"/>
      <c r="Z44" s="930"/>
      <c r="AA44" s="938"/>
      <c r="AB44" s="938"/>
      <c r="AC44" s="938"/>
      <c r="AD44" s="754"/>
      <c r="AE44" s="752"/>
      <c r="AF44" s="752"/>
      <c r="AG44" s="891"/>
      <c r="AH44" s="458"/>
      <c r="AI44" s="31"/>
      <c r="AJ44" s="31"/>
      <c r="AK44" s="459"/>
      <c r="AL44" s="933"/>
      <c r="AM44" s="466"/>
      <c r="AN44" s="934"/>
      <c r="AO44" s="934"/>
      <c r="AP44" s="934"/>
      <c r="AQ44" s="936"/>
      <c r="AR44" s="36"/>
      <c r="AS44" s="26"/>
      <c r="AT44" s="137"/>
      <c r="AU44" s="1177" t="s">
        <v>2111</v>
      </c>
      <c r="AV44" s="1198" t="s">
        <v>639</v>
      </c>
      <c r="AW44" s="1198" t="s">
        <v>554</v>
      </c>
      <c r="AX44" s="1164" t="s">
        <v>555</v>
      </c>
      <c r="AY44" s="1198" t="s">
        <v>554</v>
      </c>
      <c r="AZ44" s="1164" t="s">
        <v>555</v>
      </c>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780"/>
      <c r="W45" s="928"/>
      <c r="X45" s="929"/>
      <c r="Y45" s="931"/>
      <c r="Z45" s="930"/>
      <c r="AA45" s="938"/>
      <c r="AB45" s="938"/>
      <c r="AC45" s="938"/>
      <c r="AD45" s="754"/>
      <c r="AE45" s="752"/>
      <c r="AF45" s="752"/>
      <c r="AG45" s="891"/>
      <c r="AH45" s="458"/>
      <c r="AI45" s="31"/>
      <c r="AJ45" s="31"/>
      <c r="AK45" s="459"/>
      <c r="AL45" s="933"/>
      <c r="AM45" s="466"/>
      <c r="AN45" s="934"/>
      <c r="AO45" s="934"/>
      <c r="AP45" s="934"/>
      <c r="AQ45" s="936"/>
      <c r="AR45" s="36"/>
      <c r="AS45" s="26"/>
      <c r="AT45" s="137"/>
      <c r="AU45" s="1177" t="s">
        <v>2112</v>
      </c>
      <c r="AV45" s="1198" t="s">
        <v>640</v>
      </c>
      <c r="AW45" s="1172" t="s">
        <v>556</v>
      </c>
      <c r="AX45" s="1173" t="s">
        <v>557</v>
      </c>
      <c r="AY45" s="1172" t="s">
        <v>556</v>
      </c>
      <c r="AZ45" s="1173" t="s">
        <v>557</v>
      </c>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780"/>
      <c r="W46" s="928"/>
      <c r="X46" s="929"/>
      <c r="Y46" s="931"/>
      <c r="Z46" s="930"/>
      <c r="AA46" s="938"/>
      <c r="AB46" s="938"/>
      <c r="AC46" s="938"/>
      <c r="AD46" s="754"/>
      <c r="AE46" s="752"/>
      <c r="AF46" s="752"/>
      <c r="AG46" s="891"/>
      <c r="AH46" s="461"/>
      <c r="AI46" s="32"/>
      <c r="AJ46" s="32"/>
      <c r="AK46" s="29"/>
      <c r="AL46" s="933"/>
      <c r="AM46" s="466"/>
      <c r="AN46" s="936"/>
      <c r="AO46" s="936"/>
      <c r="AP46" s="936"/>
      <c r="AQ46" s="936"/>
      <c r="AR46" s="36"/>
      <c r="AS46" s="26"/>
      <c r="AT46" s="137"/>
      <c r="AU46" s="1177" t="s">
        <v>2113</v>
      </c>
      <c r="AV46" s="1198" t="s">
        <v>731</v>
      </c>
      <c r="AW46" s="1198" t="s">
        <v>560</v>
      </c>
      <c r="AX46" s="1164" t="s">
        <v>561</v>
      </c>
      <c r="AY46" s="1198" t="s">
        <v>560</v>
      </c>
      <c r="AZ46" s="1164" t="s">
        <v>561</v>
      </c>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780"/>
      <c r="W47" s="928"/>
      <c r="X47" s="929"/>
      <c r="Y47" s="931"/>
      <c r="Z47" s="930"/>
      <c r="AA47" s="938"/>
      <c r="AB47" s="938"/>
      <c r="AC47" s="938"/>
      <c r="AD47" s="754"/>
      <c r="AE47" s="752"/>
      <c r="AF47" s="752"/>
      <c r="AG47" s="891"/>
      <c r="AH47" s="458"/>
      <c r="AI47" s="31"/>
      <c r="AJ47" s="31"/>
      <c r="AK47" s="459"/>
      <c r="AL47" s="933"/>
      <c r="AM47" s="466"/>
      <c r="AN47" s="934"/>
      <c r="AO47" s="934"/>
      <c r="AP47" s="934"/>
      <c r="AQ47" s="934"/>
      <c r="AR47" s="36"/>
      <c r="AS47" s="26"/>
      <c r="AT47" s="137"/>
      <c r="AU47" s="1197" t="s">
        <v>1555</v>
      </c>
      <c r="AV47" s="1165" t="s">
        <v>1572</v>
      </c>
      <c r="AW47" s="1192" t="s">
        <v>1849</v>
      </c>
      <c r="AX47" s="1193" t="s">
        <v>1850</v>
      </c>
      <c r="AY47" s="1192" t="s">
        <v>1849</v>
      </c>
      <c r="AZ47" s="1193" t="s">
        <v>1850</v>
      </c>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780"/>
      <c r="W48" s="928"/>
      <c r="X48" s="929"/>
      <c r="Y48" s="931"/>
      <c r="Z48" s="930"/>
      <c r="AA48" s="938"/>
      <c r="AB48" s="938"/>
      <c r="AC48" s="938"/>
      <c r="AD48" s="754"/>
      <c r="AE48" s="752"/>
      <c r="AF48" s="752"/>
      <c r="AG48" s="891"/>
      <c r="AH48" s="458"/>
      <c r="AI48" s="31"/>
      <c r="AJ48" s="31"/>
      <c r="AK48" s="459"/>
      <c r="AL48" s="933"/>
      <c r="AM48" s="466"/>
      <c r="AN48" s="934"/>
      <c r="AO48" s="934"/>
      <c r="AP48" s="934"/>
      <c r="AQ48" s="936"/>
      <c r="AR48" s="36"/>
      <c r="AS48" s="26"/>
      <c r="AT48" s="137"/>
      <c r="AU48" s="1197" t="s">
        <v>1556</v>
      </c>
      <c r="AV48" s="1165" t="s">
        <v>1572</v>
      </c>
      <c r="AW48" s="1192" t="s">
        <v>1851</v>
      </c>
      <c r="AX48" s="1193" t="s">
        <v>1852</v>
      </c>
      <c r="AY48" s="1192" t="s">
        <v>1851</v>
      </c>
      <c r="AZ48" s="1193" t="s">
        <v>1852</v>
      </c>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780"/>
      <c r="W49" s="928"/>
      <c r="X49" s="929"/>
      <c r="Y49" s="931"/>
      <c r="Z49" s="930"/>
      <c r="AA49" s="938"/>
      <c r="AB49" s="938"/>
      <c r="AC49" s="938"/>
      <c r="AD49" s="754"/>
      <c r="AE49" s="752"/>
      <c r="AF49" s="752"/>
      <c r="AG49" s="891"/>
      <c r="AH49" s="458"/>
      <c r="AI49" s="31"/>
      <c r="AJ49" s="31"/>
      <c r="AK49" s="459"/>
      <c r="AL49" s="933"/>
      <c r="AM49" s="466"/>
      <c r="AN49" s="934"/>
      <c r="AO49" s="934"/>
      <c r="AP49" s="934"/>
      <c r="AQ49" s="936"/>
      <c r="AR49" s="36"/>
      <c r="AS49" s="26"/>
      <c r="AT49" s="137"/>
      <c r="AU49" s="1197" t="s">
        <v>1557</v>
      </c>
      <c r="AV49" s="1165" t="s">
        <v>1572</v>
      </c>
      <c r="AW49" s="1192" t="s">
        <v>1853</v>
      </c>
      <c r="AX49" s="1193" t="s">
        <v>1854</v>
      </c>
      <c r="AY49" s="1192" t="s">
        <v>1853</v>
      </c>
      <c r="AZ49" s="1193" t="s">
        <v>1854</v>
      </c>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780"/>
      <c r="W50" s="928"/>
      <c r="X50" s="929"/>
      <c r="Y50" s="931"/>
      <c r="Z50" s="930"/>
      <c r="AA50" s="938"/>
      <c r="AB50" s="938"/>
      <c r="AC50" s="938"/>
      <c r="AD50" s="754"/>
      <c r="AE50" s="752"/>
      <c r="AF50" s="752"/>
      <c r="AG50" s="891"/>
      <c r="AH50" s="458"/>
      <c r="AI50" s="31"/>
      <c r="AJ50" s="31"/>
      <c r="AK50" s="459"/>
      <c r="AL50" s="933"/>
      <c r="AM50" s="466"/>
      <c r="AN50" s="934"/>
      <c r="AO50" s="934"/>
      <c r="AP50" s="934"/>
      <c r="AQ50" s="936"/>
      <c r="AR50" s="36"/>
      <c r="AS50" s="26"/>
      <c r="AT50" s="137"/>
      <c r="AU50" s="1197" t="s">
        <v>1558</v>
      </c>
      <c r="AV50" s="1165" t="s">
        <v>1572</v>
      </c>
      <c r="AW50" s="1192" t="s">
        <v>1855</v>
      </c>
      <c r="AX50" s="1193" t="s">
        <v>1856</v>
      </c>
      <c r="AY50" s="1192" t="s">
        <v>1855</v>
      </c>
      <c r="AZ50" s="1193" t="s">
        <v>1856</v>
      </c>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780"/>
      <c r="W51" s="928"/>
      <c r="X51" s="929"/>
      <c r="Y51" s="931"/>
      <c r="Z51" s="930"/>
      <c r="AA51" s="938"/>
      <c r="AB51" s="938"/>
      <c r="AC51" s="938"/>
      <c r="AD51" s="754"/>
      <c r="AE51" s="752"/>
      <c r="AF51" s="752"/>
      <c r="AG51" s="891"/>
      <c r="AH51" s="458"/>
      <c r="AI51" s="31"/>
      <c r="AJ51" s="31"/>
      <c r="AK51" s="459"/>
      <c r="AL51" s="933"/>
      <c r="AM51" s="466"/>
      <c r="AN51" s="934"/>
      <c r="AO51" s="934"/>
      <c r="AP51" s="934"/>
      <c r="AQ51" s="936"/>
      <c r="AR51" s="36"/>
      <c r="AS51" s="26"/>
      <c r="AT51" s="137"/>
      <c r="AU51" s="1197" t="s">
        <v>1559</v>
      </c>
      <c r="AV51" s="1165" t="s">
        <v>1572</v>
      </c>
      <c r="AW51" s="1192" t="s">
        <v>1857</v>
      </c>
      <c r="AX51" s="1193" t="s">
        <v>1858</v>
      </c>
      <c r="AY51" s="1192" t="s">
        <v>1857</v>
      </c>
      <c r="AZ51" s="1193" t="s">
        <v>1858</v>
      </c>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780"/>
      <c r="W52" s="928"/>
      <c r="X52" s="929"/>
      <c r="Y52" s="931"/>
      <c r="Z52" s="930"/>
      <c r="AA52" s="938"/>
      <c r="AB52" s="938"/>
      <c r="AC52" s="938"/>
      <c r="AD52" s="754"/>
      <c r="AE52" s="752"/>
      <c r="AF52" s="752"/>
      <c r="AG52" s="891"/>
      <c r="AH52" s="458"/>
      <c r="AI52" s="31"/>
      <c r="AJ52" s="31"/>
      <c r="AK52" s="459"/>
      <c r="AL52" s="933"/>
      <c r="AM52" s="466"/>
      <c r="AN52" s="934"/>
      <c r="AO52" s="934"/>
      <c r="AP52" s="934"/>
      <c r="AQ52" s="936"/>
      <c r="AR52" s="36"/>
      <c r="AS52" s="26"/>
      <c r="AT52" s="137"/>
      <c r="AU52" s="1197" t="s">
        <v>1560</v>
      </c>
      <c r="AV52" s="1165" t="s">
        <v>1572</v>
      </c>
      <c r="AW52" s="1192" t="s">
        <v>1859</v>
      </c>
      <c r="AX52" s="1193" t="s">
        <v>1860</v>
      </c>
      <c r="AY52" s="1192" t="s">
        <v>1859</v>
      </c>
      <c r="AZ52" s="1193" t="s">
        <v>1860</v>
      </c>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780"/>
      <c r="W53" s="928"/>
      <c r="X53" s="929"/>
      <c r="Y53" s="931"/>
      <c r="Z53" s="930"/>
      <c r="AA53" s="938"/>
      <c r="AB53" s="938"/>
      <c r="AC53" s="938"/>
      <c r="AD53" s="754"/>
      <c r="AE53" s="752"/>
      <c r="AF53" s="752"/>
      <c r="AG53" s="891"/>
      <c r="AH53" s="458"/>
      <c r="AI53" s="31"/>
      <c r="AJ53" s="31"/>
      <c r="AK53" s="459"/>
      <c r="AL53" s="933"/>
      <c r="AM53" s="466"/>
      <c r="AN53" s="934"/>
      <c r="AO53" s="934"/>
      <c r="AP53" s="934"/>
      <c r="AQ53" s="936"/>
      <c r="AR53" s="36"/>
      <c r="AS53" s="26"/>
      <c r="AT53" s="137"/>
      <c r="AU53" s="1197" t="s">
        <v>2123</v>
      </c>
      <c r="AV53" s="1165" t="s">
        <v>2124</v>
      </c>
      <c r="AW53" s="1192" t="s">
        <v>2125</v>
      </c>
      <c r="AX53" s="1193" t="s">
        <v>2126</v>
      </c>
      <c r="AY53" s="1192" t="s">
        <v>2125</v>
      </c>
      <c r="AZ53" s="1193" t="s">
        <v>2126</v>
      </c>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780"/>
      <c r="W54" s="928"/>
      <c r="X54" s="929"/>
      <c r="Y54" s="931"/>
      <c r="Z54" s="930"/>
      <c r="AA54" s="938"/>
      <c r="AB54" s="938"/>
      <c r="AC54" s="938"/>
      <c r="AD54" s="754"/>
      <c r="AE54" s="752"/>
      <c r="AF54" s="752"/>
      <c r="AG54" s="891"/>
      <c r="AH54" s="458"/>
      <c r="AI54" s="31"/>
      <c r="AJ54" s="31"/>
      <c r="AK54" s="459"/>
      <c r="AL54" s="933"/>
      <c r="AM54" s="466"/>
      <c r="AN54" s="934"/>
      <c r="AO54" s="934"/>
      <c r="AP54" s="934"/>
      <c r="AQ54" s="936"/>
      <c r="AR54" s="36"/>
      <c r="AS54" s="26"/>
      <c r="AT54" s="137"/>
      <c r="AU54" s="1197" t="s">
        <v>2498</v>
      </c>
      <c r="AV54" s="1165" t="s">
        <v>2499</v>
      </c>
      <c r="AW54" s="1192" t="s">
        <v>2500</v>
      </c>
      <c r="AX54" s="1193" t="s">
        <v>2501</v>
      </c>
      <c r="AY54" s="1192" t="s">
        <v>2500</v>
      </c>
      <c r="AZ54" s="1193" t="s">
        <v>2501</v>
      </c>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780"/>
      <c r="W55" s="928"/>
      <c r="X55" s="929"/>
      <c r="Y55" s="931"/>
      <c r="Z55" s="930"/>
      <c r="AA55" s="938"/>
      <c r="AB55" s="938"/>
      <c r="AC55" s="938"/>
      <c r="AD55" s="754"/>
      <c r="AE55" s="752"/>
      <c r="AF55" s="752"/>
      <c r="AG55" s="891"/>
      <c r="AH55" s="458"/>
      <c r="AI55" s="31"/>
      <c r="AJ55" s="31"/>
      <c r="AK55" s="459"/>
      <c r="AL55" s="933"/>
      <c r="AM55" s="466"/>
      <c r="AN55" s="934"/>
      <c r="AO55" s="934"/>
      <c r="AP55" s="934"/>
      <c r="AQ55" s="936"/>
      <c r="AR55" s="36"/>
      <c r="AS55" s="26"/>
      <c r="AT55" s="137"/>
      <c r="AU55" s="1197" t="s">
        <v>2502</v>
      </c>
      <c r="AV55" s="1165" t="s">
        <v>1572</v>
      </c>
      <c r="AW55" s="1192" t="s">
        <v>2503</v>
      </c>
      <c r="AX55" s="1193" t="s">
        <v>2504</v>
      </c>
      <c r="AY55" s="1192" t="s">
        <v>2503</v>
      </c>
      <c r="AZ55" s="1193" t="s">
        <v>2504</v>
      </c>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780"/>
      <c r="W56" s="928"/>
      <c r="X56" s="929"/>
      <c r="Y56" s="931"/>
      <c r="Z56" s="930"/>
      <c r="AA56" s="938"/>
      <c r="AB56" s="938"/>
      <c r="AC56" s="938"/>
      <c r="AD56" s="754"/>
      <c r="AE56" s="752"/>
      <c r="AF56" s="752"/>
      <c r="AG56" s="891"/>
      <c r="AH56" s="458"/>
      <c r="AI56" s="31"/>
      <c r="AJ56" s="31"/>
      <c r="AK56" s="459"/>
      <c r="AL56" s="933"/>
      <c r="AM56" s="466"/>
      <c r="AN56" s="934"/>
      <c r="AO56" s="934"/>
      <c r="AP56" s="934"/>
      <c r="AQ56" s="936"/>
      <c r="AR56" s="36"/>
      <c r="AS56" s="26"/>
      <c r="AT56" s="137"/>
      <c r="AU56" s="1197" t="s">
        <v>2505</v>
      </c>
      <c r="AV56" s="1165" t="s">
        <v>1572</v>
      </c>
      <c r="AW56" s="1192" t="s">
        <v>2506</v>
      </c>
      <c r="AX56" s="1193" t="s">
        <v>2507</v>
      </c>
      <c r="AY56" s="1192" t="s">
        <v>2506</v>
      </c>
      <c r="AZ56" s="1193" t="s">
        <v>2507</v>
      </c>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780"/>
      <c r="W57" s="928"/>
      <c r="X57" s="929"/>
      <c r="Y57" s="931"/>
      <c r="Z57" s="930"/>
      <c r="AA57" s="938"/>
      <c r="AB57" s="938"/>
      <c r="AC57" s="938"/>
      <c r="AD57" s="754"/>
      <c r="AE57" s="752"/>
      <c r="AF57" s="752"/>
      <c r="AG57" s="891"/>
      <c r="AH57" s="458"/>
      <c r="AI57" s="31"/>
      <c r="AJ57" s="31"/>
      <c r="AK57" s="459"/>
      <c r="AL57" s="933"/>
      <c r="AM57" s="466"/>
      <c r="AN57" s="934"/>
      <c r="AO57" s="934"/>
      <c r="AP57" s="934"/>
      <c r="AQ57" s="936"/>
      <c r="AR57" s="36"/>
      <c r="AS57" s="26"/>
      <c r="AT57" s="137"/>
      <c r="AU57" s="1197" t="s">
        <v>1658</v>
      </c>
      <c r="AV57" s="1199" t="s">
        <v>1572</v>
      </c>
      <c r="AW57" s="1186" t="s">
        <v>1861</v>
      </c>
      <c r="AX57" s="1188" t="s">
        <v>1862</v>
      </c>
      <c r="AY57" s="1186" t="s">
        <v>1861</v>
      </c>
      <c r="AZ57" s="1188" t="s">
        <v>1862</v>
      </c>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780"/>
      <c r="W58" s="928"/>
      <c r="X58" s="929"/>
      <c r="Y58" s="931"/>
      <c r="Z58" s="930"/>
      <c r="AA58" s="938"/>
      <c r="AB58" s="938"/>
      <c r="AC58" s="938"/>
      <c r="AD58" s="754"/>
      <c r="AE58" s="752"/>
      <c r="AF58" s="752"/>
      <c r="AG58" s="891"/>
      <c r="AH58" s="458"/>
      <c r="AI58" s="31"/>
      <c r="AJ58" s="31"/>
      <c r="AK58" s="459"/>
      <c r="AL58" s="933"/>
      <c r="AM58" s="466"/>
      <c r="AN58" s="934"/>
      <c r="AO58" s="934"/>
      <c r="AP58" s="934"/>
      <c r="AQ58" s="936"/>
      <c r="AR58" s="36"/>
      <c r="AT58" s="137"/>
      <c r="AU58" s="1197" t="s">
        <v>1659</v>
      </c>
      <c r="AV58" s="1199" t="s">
        <v>1572</v>
      </c>
      <c r="AW58" s="1186" t="s">
        <v>593</v>
      </c>
      <c r="AX58" s="1188" t="s">
        <v>592</v>
      </c>
      <c r="AY58" s="1186" t="s">
        <v>593</v>
      </c>
      <c r="AZ58" s="1188" t="s">
        <v>592</v>
      </c>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780"/>
      <c r="W59" s="928"/>
      <c r="X59" s="929"/>
      <c r="Y59" s="931"/>
      <c r="Z59" s="930"/>
      <c r="AA59" s="938"/>
      <c r="AB59" s="938"/>
      <c r="AC59" s="938"/>
      <c r="AD59" s="754"/>
      <c r="AE59" s="752"/>
      <c r="AF59" s="752"/>
      <c r="AG59" s="891"/>
      <c r="AH59" s="458"/>
      <c r="AI59" s="31"/>
      <c r="AJ59" s="31"/>
      <c r="AK59" s="459"/>
      <c r="AL59" s="933"/>
      <c r="AM59" s="466"/>
      <c r="AN59" s="934"/>
      <c r="AO59" s="934"/>
      <c r="AP59" s="934"/>
      <c r="AQ59" s="936"/>
      <c r="AR59" s="36"/>
      <c r="AT59" s="137"/>
      <c r="AU59" s="1197" t="s">
        <v>1660</v>
      </c>
      <c r="AV59" s="1199" t="s">
        <v>1572</v>
      </c>
      <c r="AW59" s="1186" t="s">
        <v>1863</v>
      </c>
      <c r="AX59" s="1188" t="s">
        <v>1864</v>
      </c>
      <c r="AY59" s="1186" t="s">
        <v>1863</v>
      </c>
      <c r="AZ59" s="1188" t="s">
        <v>1864</v>
      </c>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780"/>
      <c r="W60" s="928"/>
      <c r="X60" s="929"/>
      <c r="Y60" s="931"/>
      <c r="Z60" s="930"/>
      <c r="AA60" s="938"/>
      <c r="AB60" s="938"/>
      <c r="AC60" s="938"/>
      <c r="AD60" s="754"/>
      <c r="AE60" s="752"/>
      <c r="AF60" s="752"/>
      <c r="AG60" s="891"/>
      <c r="AH60" s="458"/>
      <c r="AI60" s="31"/>
      <c r="AJ60" s="31"/>
      <c r="AK60" s="459"/>
      <c r="AL60" s="933"/>
      <c r="AM60" s="466"/>
      <c r="AN60" s="934"/>
      <c r="AO60" s="934"/>
      <c r="AP60" s="934"/>
      <c r="AQ60" s="936"/>
      <c r="AR60" s="36"/>
      <c r="AT60" s="137"/>
      <c r="AU60" s="1197" t="s">
        <v>1661</v>
      </c>
      <c r="AV60" s="1199" t="s">
        <v>1572</v>
      </c>
      <c r="AW60" s="1186" t="s">
        <v>587</v>
      </c>
      <c r="AX60" s="1188" t="s">
        <v>588</v>
      </c>
      <c r="AY60" s="1186" t="s">
        <v>587</v>
      </c>
      <c r="AZ60" s="1188" t="s">
        <v>588</v>
      </c>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780"/>
      <c r="W61" s="928"/>
      <c r="X61" s="929"/>
      <c r="Y61" s="931"/>
      <c r="Z61" s="930"/>
      <c r="AA61" s="938"/>
      <c r="AB61" s="938"/>
      <c r="AC61" s="938"/>
      <c r="AD61" s="754"/>
      <c r="AE61" s="752"/>
      <c r="AF61" s="752"/>
      <c r="AG61" s="891"/>
      <c r="AH61" s="458"/>
      <c r="AI61" s="31"/>
      <c r="AJ61" s="31"/>
      <c r="AK61" s="459"/>
      <c r="AL61" s="933"/>
      <c r="AM61" s="466"/>
      <c r="AN61" s="934"/>
      <c r="AO61" s="934"/>
      <c r="AP61" s="934"/>
      <c r="AQ61" s="936"/>
      <c r="AR61" s="36"/>
      <c r="AT61" s="137"/>
      <c r="AU61" s="1197" t="s">
        <v>1662</v>
      </c>
      <c r="AV61" s="1199" t="s">
        <v>1572</v>
      </c>
      <c r="AW61" s="1186" t="s">
        <v>589</v>
      </c>
      <c r="AX61" s="1188" t="s">
        <v>590</v>
      </c>
      <c r="AY61" s="1186" t="s">
        <v>589</v>
      </c>
      <c r="AZ61" s="1188" t="s">
        <v>590</v>
      </c>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780"/>
      <c r="W62" s="928"/>
      <c r="X62" s="929"/>
      <c r="Y62" s="931"/>
      <c r="Z62" s="930"/>
      <c r="AA62" s="938"/>
      <c r="AB62" s="938"/>
      <c r="AC62" s="938"/>
      <c r="AD62" s="754"/>
      <c r="AE62" s="752"/>
      <c r="AF62" s="752"/>
      <c r="AG62" s="891"/>
      <c r="AH62" s="458"/>
      <c r="AI62" s="31"/>
      <c r="AJ62" s="31"/>
      <c r="AK62" s="459"/>
      <c r="AL62" s="933"/>
      <c r="AM62" s="466"/>
      <c r="AN62" s="934"/>
      <c r="AO62" s="934"/>
      <c r="AP62" s="934"/>
      <c r="AQ62" s="936"/>
      <c r="AR62" s="36"/>
      <c r="AT62" s="137"/>
      <c r="AU62" s="1197" t="s">
        <v>1663</v>
      </c>
      <c r="AV62" s="1199" t="s">
        <v>1572</v>
      </c>
      <c r="AW62" s="1186" t="s">
        <v>1865</v>
      </c>
      <c r="AX62" s="1188" t="s">
        <v>1866</v>
      </c>
      <c r="AY62" s="1186" t="s">
        <v>1865</v>
      </c>
      <c r="AZ62" s="1188" t="s">
        <v>1866</v>
      </c>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780"/>
      <c r="W63" s="928"/>
      <c r="X63" s="929"/>
      <c r="Y63" s="931"/>
      <c r="Z63" s="930"/>
      <c r="AA63" s="938"/>
      <c r="AB63" s="938"/>
      <c r="AC63" s="938"/>
      <c r="AD63" s="754"/>
      <c r="AE63" s="752"/>
      <c r="AF63" s="752"/>
      <c r="AG63" s="891"/>
      <c r="AH63" s="458"/>
      <c r="AI63" s="31"/>
      <c r="AJ63" s="31"/>
      <c r="AK63" s="459"/>
      <c r="AL63" s="933"/>
      <c r="AM63" s="466"/>
      <c r="AN63" s="934"/>
      <c r="AO63" s="934"/>
      <c r="AP63" s="934"/>
      <c r="AQ63" s="936"/>
      <c r="AR63" s="36"/>
      <c r="AT63" s="137"/>
      <c r="AU63" s="1197" t="s">
        <v>1664</v>
      </c>
      <c r="AV63" s="1199" t="s">
        <v>1572</v>
      </c>
      <c r="AW63" s="1186" t="s">
        <v>1867</v>
      </c>
      <c r="AX63" s="1188" t="s">
        <v>1868</v>
      </c>
      <c r="AY63" s="1186" t="s">
        <v>1867</v>
      </c>
      <c r="AZ63" s="1188" t="s">
        <v>1868</v>
      </c>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780"/>
      <c r="W64" s="928"/>
      <c r="X64" s="929"/>
      <c r="Y64" s="931"/>
      <c r="Z64" s="930"/>
      <c r="AA64" s="938"/>
      <c r="AB64" s="938"/>
      <c r="AC64" s="938"/>
      <c r="AD64" s="754"/>
      <c r="AE64" s="752"/>
      <c r="AF64" s="752"/>
      <c r="AG64" s="891"/>
      <c r="AH64" s="458"/>
      <c r="AI64" s="31"/>
      <c r="AJ64" s="31"/>
      <c r="AK64" s="459"/>
      <c r="AL64" s="933"/>
      <c r="AM64" s="466"/>
      <c r="AN64" s="934"/>
      <c r="AO64" s="934"/>
      <c r="AP64" s="934"/>
      <c r="AQ64" s="936"/>
      <c r="AT64" s="137"/>
      <c r="AU64" s="1177" t="s">
        <v>1142</v>
      </c>
      <c r="AV64" s="1198" t="s">
        <v>564</v>
      </c>
      <c r="AW64" s="1172" t="s">
        <v>562</v>
      </c>
      <c r="AX64" s="1164" t="s">
        <v>563</v>
      </c>
      <c r="AY64" s="1172" t="s">
        <v>562</v>
      </c>
      <c r="AZ64" s="1164" t="s">
        <v>563</v>
      </c>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780"/>
      <c r="W65" s="928"/>
      <c r="X65" s="929"/>
      <c r="Y65" s="931"/>
      <c r="Z65" s="930"/>
      <c r="AA65" s="938"/>
      <c r="AB65" s="938"/>
      <c r="AC65" s="938"/>
      <c r="AD65" s="754"/>
      <c r="AE65" s="752"/>
      <c r="AF65" s="752"/>
      <c r="AG65" s="891"/>
      <c r="AH65" s="458"/>
      <c r="AI65" s="31"/>
      <c r="AJ65" s="31"/>
      <c r="AK65" s="459"/>
      <c r="AL65" s="933"/>
      <c r="AM65" s="466"/>
      <c r="AN65" s="934"/>
      <c r="AO65" s="934"/>
      <c r="AP65" s="934"/>
      <c r="AQ65" s="936"/>
      <c r="AT65" s="137"/>
      <c r="AU65" s="1177" t="s">
        <v>1143</v>
      </c>
      <c r="AV65" s="1198" t="s">
        <v>632</v>
      </c>
      <c r="AW65" s="1198" t="s">
        <v>562</v>
      </c>
      <c r="AX65" s="1173" t="s">
        <v>563</v>
      </c>
      <c r="AY65" s="1198" t="s">
        <v>562</v>
      </c>
      <c r="AZ65" s="1173" t="s">
        <v>563</v>
      </c>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780"/>
      <c r="W66" s="928"/>
      <c r="X66" s="929"/>
      <c r="Y66" s="931"/>
      <c r="Z66" s="930"/>
      <c r="AA66" s="938"/>
      <c r="AB66" s="938"/>
      <c r="AC66" s="938"/>
      <c r="AD66" s="754"/>
      <c r="AE66" s="752"/>
      <c r="AF66" s="752"/>
      <c r="AG66" s="891"/>
      <c r="AH66" s="458"/>
      <c r="AI66" s="31"/>
      <c r="AJ66" s="31"/>
      <c r="AK66" s="459"/>
      <c r="AL66" s="933"/>
      <c r="AM66" s="466"/>
      <c r="AN66" s="934"/>
      <c r="AO66" s="934"/>
      <c r="AP66" s="934"/>
      <c r="AQ66" s="936"/>
      <c r="AT66" s="137"/>
      <c r="AU66" s="1178" t="s">
        <v>672</v>
      </c>
      <c r="AV66" s="1200" t="s">
        <v>2128</v>
      </c>
      <c r="AW66" s="1172" t="s">
        <v>565</v>
      </c>
      <c r="AX66" s="1174" t="s">
        <v>566</v>
      </c>
      <c r="AY66" s="1172" t="s">
        <v>565</v>
      </c>
      <c r="AZ66" s="1174" t="s">
        <v>566</v>
      </c>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780"/>
      <c r="W67" s="928"/>
      <c r="X67" s="929"/>
      <c r="Y67" s="931"/>
      <c r="Z67" s="930"/>
      <c r="AA67" s="938"/>
      <c r="AB67" s="938"/>
      <c r="AC67" s="938"/>
      <c r="AD67" s="754"/>
      <c r="AE67" s="752"/>
      <c r="AF67" s="752"/>
      <c r="AG67" s="891"/>
      <c r="AH67" s="458"/>
      <c r="AI67" s="31"/>
      <c r="AJ67" s="31"/>
      <c r="AK67" s="459"/>
      <c r="AL67" s="933"/>
      <c r="AM67" s="466"/>
      <c r="AN67" s="934"/>
      <c r="AO67" s="934"/>
      <c r="AP67" s="934"/>
      <c r="AQ67" s="936"/>
      <c r="AT67" s="137"/>
      <c r="AU67" s="1177" t="s">
        <v>1144</v>
      </c>
      <c r="AV67" s="1198" t="s">
        <v>1839</v>
      </c>
      <c r="AW67" s="1198" t="s">
        <v>567</v>
      </c>
      <c r="AX67" s="1164" t="s">
        <v>568</v>
      </c>
      <c r="AY67" s="1198" t="s">
        <v>567</v>
      </c>
      <c r="AZ67" s="1164" t="s">
        <v>568</v>
      </c>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780"/>
      <c r="W68" s="928"/>
      <c r="X68" s="929"/>
      <c r="Y68" s="931"/>
      <c r="Z68" s="930"/>
      <c r="AA68" s="938"/>
      <c r="AB68" s="938"/>
      <c r="AC68" s="938"/>
      <c r="AD68" s="754"/>
      <c r="AE68" s="752"/>
      <c r="AF68" s="752"/>
      <c r="AG68" s="891"/>
      <c r="AH68" s="458"/>
      <c r="AI68" s="31"/>
      <c r="AJ68" s="31"/>
      <c r="AK68" s="459"/>
      <c r="AL68" s="933"/>
      <c r="AM68" s="466"/>
      <c r="AN68" s="934"/>
      <c r="AO68" s="934"/>
      <c r="AP68" s="934"/>
      <c r="AQ68" s="936"/>
      <c r="AT68" s="137"/>
      <c r="AU68" s="1177" t="s">
        <v>1145</v>
      </c>
      <c r="AV68" s="1198" t="s">
        <v>732</v>
      </c>
      <c r="AW68" s="1198" t="s">
        <v>569</v>
      </c>
      <c r="AX68" s="1164" t="s">
        <v>570</v>
      </c>
      <c r="AY68" s="1198" t="s">
        <v>569</v>
      </c>
      <c r="AZ68" s="1164" t="s">
        <v>570</v>
      </c>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780"/>
      <c r="W69" s="928"/>
      <c r="X69" s="929"/>
      <c r="Y69" s="931"/>
      <c r="Z69" s="930"/>
      <c r="AA69" s="938"/>
      <c r="AB69" s="938"/>
      <c r="AC69" s="938"/>
      <c r="AD69" s="754"/>
      <c r="AE69" s="752"/>
      <c r="AF69" s="752"/>
      <c r="AG69" s="891"/>
      <c r="AH69" s="458"/>
      <c r="AI69" s="31"/>
      <c r="AJ69" s="31"/>
      <c r="AK69" s="459"/>
      <c r="AL69" s="933"/>
      <c r="AM69" s="466"/>
      <c r="AN69" s="934"/>
      <c r="AO69" s="934"/>
      <c r="AP69" s="934"/>
      <c r="AQ69" s="936"/>
      <c r="AT69" s="137"/>
      <c r="AU69" s="1178" t="s">
        <v>673</v>
      </c>
      <c r="AV69" s="1172" t="s">
        <v>733</v>
      </c>
      <c r="AW69" s="1179" t="s">
        <v>571</v>
      </c>
      <c r="AX69" s="1173" t="s">
        <v>572</v>
      </c>
      <c r="AY69" s="1179" t="s">
        <v>571</v>
      </c>
      <c r="AZ69" s="1173" t="s">
        <v>572</v>
      </c>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780"/>
      <c r="W70" s="928"/>
      <c r="X70" s="929"/>
      <c r="Y70" s="931"/>
      <c r="Z70" s="930"/>
      <c r="AA70" s="938"/>
      <c r="AB70" s="938"/>
      <c r="AC70" s="938"/>
      <c r="AD70" s="754"/>
      <c r="AE70" s="752"/>
      <c r="AF70" s="752"/>
      <c r="AG70" s="891"/>
      <c r="AH70" s="458"/>
      <c r="AI70" s="31"/>
      <c r="AJ70" s="31"/>
      <c r="AK70" s="459"/>
      <c r="AL70" s="933"/>
      <c r="AM70" s="466"/>
      <c r="AN70" s="934"/>
      <c r="AO70" s="934"/>
      <c r="AP70" s="934"/>
      <c r="AQ70" s="936"/>
      <c r="AT70" s="137"/>
      <c r="AU70" s="1183" t="s">
        <v>668</v>
      </c>
      <c r="AV70" s="1410" t="s">
        <v>732</v>
      </c>
      <c r="AW70" s="1410" t="s">
        <v>573</v>
      </c>
      <c r="AX70" s="1201" t="s">
        <v>574</v>
      </c>
      <c r="AY70" s="1410" t="s">
        <v>573</v>
      </c>
      <c r="AZ70" s="1201" t="s">
        <v>574</v>
      </c>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780"/>
      <c r="W71" s="928"/>
      <c r="X71" s="929"/>
      <c r="Y71" s="931"/>
      <c r="Z71" s="930"/>
      <c r="AA71" s="938"/>
      <c r="AB71" s="938"/>
      <c r="AC71" s="938"/>
      <c r="AD71" s="754"/>
      <c r="AE71" s="752"/>
      <c r="AF71" s="752"/>
      <c r="AG71" s="891"/>
      <c r="AH71" s="458"/>
      <c r="AI71" s="31"/>
      <c r="AJ71" s="31"/>
      <c r="AK71" s="459"/>
      <c r="AL71" s="933"/>
      <c r="AM71" s="466"/>
      <c r="AN71" s="934"/>
      <c r="AO71" s="934"/>
      <c r="AP71" s="934"/>
      <c r="AQ71" s="936"/>
      <c r="AT71" s="137"/>
      <c r="AU71" s="1183" t="s">
        <v>669</v>
      </c>
      <c r="AV71" s="1410" t="s">
        <v>732</v>
      </c>
      <c r="AW71" s="1410" t="s">
        <v>575</v>
      </c>
      <c r="AX71" s="1201" t="s">
        <v>576</v>
      </c>
      <c r="AY71" s="1410" t="s">
        <v>575</v>
      </c>
      <c r="AZ71" s="1201" t="s">
        <v>576</v>
      </c>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780"/>
      <c r="W72" s="928"/>
      <c r="X72" s="929"/>
      <c r="Y72" s="931"/>
      <c r="Z72" s="930"/>
      <c r="AA72" s="938"/>
      <c r="AB72" s="938"/>
      <c r="AC72" s="938"/>
      <c r="AD72" s="754"/>
      <c r="AE72" s="752"/>
      <c r="AF72" s="752"/>
      <c r="AG72" s="891"/>
      <c r="AH72" s="458"/>
      <c r="AI72" s="31"/>
      <c r="AJ72" s="31"/>
      <c r="AK72" s="459"/>
      <c r="AL72" s="933"/>
      <c r="AM72" s="466"/>
      <c r="AN72" s="934"/>
      <c r="AO72" s="934"/>
      <c r="AP72" s="934"/>
      <c r="AQ72" s="936"/>
      <c r="AT72" s="137"/>
      <c r="AU72" s="1183" t="s">
        <v>670</v>
      </c>
      <c r="AV72" s="1410" t="s">
        <v>732</v>
      </c>
      <c r="AW72" s="1410" t="s">
        <v>642</v>
      </c>
      <c r="AX72" s="1201" t="s">
        <v>577</v>
      </c>
      <c r="AY72" s="1410" t="s">
        <v>642</v>
      </c>
      <c r="AZ72" s="1201" t="s">
        <v>577</v>
      </c>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780"/>
      <c r="W73" s="928"/>
      <c r="X73" s="929"/>
      <c r="Y73" s="931"/>
      <c r="Z73" s="930"/>
      <c r="AA73" s="938"/>
      <c r="AB73" s="938"/>
      <c r="AC73" s="938"/>
      <c r="AD73" s="754"/>
      <c r="AE73" s="752"/>
      <c r="AF73" s="752"/>
      <c r="AG73" s="891"/>
      <c r="AH73" s="458"/>
      <c r="AI73" s="31"/>
      <c r="AJ73" s="31"/>
      <c r="AK73" s="459"/>
      <c r="AL73" s="933"/>
      <c r="AM73" s="466"/>
      <c r="AN73" s="934"/>
      <c r="AO73" s="934"/>
      <c r="AP73" s="934"/>
      <c r="AQ73" s="936"/>
      <c r="AT73" s="137"/>
      <c r="AU73" s="1183" t="s">
        <v>671</v>
      </c>
      <c r="AV73" s="1410" t="s">
        <v>580</v>
      </c>
      <c r="AW73" s="1410" t="s">
        <v>578</v>
      </c>
      <c r="AX73" s="1201" t="s">
        <v>579</v>
      </c>
      <c r="AY73" s="1410" t="s">
        <v>578</v>
      </c>
      <c r="AZ73" s="1201" t="s">
        <v>579</v>
      </c>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780"/>
      <c r="W74" s="928"/>
      <c r="X74" s="929"/>
      <c r="Y74" s="931"/>
      <c r="Z74" s="930"/>
      <c r="AA74" s="938"/>
      <c r="AB74" s="938"/>
      <c r="AC74" s="938"/>
      <c r="AD74" s="754"/>
      <c r="AE74" s="752"/>
      <c r="AF74" s="752"/>
      <c r="AG74" s="891"/>
      <c r="AH74" s="458"/>
      <c r="AI74" s="31"/>
      <c r="AJ74" s="31"/>
      <c r="AK74" s="459"/>
      <c r="AL74" s="933"/>
      <c r="AM74" s="466"/>
      <c r="AN74" s="934"/>
      <c r="AO74" s="934"/>
      <c r="AP74" s="934"/>
      <c r="AQ74" s="936"/>
      <c r="AT74" s="137"/>
      <c r="AU74" s="1183" t="s">
        <v>1150</v>
      </c>
      <c r="AV74" s="1410" t="s">
        <v>734</v>
      </c>
      <c r="AW74" s="1410" t="s">
        <v>581</v>
      </c>
      <c r="AX74" s="1164" t="s">
        <v>582</v>
      </c>
      <c r="AY74" s="1410" t="s">
        <v>581</v>
      </c>
      <c r="AZ74" s="1164" t="s">
        <v>582</v>
      </c>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780"/>
      <c r="W75" s="928"/>
      <c r="X75" s="929"/>
      <c r="Y75" s="931"/>
      <c r="Z75" s="930"/>
      <c r="AA75" s="938"/>
      <c r="AB75" s="938"/>
      <c r="AC75" s="938"/>
      <c r="AD75" s="754"/>
      <c r="AE75" s="752"/>
      <c r="AF75" s="752"/>
      <c r="AG75" s="891"/>
      <c r="AH75" s="458"/>
      <c r="AI75" s="31"/>
      <c r="AJ75" s="31"/>
      <c r="AK75" s="459"/>
      <c r="AL75" s="933"/>
      <c r="AM75" s="466"/>
      <c r="AN75" s="934"/>
      <c r="AO75" s="934"/>
      <c r="AP75" s="934"/>
      <c r="AQ75" s="936"/>
      <c r="AT75" s="137"/>
      <c r="AU75" s="1183" t="s">
        <v>675</v>
      </c>
      <c r="AV75" s="1410" t="s">
        <v>732</v>
      </c>
      <c r="AW75" s="1409" t="s">
        <v>583</v>
      </c>
      <c r="AX75" s="1174" t="s">
        <v>584</v>
      </c>
      <c r="AY75" s="1409" t="s">
        <v>583</v>
      </c>
      <c r="AZ75" s="1174" t="s">
        <v>584</v>
      </c>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780"/>
      <c r="W76" s="928"/>
      <c r="X76" s="929"/>
      <c r="Y76" s="931"/>
      <c r="Z76" s="930"/>
      <c r="AA76" s="938"/>
      <c r="AB76" s="938"/>
      <c r="AC76" s="938"/>
      <c r="AD76" s="754"/>
      <c r="AE76" s="752"/>
      <c r="AF76" s="752"/>
      <c r="AG76" s="891"/>
      <c r="AH76" s="458"/>
      <c r="AI76" s="31"/>
      <c r="AJ76" s="31"/>
      <c r="AK76" s="459"/>
      <c r="AL76" s="933"/>
      <c r="AM76" s="466"/>
      <c r="AN76" s="934"/>
      <c r="AO76" s="934"/>
      <c r="AP76" s="934"/>
      <c r="AQ76" s="936"/>
      <c r="AT76" s="137"/>
      <c r="AU76" s="1183" t="s">
        <v>676</v>
      </c>
      <c r="AV76" s="1410" t="s">
        <v>732</v>
      </c>
      <c r="AW76" s="1409" t="s">
        <v>585</v>
      </c>
      <c r="AX76" s="1164" t="s">
        <v>586</v>
      </c>
      <c r="AY76" s="1409" t="s">
        <v>585</v>
      </c>
      <c r="AZ76" s="1164" t="s">
        <v>586</v>
      </c>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780"/>
      <c r="W77" s="928"/>
      <c r="X77" s="929"/>
      <c r="Y77" s="931"/>
      <c r="Z77" s="930"/>
      <c r="AA77" s="938"/>
      <c r="AB77" s="938"/>
      <c r="AC77" s="938"/>
      <c r="AD77" s="754"/>
      <c r="AE77" s="752"/>
      <c r="AF77" s="752"/>
      <c r="AG77" s="891"/>
      <c r="AH77" s="458"/>
      <c r="AI77" s="31"/>
      <c r="AJ77" s="31"/>
      <c r="AK77" s="459"/>
      <c r="AL77" s="933"/>
      <c r="AM77" s="466"/>
      <c r="AN77" s="934"/>
      <c r="AO77" s="934"/>
      <c r="AP77" s="934"/>
      <c r="AQ77" s="936"/>
      <c r="AT77" s="137"/>
      <c r="AU77" s="1183" t="s">
        <v>1151</v>
      </c>
      <c r="AV77" s="1410" t="s">
        <v>646</v>
      </c>
      <c r="AW77" s="1409" t="s">
        <v>587</v>
      </c>
      <c r="AX77" s="1164" t="s">
        <v>588</v>
      </c>
      <c r="AY77" s="1409" t="s">
        <v>587</v>
      </c>
      <c r="AZ77" s="1164" t="s">
        <v>588</v>
      </c>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780"/>
      <c r="W78" s="928"/>
      <c r="X78" s="929"/>
      <c r="Y78" s="931"/>
      <c r="Z78" s="930"/>
      <c r="AA78" s="938"/>
      <c r="AB78" s="938"/>
      <c r="AC78" s="938"/>
      <c r="AD78" s="754"/>
      <c r="AE78" s="752"/>
      <c r="AF78" s="752"/>
      <c r="AG78" s="891"/>
      <c r="AH78" s="458"/>
      <c r="AI78" s="31"/>
      <c r="AJ78" s="31"/>
      <c r="AK78" s="459"/>
      <c r="AL78" s="933"/>
      <c r="AM78" s="466"/>
      <c r="AN78" s="934"/>
      <c r="AO78" s="934"/>
      <c r="AP78" s="934"/>
      <c r="AQ78" s="936"/>
      <c r="AT78" s="137"/>
      <c r="AU78" s="1183" t="s">
        <v>1152</v>
      </c>
      <c r="AV78" s="1410" t="s">
        <v>647</v>
      </c>
      <c r="AW78" s="1409" t="s">
        <v>589</v>
      </c>
      <c r="AX78" s="1164" t="s">
        <v>590</v>
      </c>
      <c r="AY78" s="1409" t="s">
        <v>589</v>
      </c>
      <c r="AZ78" s="1164" t="s">
        <v>590</v>
      </c>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780"/>
      <c r="W79" s="928"/>
      <c r="X79" s="929"/>
      <c r="Y79" s="931"/>
      <c r="Z79" s="930"/>
      <c r="AA79" s="938"/>
      <c r="AB79" s="938"/>
      <c r="AC79" s="938"/>
      <c r="AD79" s="754"/>
      <c r="AE79" s="752"/>
      <c r="AF79" s="752"/>
      <c r="AG79" s="891"/>
      <c r="AH79" s="458"/>
      <c r="AI79" s="31"/>
      <c r="AJ79" s="31"/>
      <c r="AK79" s="459"/>
      <c r="AL79" s="933"/>
      <c r="AM79" s="466"/>
      <c r="AN79" s="934"/>
      <c r="AO79" s="934"/>
      <c r="AP79" s="934"/>
      <c r="AQ79" s="936"/>
      <c r="AT79" s="137"/>
      <c r="AU79" s="1183" t="s">
        <v>1153</v>
      </c>
      <c r="AV79" s="1410" t="s">
        <v>649</v>
      </c>
      <c r="AW79" s="1410" t="s">
        <v>729</v>
      </c>
      <c r="AX79" s="1173" t="s">
        <v>730</v>
      </c>
      <c r="AY79" s="1410" t="s">
        <v>729</v>
      </c>
      <c r="AZ79" s="1173" t="s">
        <v>730</v>
      </c>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780"/>
      <c r="W80" s="928"/>
      <c r="X80" s="929"/>
      <c r="Y80" s="931"/>
      <c r="Z80" s="930"/>
      <c r="AA80" s="938"/>
      <c r="AB80" s="938"/>
      <c r="AC80" s="938"/>
      <c r="AD80" s="754"/>
      <c r="AE80" s="752"/>
      <c r="AF80" s="752"/>
      <c r="AG80" s="891"/>
      <c r="AH80" s="458"/>
      <c r="AI80" s="31"/>
      <c r="AJ80" s="31"/>
      <c r="AK80" s="459"/>
      <c r="AL80" s="933"/>
      <c r="AM80" s="466"/>
      <c r="AN80" s="934"/>
      <c r="AO80" s="934"/>
      <c r="AP80" s="934"/>
      <c r="AQ80" s="936"/>
      <c r="AT80" s="137"/>
      <c r="AU80" s="1183" t="s">
        <v>1154</v>
      </c>
      <c r="AV80" s="1410" t="s">
        <v>648</v>
      </c>
      <c r="AW80" s="1410" t="s">
        <v>593</v>
      </c>
      <c r="AX80" s="1201" t="s">
        <v>592</v>
      </c>
      <c r="AY80" s="1410" t="s">
        <v>593</v>
      </c>
      <c r="AZ80" s="1201" t="s">
        <v>592</v>
      </c>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780"/>
      <c r="W81" s="928"/>
      <c r="X81" s="929"/>
      <c r="Y81" s="931"/>
      <c r="Z81" s="930"/>
      <c r="AA81" s="938"/>
      <c r="AB81" s="938"/>
      <c r="AC81" s="938"/>
      <c r="AD81" s="754"/>
      <c r="AE81" s="752"/>
      <c r="AF81" s="752"/>
      <c r="AG81" s="891"/>
      <c r="AH81" s="458"/>
      <c r="AI81" s="31"/>
      <c r="AJ81" s="31"/>
      <c r="AK81" s="459"/>
      <c r="AL81" s="933"/>
      <c r="AM81" s="466"/>
      <c r="AN81" s="934"/>
      <c r="AO81" s="934"/>
      <c r="AP81" s="934"/>
      <c r="AQ81" s="936"/>
      <c r="AT81" s="137"/>
      <c r="AU81" s="1197" t="s">
        <v>1573</v>
      </c>
      <c r="AV81" s="1199" t="s">
        <v>1572</v>
      </c>
      <c r="AW81" s="1192" t="s">
        <v>562</v>
      </c>
      <c r="AX81" s="1202" t="s">
        <v>563</v>
      </c>
      <c r="AY81" s="1192" t="s">
        <v>562</v>
      </c>
      <c r="AZ81" s="1202" t="s">
        <v>563</v>
      </c>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780"/>
      <c r="W82" s="928"/>
      <c r="X82" s="929"/>
      <c r="Y82" s="931"/>
      <c r="Z82" s="930"/>
      <c r="AA82" s="938"/>
      <c r="AB82" s="938"/>
      <c r="AC82" s="938"/>
      <c r="AD82" s="754"/>
      <c r="AE82" s="752"/>
      <c r="AF82" s="752"/>
      <c r="AG82" s="891"/>
      <c r="AH82" s="458"/>
      <c r="AI82" s="31"/>
      <c r="AJ82" s="31"/>
      <c r="AK82" s="459"/>
      <c r="AL82" s="933"/>
      <c r="AM82" s="466"/>
      <c r="AN82" s="934"/>
      <c r="AO82" s="934"/>
      <c r="AP82" s="934"/>
      <c r="AQ82" s="936"/>
      <c r="AT82" s="137"/>
      <c r="AU82" s="1197" t="s">
        <v>1574</v>
      </c>
      <c r="AV82" s="1199" t="s">
        <v>1572</v>
      </c>
      <c r="AW82" s="1192" t="s">
        <v>578</v>
      </c>
      <c r="AX82" s="1202" t="s">
        <v>579</v>
      </c>
      <c r="AY82" s="1192" t="s">
        <v>578</v>
      </c>
      <c r="AZ82" s="1202" t="s">
        <v>579</v>
      </c>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780"/>
      <c r="W83" s="928"/>
      <c r="X83" s="929"/>
      <c r="Y83" s="931"/>
      <c r="Z83" s="930"/>
      <c r="AA83" s="938"/>
      <c r="AB83" s="938"/>
      <c r="AC83" s="938"/>
      <c r="AD83" s="754"/>
      <c r="AE83" s="752"/>
      <c r="AF83" s="752"/>
      <c r="AG83" s="891"/>
      <c r="AH83" s="458"/>
      <c r="AI83" s="31"/>
      <c r="AJ83" s="31"/>
      <c r="AK83" s="459"/>
      <c r="AL83" s="933"/>
      <c r="AM83" s="466"/>
      <c r="AN83" s="934"/>
      <c r="AO83" s="934"/>
      <c r="AP83" s="934"/>
      <c r="AQ83" s="936"/>
      <c r="AT83" s="137"/>
      <c r="AU83" s="1197" t="s">
        <v>1575</v>
      </c>
      <c r="AV83" s="1199" t="s">
        <v>1572</v>
      </c>
      <c r="AW83" s="1192" t="s">
        <v>578</v>
      </c>
      <c r="AX83" s="1202" t="s">
        <v>579</v>
      </c>
      <c r="AY83" s="1192" t="s">
        <v>578</v>
      </c>
      <c r="AZ83" s="1202" t="s">
        <v>579</v>
      </c>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780"/>
      <c r="W84" s="928"/>
      <c r="X84" s="929"/>
      <c r="Y84" s="931"/>
      <c r="Z84" s="930"/>
      <c r="AA84" s="938"/>
      <c r="AB84" s="938"/>
      <c r="AC84" s="938"/>
      <c r="AD84" s="754"/>
      <c r="AE84" s="752"/>
      <c r="AF84" s="752"/>
      <c r="AG84" s="891"/>
      <c r="AH84" s="458"/>
      <c r="AI84" s="31"/>
      <c r="AJ84" s="31"/>
      <c r="AK84" s="459"/>
      <c r="AL84" s="933"/>
      <c r="AM84" s="466"/>
      <c r="AN84" s="934"/>
      <c r="AO84" s="934"/>
      <c r="AP84" s="934"/>
      <c r="AQ84" s="936"/>
      <c r="AT84" s="137"/>
      <c r="AU84" s="1197" t="s">
        <v>1576</v>
      </c>
      <c r="AV84" s="1199" t="s">
        <v>1572</v>
      </c>
      <c r="AW84" s="1192" t="s">
        <v>1869</v>
      </c>
      <c r="AX84" s="1202" t="s">
        <v>1870</v>
      </c>
      <c r="AY84" s="1192" t="s">
        <v>1869</v>
      </c>
      <c r="AZ84" s="1202" t="s">
        <v>1870</v>
      </c>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780"/>
      <c r="W85" s="928"/>
      <c r="X85" s="929"/>
      <c r="Y85" s="931"/>
      <c r="Z85" s="930"/>
      <c r="AA85" s="938"/>
      <c r="AB85" s="938"/>
      <c r="AC85" s="938"/>
      <c r="AD85" s="754"/>
      <c r="AE85" s="752"/>
      <c r="AF85" s="752"/>
      <c r="AG85" s="891"/>
      <c r="AH85" s="458"/>
      <c r="AI85" s="31"/>
      <c r="AJ85" s="31"/>
      <c r="AK85" s="459"/>
      <c r="AL85" s="933"/>
      <c r="AM85" s="466"/>
      <c r="AN85" s="934"/>
      <c r="AO85" s="934"/>
      <c r="AP85" s="934"/>
      <c r="AQ85" s="936"/>
      <c r="AT85" s="137"/>
      <c r="AU85" s="1197" t="s">
        <v>1577</v>
      </c>
      <c r="AV85" s="1199" t="s">
        <v>1572</v>
      </c>
      <c r="AW85" s="1192" t="s">
        <v>1871</v>
      </c>
      <c r="AX85" s="1202" t="s">
        <v>1872</v>
      </c>
      <c r="AY85" s="1192" t="s">
        <v>1871</v>
      </c>
      <c r="AZ85" s="1202" t="s">
        <v>1872</v>
      </c>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780"/>
      <c r="W86" s="928"/>
      <c r="X86" s="929"/>
      <c r="Y86" s="931"/>
      <c r="Z86" s="930"/>
      <c r="AA86" s="938"/>
      <c r="AB86" s="938"/>
      <c r="AC86" s="938"/>
      <c r="AD86" s="754"/>
      <c r="AE86" s="752"/>
      <c r="AF86" s="752"/>
      <c r="AG86" s="891"/>
      <c r="AH86" s="458"/>
      <c r="AI86" s="31"/>
      <c r="AJ86" s="31"/>
      <c r="AK86" s="459"/>
      <c r="AL86" s="933"/>
      <c r="AM86" s="466"/>
      <c r="AN86" s="934"/>
      <c r="AO86" s="934"/>
      <c r="AP86" s="934"/>
      <c r="AQ86" s="936"/>
      <c r="AT86" s="137"/>
      <c r="AU86" s="1197" t="s">
        <v>1873</v>
      </c>
      <c r="AV86" s="1199" t="s">
        <v>1572</v>
      </c>
      <c r="AW86" s="1192" t="s">
        <v>1874</v>
      </c>
      <c r="AX86" s="1202" t="s">
        <v>1875</v>
      </c>
      <c r="AY86" s="1192" t="s">
        <v>1874</v>
      </c>
      <c r="AZ86" s="1202" t="s">
        <v>1875</v>
      </c>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780"/>
      <c r="W87" s="928"/>
      <c r="X87" s="929"/>
      <c r="Y87" s="931"/>
      <c r="Z87" s="930"/>
      <c r="AA87" s="938"/>
      <c r="AB87" s="938"/>
      <c r="AC87" s="938"/>
      <c r="AD87" s="754"/>
      <c r="AE87" s="752"/>
      <c r="AF87" s="752"/>
      <c r="AG87" s="891"/>
      <c r="AH87" s="458"/>
      <c r="AI87" s="31"/>
      <c r="AJ87" s="31"/>
      <c r="AK87" s="459"/>
      <c r="AL87" s="933"/>
      <c r="AM87" s="466"/>
      <c r="AN87" s="934"/>
      <c r="AO87" s="934"/>
      <c r="AP87" s="934"/>
      <c r="AQ87" s="936"/>
      <c r="AT87" s="137"/>
      <c r="AU87" s="1197" t="s">
        <v>1578</v>
      </c>
      <c r="AV87" s="1199" t="s">
        <v>1572</v>
      </c>
      <c r="AW87" s="1192" t="s">
        <v>1876</v>
      </c>
      <c r="AX87" s="1202" t="s">
        <v>566</v>
      </c>
      <c r="AY87" s="1192" t="s">
        <v>1876</v>
      </c>
      <c r="AZ87" s="1202" t="s">
        <v>566</v>
      </c>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780"/>
      <c r="W88" s="928"/>
      <c r="X88" s="929"/>
      <c r="Y88" s="931"/>
      <c r="Z88" s="930"/>
      <c r="AA88" s="938"/>
      <c r="AB88" s="938"/>
      <c r="AC88" s="938"/>
      <c r="AD88" s="754"/>
      <c r="AE88" s="752"/>
      <c r="AF88" s="752"/>
      <c r="AG88" s="891"/>
      <c r="AH88" s="458"/>
      <c r="AI88" s="31"/>
      <c r="AJ88" s="31"/>
      <c r="AK88" s="459"/>
      <c r="AL88" s="933"/>
      <c r="AM88" s="466"/>
      <c r="AN88" s="934"/>
      <c r="AO88" s="934"/>
      <c r="AP88" s="934"/>
      <c r="AQ88" s="936"/>
      <c r="AT88" s="137"/>
      <c r="AU88" s="1197" t="s">
        <v>1877</v>
      </c>
      <c r="AV88" s="1199" t="s">
        <v>1572</v>
      </c>
      <c r="AW88" s="1192" t="s">
        <v>1878</v>
      </c>
      <c r="AX88" s="1202" t="s">
        <v>1879</v>
      </c>
      <c r="AY88" s="1192" t="s">
        <v>1878</v>
      </c>
      <c r="AZ88" s="1202" t="s">
        <v>1879</v>
      </c>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780"/>
      <c r="W89" s="928"/>
      <c r="X89" s="929"/>
      <c r="Y89" s="931"/>
      <c r="Z89" s="930"/>
      <c r="AA89" s="938"/>
      <c r="AB89" s="938"/>
      <c r="AC89" s="938"/>
      <c r="AD89" s="754"/>
      <c r="AE89" s="752"/>
      <c r="AF89" s="752"/>
      <c r="AG89" s="891"/>
      <c r="AH89" s="458"/>
      <c r="AI89" s="31"/>
      <c r="AJ89" s="31"/>
      <c r="AK89" s="459"/>
      <c r="AL89" s="933"/>
      <c r="AM89" s="466"/>
      <c r="AN89" s="934"/>
      <c r="AO89" s="934"/>
      <c r="AP89" s="934"/>
      <c r="AQ89" s="936"/>
      <c r="AT89" s="137"/>
      <c r="AU89" s="1197" t="s">
        <v>1579</v>
      </c>
      <c r="AV89" s="1199" t="s">
        <v>1572</v>
      </c>
      <c r="AW89" s="1192" t="s">
        <v>1880</v>
      </c>
      <c r="AX89" s="1202" t="s">
        <v>1881</v>
      </c>
      <c r="AY89" s="1192" t="s">
        <v>1880</v>
      </c>
      <c r="AZ89" s="1202" t="s">
        <v>1881</v>
      </c>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780"/>
      <c r="W90" s="928"/>
      <c r="X90" s="929"/>
      <c r="Y90" s="931"/>
      <c r="Z90" s="930"/>
      <c r="AA90" s="938"/>
      <c r="AB90" s="938"/>
      <c r="AC90" s="938"/>
      <c r="AD90" s="754"/>
      <c r="AE90" s="752"/>
      <c r="AF90" s="752"/>
      <c r="AG90" s="891"/>
      <c r="AH90" s="458"/>
      <c r="AI90" s="31"/>
      <c r="AJ90" s="31"/>
      <c r="AK90" s="459"/>
      <c r="AL90" s="933"/>
      <c r="AM90" s="466"/>
      <c r="AN90" s="934"/>
      <c r="AO90" s="934"/>
      <c r="AP90" s="934"/>
      <c r="AQ90" s="936"/>
      <c r="AU90" s="1197" t="s">
        <v>1580</v>
      </c>
      <c r="AV90" s="1199" t="s">
        <v>1572</v>
      </c>
      <c r="AW90" s="1192" t="s">
        <v>1882</v>
      </c>
      <c r="AX90" s="1202" t="s">
        <v>1883</v>
      </c>
      <c r="AY90" s="1192" t="s">
        <v>1882</v>
      </c>
      <c r="AZ90" s="1202" t="s">
        <v>1883</v>
      </c>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780"/>
      <c r="W91" s="928"/>
      <c r="X91" s="929"/>
      <c r="Y91" s="931"/>
      <c r="Z91" s="930"/>
      <c r="AA91" s="938"/>
      <c r="AB91" s="938"/>
      <c r="AC91" s="938"/>
      <c r="AD91" s="754"/>
      <c r="AE91" s="752"/>
      <c r="AF91" s="752"/>
      <c r="AG91" s="891"/>
      <c r="AH91" s="458"/>
      <c r="AI91" s="31"/>
      <c r="AJ91" s="31"/>
      <c r="AK91" s="459"/>
      <c r="AL91" s="933"/>
      <c r="AM91" s="466"/>
      <c r="AN91" s="934"/>
      <c r="AO91" s="934"/>
      <c r="AP91" s="934"/>
      <c r="AQ91" s="936"/>
      <c r="AU91" s="1197" t="s">
        <v>1581</v>
      </c>
      <c r="AV91" s="1199" t="s">
        <v>1572</v>
      </c>
      <c r="AW91" s="1192" t="s">
        <v>1882</v>
      </c>
      <c r="AX91" s="1202" t="s">
        <v>1883</v>
      </c>
      <c r="AY91" s="1192" t="s">
        <v>1882</v>
      </c>
      <c r="AZ91" s="1202" t="s">
        <v>1883</v>
      </c>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780"/>
      <c r="W92" s="928"/>
      <c r="X92" s="929"/>
      <c r="Y92" s="931"/>
      <c r="Z92" s="930"/>
      <c r="AA92" s="938"/>
      <c r="AB92" s="938"/>
      <c r="AC92" s="938"/>
      <c r="AD92" s="754"/>
      <c r="AE92" s="752"/>
      <c r="AF92" s="752"/>
      <c r="AG92" s="891"/>
      <c r="AH92" s="458"/>
      <c r="AI92" s="31"/>
      <c r="AJ92" s="31"/>
      <c r="AK92" s="459"/>
      <c r="AL92" s="933"/>
      <c r="AM92" s="466"/>
      <c r="AN92" s="934"/>
      <c r="AO92" s="934"/>
      <c r="AP92" s="934"/>
      <c r="AQ92" s="936"/>
      <c r="AU92" s="1197" t="s">
        <v>1582</v>
      </c>
      <c r="AV92" s="1199" t="s">
        <v>1572</v>
      </c>
      <c r="AW92" s="1192" t="s">
        <v>1884</v>
      </c>
      <c r="AX92" s="1202" t="s">
        <v>1885</v>
      </c>
      <c r="AY92" s="1192" t="s">
        <v>1884</v>
      </c>
      <c r="AZ92" s="1202" t="s">
        <v>1885</v>
      </c>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780"/>
      <c r="W93" s="928"/>
      <c r="X93" s="929"/>
      <c r="Y93" s="931"/>
      <c r="Z93" s="930"/>
      <c r="AA93" s="938"/>
      <c r="AB93" s="938"/>
      <c r="AC93" s="938"/>
      <c r="AD93" s="754"/>
      <c r="AE93" s="752"/>
      <c r="AF93" s="752"/>
      <c r="AG93" s="891"/>
      <c r="AH93" s="458"/>
      <c r="AI93" s="31"/>
      <c r="AJ93" s="31"/>
      <c r="AK93" s="459"/>
      <c r="AL93" s="933"/>
      <c r="AM93" s="466"/>
      <c r="AN93" s="934"/>
      <c r="AO93" s="934"/>
      <c r="AP93" s="934"/>
      <c r="AQ93" s="936"/>
      <c r="AU93" s="1197" t="s">
        <v>1583</v>
      </c>
      <c r="AV93" s="1199" t="s">
        <v>1572</v>
      </c>
      <c r="AW93" s="1192" t="s">
        <v>1886</v>
      </c>
      <c r="AX93" s="1202" t="s">
        <v>1887</v>
      </c>
      <c r="AY93" s="1192" t="s">
        <v>1886</v>
      </c>
      <c r="AZ93" s="1202" t="s">
        <v>1887</v>
      </c>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780"/>
      <c r="W94" s="928"/>
      <c r="X94" s="929"/>
      <c r="Y94" s="931"/>
      <c r="Z94" s="930"/>
      <c r="AA94" s="938"/>
      <c r="AB94" s="938"/>
      <c r="AC94" s="938"/>
      <c r="AD94" s="754"/>
      <c r="AE94" s="752"/>
      <c r="AF94" s="752"/>
      <c r="AG94" s="891"/>
      <c r="AH94" s="458"/>
      <c r="AI94" s="31"/>
      <c r="AJ94" s="31"/>
      <c r="AK94" s="459"/>
      <c r="AL94" s="933"/>
      <c r="AM94" s="466"/>
      <c r="AN94" s="934"/>
      <c r="AO94" s="934"/>
      <c r="AP94" s="934"/>
      <c r="AQ94" s="936"/>
      <c r="AU94" s="1197" t="s">
        <v>1584</v>
      </c>
      <c r="AV94" s="1199" t="s">
        <v>1572</v>
      </c>
      <c r="AW94" s="1186" t="s">
        <v>1888</v>
      </c>
      <c r="AX94" s="1188" t="s">
        <v>1889</v>
      </c>
      <c r="AY94" s="1186" t="s">
        <v>1888</v>
      </c>
      <c r="AZ94" s="1188" t="s">
        <v>1889</v>
      </c>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780"/>
      <c r="W95" s="928"/>
      <c r="X95" s="929"/>
      <c r="Y95" s="931"/>
      <c r="Z95" s="930"/>
      <c r="AA95" s="938"/>
      <c r="AB95" s="938"/>
      <c r="AC95" s="938"/>
      <c r="AD95" s="754"/>
      <c r="AE95" s="752"/>
      <c r="AF95" s="752"/>
      <c r="AG95" s="891"/>
      <c r="AH95" s="458"/>
      <c r="AI95" s="31"/>
      <c r="AJ95" s="31"/>
      <c r="AK95" s="459"/>
      <c r="AL95" s="933"/>
      <c r="AM95" s="466"/>
      <c r="AN95" s="934"/>
      <c r="AO95" s="934"/>
      <c r="AP95" s="934"/>
      <c r="AQ95" s="936"/>
      <c r="AU95" s="1197" t="s">
        <v>1585</v>
      </c>
      <c r="AV95" s="1199" t="s">
        <v>1572</v>
      </c>
      <c r="AW95" s="1192" t="s">
        <v>1882</v>
      </c>
      <c r="AX95" s="1202" t="s">
        <v>1883</v>
      </c>
      <c r="AY95" s="1192" t="s">
        <v>1882</v>
      </c>
      <c r="AZ95" s="1202" t="s">
        <v>1883</v>
      </c>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780"/>
      <c r="W96" s="928"/>
      <c r="X96" s="929"/>
      <c r="Y96" s="931"/>
      <c r="Z96" s="930"/>
      <c r="AA96" s="938"/>
      <c r="AB96" s="938"/>
      <c r="AC96" s="938"/>
      <c r="AD96" s="754"/>
      <c r="AE96" s="752"/>
      <c r="AF96" s="752"/>
      <c r="AG96" s="891"/>
      <c r="AH96" s="458"/>
      <c r="AI96" s="31"/>
      <c r="AJ96" s="31"/>
      <c r="AK96" s="459"/>
      <c r="AL96" s="933"/>
      <c r="AM96" s="466"/>
      <c r="AN96" s="934"/>
      <c r="AO96" s="934"/>
      <c r="AP96" s="934"/>
      <c r="AQ96" s="936"/>
      <c r="AU96" s="1197" t="s">
        <v>1586</v>
      </c>
      <c r="AV96" s="1199" t="s">
        <v>1572</v>
      </c>
      <c r="AW96" s="1192" t="s">
        <v>1890</v>
      </c>
      <c r="AX96" s="1202" t="s">
        <v>1891</v>
      </c>
      <c r="AY96" s="1192" t="s">
        <v>1890</v>
      </c>
      <c r="AZ96" s="1202" t="s">
        <v>1891</v>
      </c>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780"/>
      <c r="W97" s="928"/>
      <c r="X97" s="929"/>
      <c r="Y97" s="931"/>
      <c r="Z97" s="930"/>
      <c r="AA97" s="938"/>
      <c r="AB97" s="938"/>
      <c r="AC97" s="938"/>
      <c r="AD97" s="754"/>
      <c r="AE97" s="752"/>
      <c r="AF97" s="752"/>
      <c r="AG97" s="891"/>
      <c r="AH97" s="458"/>
      <c r="AI97" s="31"/>
      <c r="AJ97" s="31"/>
      <c r="AK97" s="459"/>
      <c r="AL97" s="933"/>
      <c r="AM97" s="466"/>
      <c r="AN97" s="934"/>
      <c r="AO97" s="934"/>
      <c r="AP97" s="934"/>
      <c r="AQ97" s="936"/>
      <c r="AU97" s="1197" t="s">
        <v>1587</v>
      </c>
      <c r="AV97" s="1199" t="s">
        <v>1572</v>
      </c>
      <c r="AW97" s="1186" t="s">
        <v>1892</v>
      </c>
      <c r="AX97" s="1202" t="s">
        <v>1893</v>
      </c>
      <c r="AY97" s="1186" t="s">
        <v>1892</v>
      </c>
      <c r="AZ97" s="1202" t="s">
        <v>1893</v>
      </c>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780"/>
      <c r="W98" s="928"/>
      <c r="X98" s="929"/>
      <c r="Y98" s="931"/>
      <c r="Z98" s="930"/>
      <c r="AA98" s="938"/>
      <c r="AB98" s="938"/>
      <c r="AC98" s="938"/>
      <c r="AD98" s="754"/>
      <c r="AE98" s="752"/>
      <c r="AF98" s="752"/>
      <c r="AG98" s="891"/>
      <c r="AH98" s="458"/>
      <c r="AI98" s="31"/>
      <c r="AJ98" s="31"/>
      <c r="AK98" s="459"/>
      <c r="AL98" s="933"/>
      <c r="AM98" s="466"/>
      <c r="AN98" s="934"/>
      <c r="AO98" s="934"/>
      <c r="AP98" s="934"/>
      <c r="AQ98" s="936"/>
      <c r="AU98" s="1197" t="s">
        <v>1588</v>
      </c>
      <c r="AV98" s="1199" t="s">
        <v>1572</v>
      </c>
      <c r="AW98" s="1186" t="s">
        <v>1894</v>
      </c>
      <c r="AX98" s="1202" t="s">
        <v>1895</v>
      </c>
      <c r="AY98" s="1186" t="s">
        <v>1894</v>
      </c>
      <c r="AZ98" s="1202" t="s">
        <v>1895</v>
      </c>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780"/>
      <c r="W99" s="928"/>
      <c r="X99" s="929"/>
      <c r="Y99" s="931"/>
      <c r="Z99" s="930"/>
      <c r="AA99" s="938"/>
      <c r="AB99" s="938"/>
      <c r="AC99" s="938"/>
      <c r="AD99" s="754"/>
      <c r="AE99" s="752"/>
      <c r="AF99" s="752"/>
      <c r="AG99" s="891"/>
      <c r="AH99" s="458"/>
      <c r="AI99" s="31"/>
      <c r="AJ99" s="31"/>
      <c r="AK99" s="459"/>
      <c r="AL99" s="933"/>
      <c r="AM99" s="466"/>
      <c r="AN99" s="934"/>
      <c r="AO99" s="934"/>
      <c r="AP99" s="934"/>
      <c r="AQ99" s="936"/>
      <c r="AU99" s="1197" t="s">
        <v>1589</v>
      </c>
      <c r="AV99" s="1199" t="s">
        <v>1572</v>
      </c>
      <c r="AW99" s="1192" t="s">
        <v>1896</v>
      </c>
      <c r="AX99" s="1202" t="s">
        <v>1897</v>
      </c>
      <c r="AY99" s="1192" t="s">
        <v>1896</v>
      </c>
      <c r="AZ99" s="1202" t="s">
        <v>1897</v>
      </c>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780"/>
      <c r="W100" s="928"/>
      <c r="X100" s="929"/>
      <c r="Y100" s="931"/>
      <c r="Z100" s="930"/>
      <c r="AA100" s="938"/>
      <c r="AB100" s="938"/>
      <c r="AC100" s="938"/>
      <c r="AD100" s="754"/>
      <c r="AE100" s="752"/>
      <c r="AF100" s="752"/>
      <c r="AG100" s="891"/>
      <c r="AH100" s="458"/>
      <c r="AI100" s="31"/>
      <c r="AJ100" s="31"/>
      <c r="AK100" s="459"/>
      <c r="AL100" s="933"/>
      <c r="AM100" s="466"/>
      <c r="AN100" s="934"/>
      <c r="AO100" s="934"/>
      <c r="AP100" s="934"/>
      <c r="AQ100" s="936"/>
      <c r="AU100" s="1197" t="s">
        <v>1590</v>
      </c>
      <c r="AV100" s="1199" t="s">
        <v>1572</v>
      </c>
      <c r="AW100" s="1192" t="s">
        <v>1898</v>
      </c>
      <c r="AX100" s="1202" t="s">
        <v>1899</v>
      </c>
      <c r="AY100" s="1192" t="s">
        <v>1898</v>
      </c>
      <c r="AZ100" s="1202" t="s">
        <v>1899</v>
      </c>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780"/>
      <c r="W101" s="928"/>
      <c r="X101" s="929"/>
      <c r="Y101" s="931"/>
      <c r="Z101" s="930"/>
      <c r="AA101" s="938"/>
      <c r="AB101" s="938"/>
      <c r="AC101" s="938"/>
      <c r="AD101" s="754"/>
      <c r="AE101" s="752"/>
      <c r="AF101" s="752"/>
      <c r="AG101" s="891"/>
      <c r="AH101" s="458"/>
      <c r="AI101" s="31"/>
      <c r="AJ101" s="31"/>
      <c r="AK101" s="459"/>
      <c r="AL101" s="933"/>
      <c r="AM101" s="466"/>
      <c r="AN101" s="934"/>
      <c r="AO101" s="934"/>
      <c r="AP101" s="934"/>
      <c r="AQ101" s="936"/>
      <c r="AU101" s="1197" t="s">
        <v>1591</v>
      </c>
      <c r="AV101" s="1199" t="s">
        <v>1572</v>
      </c>
      <c r="AW101" s="1192" t="s">
        <v>1900</v>
      </c>
      <c r="AX101" s="1202" t="s">
        <v>1901</v>
      </c>
      <c r="AY101" s="1192" t="s">
        <v>1900</v>
      </c>
      <c r="AZ101" s="1202" t="s">
        <v>1901</v>
      </c>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780"/>
      <c r="W102" s="928"/>
      <c r="X102" s="929"/>
      <c r="Y102" s="931"/>
      <c r="Z102" s="930"/>
      <c r="AA102" s="938"/>
      <c r="AB102" s="938"/>
      <c r="AC102" s="938"/>
      <c r="AD102" s="754"/>
      <c r="AE102" s="752"/>
      <c r="AF102" s="752"/>
      <c r="AG102" s="891"/>
      <c r="AH102" s="458"/>
      <c r="AI102" s="31"/>
      <c r="AJ102" s="31"/>
      <c r="AK102" s="459"/>
      <c r="AL102" s="933"/>
      <c r="AM102" s="466"/>
      <c r="AN102" s="934"/>
      <c r="AO102" s="934"/>
      <c r="AP102" s="934"/>
      <c r="AQ102" s="936"/>
      <c r="AU102" s="1197" t="s">
        <v>1592</v>
      </c>
      <c r="AV102" s="1199" t="s">
        <v>1572</v>
      </c>
      <c r="AW102" s="1192" t="s">
        <v>1902</v>
      </c>
      <c r="AX102" s="1202" t="s">
        <v>1903</v>
      </c>
      <c r="AY102" s="1192" t="s">
        <v>1902</v>
      </c>
      <c r="AZ102" s="1202" t="s">
        <v>1903</v>
      </c>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780"/>
      <c r="W103" s="928"/>
      <c r="X103" s="929"/>
      <c r="Y103" s="931"/>
      <c r="Z103" s="930"/>
      <c r="AA103" s="938"/>
      <c r="AB103" s="938"/>
      <c r="AC103" s="938"/>
      <c r="AD103" s="754"/>
      <c r="AE103" s="752"/>
      <c r="AF103" s="752"/>
      <c r="AG103" s="891"/>
      <c r="AH103" s="458"/>
      <c r="AI103" s="31"/>
      <c r="AJ103" s="31"/>
      <c r="AK103" s="459"/>
      <c r="AL103" s="933"/>
      <c r="AM103" s="466"/>
      <c r="AN103" s="934"/>
      <c r="AO103" s="934"/>
      <c r="AP103" s="934"/>
      <c r="AQ103" s="936"/>
      <c r="AU103" s="1197" t="s">
        <v>1593</v>
      </c>
      <c r="AV103" s="1199" t="s">
        <v>1572</v>
      </c>
      <c r="AW103" s="1192" t="s">
        <v>1904</v>
      </c>
      <c r="AX103" s="1202" t="s">
        <v>1905</v>
      </c>
      <c r="AY103" s="1192" t="s">
        <v>1904</v>
      </c>
      <c r="AZ103" s="1202" t="s">
        <v>1905</v>
      </c>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780"/>
      <c r="W104" s="928"/>
      <c r="X104" s="929"/>
      <c r="Y104" s="931"/>
      <c r="Z104" s="930"/>
      <c r="AA104" s="938"/>
      <c r="AB104" s="938"/>
      <c r="AC104" s="938"/>
      <c r="AD104" s="754"/>
      <c r="AE104" s="752"/>
      <c r="AF104" s="752"/>
      <c r="AG104" s="891"/>
      <c r="AH104" s="458"/>
      <c r="AI104" s="31"/>
      <c r="AJ104" s="31"/>
      <c r="AK104" s="459"/>
      <c r="AL104" s="933"/>
      <c r="AM104" s="466"/>
      <c r="AN104" s="934"/>
      <c r="AO104" s="934"/>
      <c r="AP104" s="934"/>
      <c r="AQ104" s="936"/>
      <c r="AU104" s="1197" t="s">
        <v>1594</v>
      </c>
      <c r="AV104" s="1199" t="s">
        <v>1572</v>
      </c>
      <c r="AW104" s="1192" t="s">
        <v>1906</v>
      </c>
      <c r="AX104" s="1202" t="s">
        <v>1906</v>
      </c>
      <c r="AY104" s="1192" t="s">
        <v>1906</v>
      </c>
      <c r="AZ104" s="1202" t="s">
        <v>1906</v>
      </c>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780"/>
      <c r="W105" s="928"/>
      <c r="X105" s="929"/>
      <c r="Y105" s="931"/>
      <c r="Z105" s="930"/>
      <c r="AA105" s="938"/>
      <c r="AB105" s="938"/>
      <c r="AC105" s="938"/>
      <c r="AD105" s="754"/>
      <c r="AE105" s="752"/>
      <c r="AF105" s="752"/>
      <c r="AG105" s="891"/>
      <c r="AH105" s="458"/>
      <c r="AI105" s="31"/>
      <c r="AJ105" s="31"/>
      <c r="AK105" s="459"/>
      <c r="AL105" s="933"/>
      <c r="AM105" s="466"/>
      <c r="AN105" s="934"/>
      <c r="AO105" s="934"/>
      <c r="AP105" s="934"/>
      <c r="AQ105" s="936"/>
      <c r="AU105" s="1197" t="s">
        <v>1595</v>
      </c>
      <c r="AV105" s="1199" t="s">
        <v>1572</v>
      </c>
      <c r="AW105" s="1192" t="s">
        <v>1907</v>
      </c>
      <c r="AX105" s="1202" t="s">
        <v>1908</v>
      </c>
      <c r="AY105" s="1192" t="s">
        <v>1907</v>
      </c>
      <c r="AZ105" s="1202" t="s">
        <v>1908</v>
      </c>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780"/>
      <c r="W106" s="928"/>
      <c r="X106" s="929"/>
      <c r="Y106" s="931"/>
      <c r="Z106" s="930"/>
      <c r="AA106" s="938"/>
      <c r="AB106" s="938"/>
      <c r="AC106" s="938"/>
      <c r="AD106" s="754"/>
      <c r="AE106" s="752"/>
      <c r="AF106" s="752"/>
      <c r="AG106" s="891"/>
      <c r="AH106" s="458"/>
      <c r="AI106" s="31"/>
      <c r="AJ106" s="31"/>
      <c r="AK106" s="459"/>
      <c r="AL106" s="933"/>
      <c r="AM106" s="466"/>
      <c r="AN106" s="934"/>
      <c r="AO106" s="934"/>
      <c r="AP106" s="934"/>
      <c r="AQ106" s="936"/>
      <c r="AU106" s="1197" t="s">
        <v>1596</v>
      </c>
      <c r="AV106" s="1199" t="s">
        <v>1572</v>
      </c>
      <c r="AW106" s="1192" t="s">
        <v>1909</v>
      </c>
      <c r="AX106" s="1202" t="s">
        <v>1910</v>
      </c>
      <c r="AY106" s="1192" t="s">
        <v>1909</v>
      </c>
      <c r="AZ106" s="1202" t="s">
        <v>1910</v>
      </c>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780"/>
      <c r="W107" s="928"/>
      <c r="X107" s="929"/>
      <c r="Y107" s="931"/>
      <c r="Z107" s="930"/>
      <c r="AA107" s="938"/>
      <c r="AB107" s="938"/>
      <c r="AC107" s="938"/>
      <c r="AD107" s="754"/>
      <c r="AE107" s="752"/>
      <c r="AF107" s="752"/>
      <c r="AG107" s="891"/>
      <c r="AH107" s="458"/>
      <c r="AI107" s="31"/>
      <c r="AJ107" s="31"/>
      <c r="AK107" s="459"/>
      <c r="AL107" s="933"/>
      <c r="AM107" s="466"/>
      <c r="AN107" s="934"/>
      <c r="AO107" s="934"/>
      <c r="AP107" s="934"/>
      <c r="AQ107" s="936"/>
      <c r="AU107" s="1197" t="s">
        <v>1597</v>
      </c>
      <c r="AV107" s="1199" t="s">
        <v>1572</v>
      </c>
      <c r="AW107" s="1192" t="s">
        <v>1911</v>
      </c>
      <c r="AX107" s="1202" t="s">
        <v>1912</v>
      </c>
      <c r="AY107" s="1192" t="s">
        <v>1911</v>
      </c>
      <c r="AZ107" s="1202" t="s">
        <v>1912</v>
      </c>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780"/>
      <c r="W108" s="928"/>
      <c r="X108" s="929"/>
      <c r="Y108" s="931"/>
      <c r="Z108" s="930"/>
      <c r="AA108" s="938"/>
      <c r="AB108" s="938"/>
      <c r="AC108" s="938"/>
      <c r="AD108" s="754"/>
      <c r="AE108" s="752"/>
      <c r="AF108" s="752"/>
      <c r="AG108" s="891"/>
      <c r="AH108" s="458"/>
      <c r="AI108" s="31"/>
      <c r="AJ108" s="31"/>
      <c r="AK108" s="459"/>
      <c r="AL108" s="933"/>
      <c r="AM108" s="466"/>
      <c r="AN108" s="934"/>
      <c r="AO108" s="934"/>
      <c r="AP108" s="934"/>
      <c r="AQ108" s="936"/>
      <c r="AU108" s="1197" t="s">
        <v>1598</v>
      </c>
      <c r="AV108" s="1199" t="s">
        <v>1572</v>
      </c>
      <c r="AW108" s="1192" t="s">
        <v>1913</v>
      </c>
      <c r="AX108" s="1202" t="s">
        <v>1913</v>
      </c>
      <c r="AY108" s="1192" t="s">
        <v>1913</v>
      </c>
      <c r="AZ108" s="1202" t="s">
        <v>1913</v>
      </c>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780"/>
      <c r="W109" s="928"/>
      <c r="X109" s="929"/>
      <c r="Y109" s="931"/>
      <c r="Z109" s="930"/>
      <c r="AA109" s="938"/>
      <c r="AB109" s="938"/>
      <c r="AC109" s="938"/>
      <c r="AD109" s="754"/>
      <c r="AE109" s="752"/>
      <c r="AF109" s="752"/>
      <c r="AG109" s="891"/>
      <c r="AH109" s="458"/>
      <c r="AI109" s="31"/>
      <c r="AJ109" s="31"/>
      <c r="AK109" s="459"/>
      <c r="AL109" s="933"/>
      <c r="AM109" s="466"/>
      <c r="AN109" s="934"/>
      <c r="AO109" s="934"/>
      <c r="AP109" s="934"/>
      <c r="AQ109" s="936"/>
      <c r="AU109" s="1197" t="s">
        <v>1599</v>
      </c>
      <c r="AV109" s="1199" t="s">
        <v>1572</v>
      </c>
      <c r="AW109" s="1192" t="s">
        <v>1914</v>
      </c>
      <c r="AX109" s="1202" t="s">
        <v>1915</v>
      </c>
      <c r="AY109" s="1192" t="s">
        <v>1914</v>
      </c>
      <c r="AZ109" s="1202" t="s">
        <v>1915</v>
      </c>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780"/>
      <c r="W110" s="928"/>
      <c r="X110" s="929"/>
      <c r="Y110" s="931"/>
      <c r="Z110" s="930"/>
      <c r="AA110" s="938"/>
      <c r="AB110" s="938"/>
      <c r="AC110" s="938"/>
      <c r="AD110" s="754"/>
      <c r="AE110" s="752"/>
      <c r="AF110" s="752"/>
      <c r="AG110" s="891"/>
      <c r="AH110" s="458"/>
      <c r="AI110" s="31"/>
      <c r="AJ110" s="31"/>
      <c r="AK110" s="459"/>
      <c r="AL110" s="933"/>
      <c r="AM110" s="466"/>
      <c r="AN110" s="934"/>
      <c r="AO110" s="934"/>
      <c r="AP110" s="934"/>
      <c r="AQ110" s="936"/>
      <c r="AU110" s="1197" t="s">
        <v>1916</v>
      </c>
      <c r="AV110" s="1199" t="s">
        <v>1572</v>
      </c>
      <c r="AW110" s="1192" t="s">
        <v>1918</v>
      </c>
      <c r="AX110" s="1202" t="s">
        <v>1917</v>
      </c>
      <c r="AY110" s="1192" t="s">
        <v>1918</v>
      </c>
      <c r="AZ110" s="1202" t="s">
        <v>1917</v>
      </c>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780"/>
      <c r="W111" s="928"/>
      <c r="X111" s="929"/>
      <c r="Y111" s="931"/>
      <c r="Z111" s="930"/>
      <c r="AA111" s="938"/>
      <c r="AB111" s="938"/>
      <c r="AC111" s="938"/>
      <c r="AD111" s="754"/>
      <c r="AE111" s="752"/>
      <c r="AF111" s="752"/>
      <c r="AG111" s="891"/>
      <c r="AH111" s="458"/>
      <c r="AI111" s="31"/>
      <c r="AJ111" s="31"/>
      <c r="AK111" s="459"/>
      <c r="AL111" s="933"/>
      <c r="AM111" s="466"/>
      <c r="AN111" s="934"/>
      <c r="AO111" s="934"/>
      <c r="AP111" s="934"/>
      <c r="AQ111" s="936"/>
      <c r="AU111" s="1197" t="s">
        <v>2508</v>
      </c>
      <c r="AV111" s="1199" t="s">
        <v>1572</v>
      </c>
      <c r="AW111" s="1192" t="s">
        <v>2509</v>
      </c>
      <c r="AX111" s="1202" t="s">
        <v>2510</v>
      </c>
      <c r="AY111" s="1192" t="s">
        <v>2509</v>
      </c>
      <c r="AZ111" s="1202" t="s">
        <v>2510</v>
      </c>
      <c r="CY111" s="818"/>
    </row>
    <row r="112" spans="2:103" ht="18.75" customHeight="1" thickBot="1" x14ac:dyDescent="0.3">
      <c r="B112" s="222">
        <v>106</v>
      </c>
      <c r="C112" s="1033"/>
      <c r="D112" s="918"/>
      <c r="E112" s="1035"/>
      <c r="F112" s="749"/>
      <c r="G112" s="750"/>
      <c r="H112" s="919"/>
      <c r="I112" s="920"/>
      <c r="J112" s="32"/>
      <c r="K112" s="32"/>
      <c r="L112" s="1075"/>
      <c r="M112" s="49"/>
      <c r="O112" s="1059"/>
      <c r="P112" s="386"/>
      <c r="Q112" s="32"/>
      <c r="R112" s="924"/>
      <c r="S112" s="923"/>
      <c r="T112" s="379"/>
      <c r="U112" s="379"/>
      <c r="V112" s="780"/>
      <c r="W112" s="928"/>
      <c r="X112" s="929"/>
      <c r="Y112" s="931"/>
      <c r="Z112" s="930"/>
      <c r="AA112" s="938"/>
      <c r="AB112" s="938"/>
      <c r="AC112" s="938"/>
      <c r="AD112" s="754"/>
      <c r="AE112" s="752"/>
      <c r="AF112" s="752"/>
      <c r="AG112" s="891"/>
      <c r="AH112" s="458"/>
      <c r="AI112" s="31"/>
      <c r="AJ112" s="31"/>
      <c r="AK112" s="459"/>
      <c r="AL112" s="933"/>
      <c r="AM112" s="466"/>
      <c r="AN112" s="934"/>
      <c r="AO112" s="934"/>
      <c r="AP112" s="934"/>
      <c r="AQ112" s="936"/>
      <c r="AU112" s="1162" t="s">
        <v>643</v>
      </c>
      <c r="AV112" s="1163" t="s">
        <v>1919</v>
      </c>
      <c r="AW112" s="1163" t="s">
        <v>1831</v>
      </c>
      <c r="AX112" s="1175" t="s">
        <v>1832</v>
      </c>
      <c r="AY112" s="1163" t="s">
        <v>1833</v>
      </c>
      <c r="AZ112" s="1175" t="s">
        <v>1834</v>
      </c>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780"/>
      <c r="W113" s="928"/>
      <c r="X113" s="929"/>
      <c r="Y113" s="931"/>
      <c r="Z113" s="930"/>
      <c r="AA113" s="938"/>
      <c r="AB113" s="938"/>
      <c r="AC113" s="938"/>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780"/>
      <c r="W114" s="928"/>
      <c r="X114" s="929"/>
      <c r="Y114" s="931"/>
      <c r="Z114" s="930"/>
      <c r="AA114" s="938"/>
      <c r="AB114" s="938"/>
      <c r="AC114" s="938"/>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780"/>
      <c r="W115" s="928"/>
      <c r="X115" s="929"/>
      <c r="Y115" s="931"/>
      <c r="Z115" s="930"/>
      <c r="AA115" s="938"/>
      <c r="AB115" s="938"/>
      <c r="AC115" s="938"/>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780"/>
      <c r="W116" s="928"/>
      <c r="X116" s="929"/>
      <c r="Y116" s="931"/>
      <c r="Z116" s="930"/>
      <c r="AA116" s="938"/>
      <c r="AB116" s="938"/>
      <c r="AC116" s="938"/>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780"/>
      <c r="W117" s="928"/>
      <c r="X117" s="929"/>
      <c r="Y117" s="931"/>
      <c r="Z117" s="930"/>
      <c r="AA117" s="938"/>
      <c r="AB117" s="938"/>
      <c r="AC117" s="938"/>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780"/>
      <c r="W118" s="928"/>
      <c r="X118" s="929"/>
      <c r="Y118" s="931"/>
      <c r="Z118" s="930"/>
      <c r="AA118" s="938"/>
      <c r="AB118" s="938"/>
      <c r="AC118" s="938"/>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780"/>
      <c r="W119" s="928"/>
      <c r="X119" s="929"/>
      <c r="Y119" s="931"/>
      <c r="Z119" s="930"/>
      <c r="AA119" s="938"/>
      <c r="AB119" s="938"/>
      <c r="AC119" s="938"/>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780"/>
      <c r="W120" s="928"/>
      <c r="X120" s="929"/>
      <c r="Y120" s="931"/>
      <c r="Z120" s="930"/>
      <c r="AA120" s="938"/>
      <c r="AB120" s="938"/>
      <c r="AC120" s="938"/>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780"/>
      <c r="W121" s="928"/>
      <c r="X121" s="929"/>
      <c r="Y121" s="931"/>
      <c r="Z121" s="930"/>
      <c r="AA121" s="938"/>
      <c r="AB121" s="938"/>
      <c r="AC121" s="938"/>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780"/>
      <c r="W122" s="928"/>
      <c r="X122" s="929"/>
      <c r="Y122" s="931"/>
      <c r="Z122" s="930"/>
      <c r="AA122" s="938"/>
      <c r="AB122" s="938"/>
      <c r="AC122" s="938"/>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780"/>
      <c r="W123" s="928"/>
      <c r="X123" s="929"/>
      <c r="Y123" s="931"/>
      <c r="Z123" s="930"/>
      <c r="AA123" s="938"/>
      <c r="AB123" s="938"/>
      <c r="AC123" s="938"/>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780"/>
      <c r="W124" s="928"/>
      <c r="X124" s="929"/>
      <c r="Y124" s="931"/>
      <c r="Z124" s="930"/>
      <c r="AA124" s="938"/>
      <c r="AB124" s="938"/>
      <c r="AC124" s="938"/>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780"/>
      <c r="W125" s="928"/>
      <c r="X125" s="929"/>
      <c r="Y125" s="931"/>
      <c r="Z125" s="930"/>
      <c r="AA125" s="938"/>
      <c r="AB125" s="938"/>
      <c r="AC125" s="938"/>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780"/>
      <c r="W126" s="928"/>
      <c r="X126" s="929"/>
      <c r="Y126" s="931"/>
      <c r="Z126" s="930"/>
      <c r="AA126" s="938"/>
      <c r="AB126" s="938"/>
      <c r="AC126" s="938"/>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780"/>
      <c r="W127" s="928"/>
      <c r="X127" s="929"/>
      <c r="Y127" s="931"/>
      <c r="Z127" s="930"/>
      <c r="AA127" s="938"/>
      <c r="AB127" s="938"/>
      <c r="AC127" s="938"/>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780"/>
      <c r="W128" s="928"/>
      <c r="X128" s="929"/>
      <c r="Y128" s="931"/>
      <c r="Z128" s="930"/>
      <c r="AA128" s="938"/>
      <c r="AB128" s="938"/>
      <c r="AC128" s="938"/>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780"/>
      <c r="W129" s="928"/>
      <c r="X129" s="929"/>
      <c r="Y129" s="931"/>
      <c r="Z129" s="930"/>
      <c r="AA129" s="938"/>
      <c r="AB129" s="938"/>
      <c r="AC129" s="938"/>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780"/>
      <c r="W130" s="928"/>
      <c r="X130" s="929"/>
      <c r="Y130" s="931"/>
      <c r="Z130" s="930"/>
      <c r="AA130" s="938"/>
      <c r="AB130" s="938"/>
      <c r="AC130" s="938"/>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780"/>
      <c r="W131" s="928"/>
      <c r="X131" s="929"/>
      <c r="Y131" s="931"/>
      <c r="Z131" s="930"/>
      <c r="AA131" s="938"/>
      <c r="AB131" s="938"/>
      <c r="AC131" s="938"/>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780"/>
      <c r="W132" s="928"/>
      <c r="X132" s="929"/>
      <c r="Y132" s="931"/>
      <c r="Z132" s="930"/>
      <c r="AA132" s="938"/>
      <c r="AB132" s="938"/>
      <c r="AC132" s="938"/>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780"/>
      <c r="W133" s="928"/>
      <c r="X133" s="929"/>
      <c r="Y133" s="931"/>
      <c r="Z133" s="930"/>
      <c r="AA133" s="938"/>
      <c r="AB133" s="938"/>
      <c r="AC133" s="938"/>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780"/>
      <c r="W134" s="928"/>
      <c r="X134" s="929"/>
      <c r="Y134" s="931"/>
      <c r="Z134" s="930"/>
      <c r="AA134" s="938"/>
      <c r="AB134" s="938"/>
      <c r="AC134" s="938"/>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780"/>
      <c r="W135" s="928"/>
      <c r="X135" s="929"/>
      <c r="Y135" s="931"/>
      <c r="Z135" s="930"/>
      <c r="AA135" s="938"/>
      <c r="AB135" s="938"/>
      <c r="AC135" s="938"/>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780"/>
      <c r="W136" s="928"/>
      <c r="X136" s="929"/>
      <c r="Y136" s="931"/>
      <c r="Z136" s="930"/>
      <c r="AA136" s="938"/>
      <c r="AB136" s="938"/>
      <c r="AC136" s="938"/>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780"/>
      <c r="W137" s="928"/>
      <c r="X137" s="929"/>
      <c r="Y137" s="931"/>
      <c r="Z137" s="930"/>
      <c r="AA137" s="938"/>
      <c r="AB137" s="938"/>
      <c r="AC137" s="938"/>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780"/>
      <c r="W138" s="928"/>
      <c r="X138" s="929"/>
      <c r="Y138" s="931"/>
      <c r="Z138" s="930"/>
      <c r="AA138" s="938"/>
      <c r="AB138" s="938"/>
      <c r="AC138" s="938"/>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780"/>
      <c r="W139" s="928"/>
      <c r="X139" s="929"/>
      <c r="Y139" s="931"/>
      <c r="Z139" s="930"/>
      <c r="AA139" s="938"/>
      <c r="AB139" s="938"/>
      <c r="AC139" s="938"/>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780"/>
      <c r="W140" s="928"/>
      <c r="X140" s="929"/>
      <c r="Y140" s="931"/>
      <c r="Z140" s="930"/>
      <c r="AA140" s="938"/>
      <c r="AB140" s="938"/>
      <c r="AC140" s="938"/>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780"/>
      <c r="W141" s="928"/>
      <c r="X141" s="929"/>
      <c r="Y141" s="931"/>
      <c r="Z141" s="930"/>
      <c r="AA141" s="938"/>
      <c r="AB141" s="938"/>
      <c r="AC141" s="938"/>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780"/>
      <c r="W142" s="928"/>
      <c r="X142" s="929"/>
      <c r="Y142" s="931"/>
      <c r="Z142" s="930"/>
      <c r="AA142" s="938"/>
      <c r="AB142" s="938"/>
      <c r="AC142" s="938"/>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780"/>
      <c r="W143" s="928"/>
      <c r="X143" s="929"/>
      <c r="Y143" s="931"/>
      <c r="Z143" s="930"/>
      <c r="AA143" s="938"/>
      <c r="AB143" s="938"/>
      <c r="AC143" s="938"/>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780"/>
      <c r="W144" s="928"/>
      <c r="X144" s="929"/>
      <c r="Y144" s="931"/>
      <c r="Z144" s="930"/>
      <c r="AA144" s="938"/>
      <c r="AB144" s="938"/>
      <c r="AC144" s="938"/>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780"/>
      <c r="W145" s="928"/>
      <c r="X145" s="929"/>
      <c r="Y145" s="931"/>
      <c r="Z145" s="930"/>
      <c r="AA145" s="938"/>
      <c r="AB145" s="938"/>
      <c r="AC145" s="938"/>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780"/>
      <c r="W146" s="928"/>
      <c r="X146" s="929"/>
      <c r="Y146" s="931"/>
      <c r="Z146" s="930"/>
      <c r="AA146" s="938"/>
      <c r="AB146" s="938"/>
      <c r="AC146" s="938"/>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780"/>
      <c r="W147" s="928"/>
      <c r="X147" s="929"/>
      <c r="Y147" s="931"/>
      <c r="Z147" s="930"/>
      <c r="AA147" s="938"/>
      <c r="AB147" s="938"/>
      <c r="AC147" s="938"/>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780"/>
      <c r="W148" s="928"/>
      <c r="X148" s="929"/>
      <c r="Y148" s="931"/>
      <c r="Z148" s="930"/>
      <c r="AA148" s="938"/>
      <c r="AB148" s="938"/>
      <c r="AC148" s="938"/>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780"/>
      <c r="W149" s="928"/>
      <c r="X149" s="929"/>
      <c r="Y149" s="931"/>
      <c r="Z149" s="930"/>
      <c r="AA149" s="938"/>
      <c r="AB149" s="938"/>
      <c r="AC149" s="938"/>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780"/>
      <c r="W150" s="928"/>
      <c r="X150" s="929"/>
      <c r="Y150" s="931"/>
      <c r="Z150" s="930"/>
      <c r="AA150" s="938"/>
      <c r="AB150" s="938"/>
      <c r="AC150" s="938"/>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780"/>
      <c r="W151" s="928"/>
      <c r="X151" s="929"/>
      <c r="Y151" s="931"/>
      <c r="Z151" s="930"/>
      <c r="AA151" s="938"/>
      <c r="AB151" s="938"/>
      <c r="AC151" s="938"/>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780"/>
      <c r="W152" s="928"/>
      <c r="X152" s="929"/>
      <c r="Y152" s="931"/>
      <c r="Z152" s="930"/>
      <c r="AA152" s="938"/>
      <c r="AB152" s="938"/>
      <c r="AC152" s="938"/>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780"/>
      <c r="W153" s="928"/>
      <c r="X153" s="929"/>
      <c r="Y153" s="931"/>
      <c r="Z153" s="930"/>
      <c r="AA153" s="938"/>
      <c r="AB153" s="938"/>
      <c r="AC153" s="938"/>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780"/>
      <c r="W154" s="928"/>
      <c r="X154" s="929"/>
      <c r="Y154" s="931"/>
      <c r="Z154" s="930"/>
      <c r="AA154" s="938"/>
      <c r="AB154" s="938"/>
      <c r="AC154" s="938"/>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780"/>
      <c r="W155" s="928"/>
      <c r="X155" s="929"/>
      <c r="Y155" s="931"/>
      <c r="Z155" s="930"/>
      <c r="AA155" s="938"/>
      <c r="AB155" s="938"/>
      <c r="AC155" s="938"/>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780"/>
      <c r="W156" s="928"/>
      <c r="X156" s="929"/>
      <c r="Y156" s="931"/>
      <c r="Z156" s="930"/>
      <c r="AA156" s="938"/>
      <c r="AB156" s="938"/>
      <c r="AC156" s="938"/>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1">
    <mergeCell ref="AD4:AG4"/>
    <mergeCell ref="C4:D4"/>
    <mergeCell ref="F4:G4"/>
    <mergeCell ref="I4:K4"/>
    <mergeCell ref="G1:H1"/>
    <mergeCell ref="B2:D2"/>
    <mergeCell ref="C3:D3"/>
    <mergeCell ref="E3:E4"/>
    <mergeCell ref="I3:K3"/>
    <mergeCell ref="F2:H2"/>
    <mergeCell ref="J2:L2"/>
  </mergeCells>
  <conditionalFormatting sqref="BH7:BH56">
    <cfRule type="containsText" dxfId="3" priority="2" stopIfTrue="1" operator="containsText" text="No exam date">
      <formula>NOT(ISERROR(SEARCH("No exam date",BH7)))</formula>
    </cfRule>
  </conditionalFormatting>
  <conditionalFormatting sqref="BI7:BI56">
    <cfRule type="containsText" dxfId="2" priority="1" stopIfTrue="1" operator="containsText" text="Required: entry missing">
      <formula>NOT(ISERROR(SEARCH("Required: entry missing",BI7)))</formula>
    </cfRule>
  </conditionalFormatting>
  <conditionalFormatting sqref="CZ7:DA56">
    <cfRule type="containsText" dxfId="1" priority="9" stopIfTrue="1" operator="containsText" text="No dose units entered">
      <formula>NOT(ISERROR(SEARCH("No dose units entered",CZ7)))</formula>
    </cfRule>
    <cfRule type="containsText" dxfId="0" priority="10" stopIfTrue="1" operator="containsText" text="Look for Note on dose units">
      <formula>NOT(ISERROR(SEARCH("Look for Note on dose units",CZ7)))</formula>
    </cfRule>
  </conditionalFormatting>
  <dataValidations count="25">
    <dataValidation type="list" allowBlank="1" showInputMessage="1" showErrorMessage="1" sqref="S7:S156 AG7:AG156 X7:X156" xr:uid="{00000000-0002-0000-2500-000000000000}">
      <formula1>"Yes, No, Not known"</formula1>
    </dataValidation>
    <dataValidation type="decimal" allowBlank="1" showInputMessage="1" showErrorMessage="1" error="Height must be entered in centimeters" sqref="Q7:Q156" xr:uid="{00000000-0002-0000-2500-000001000000}">
      <formula1>0.5</formula1>
      <formula2>3</formula2>
    </dataValidation>
    <dataValidation type="decimal" operator="greaterThan" allowBlank="1" showInputMessage="1" showErrorMessage="1" error="Dose entries cannot be a negative number " sqref="E7:K156" xr:uid="{00000000-0002-0000-2500-000002000000}">
      <formula1>0</formula1>
    </dataValidation>
    <dataValidation type="whole" allowBlank="1" showInputMessage="1" showErrorMessage="1" sqref="V7:V156" xr:uid="{00000000-0002-0000-2500-000003000000}">
      <formula1>0</formula1>
      <formula2>200</formula2>
    </dataValidation>
    <dataValidation type="decimal" operator="greaterThan" allowBlank="1" showInputMessage="1" showErrorMessage="1" sqref="AA7:AC156" xr:uid="{00000000-0002-0000-2500-000004000000}">
      <formula1>0</formula1>
    </dataValidation>
    <dataValidation type="list" allowBlank="1" showInputMessage="1" sqref="H4" xr:uid="{00000000-0002-0000-2500-000005000000}">
      <formula1>"Seconds, Minutes - decimal point - seconds, Minutes and decimal fraction of minutes, Other, Not known"</formula1>
    </dataValidation>
    <dataValidation type="list" allowBlank="1" showInputMessage="1" sqref="I4:K4" xr:uid="{00000000-0002-0000-2500-000006000000}">
      <formula1>"Gy, dGy, cGy, mGy, Other, Not known"</formula1>
    </dataValidation>
    <dataValidation type="list" allowBlank="1" showInputMessage="1" showErrorMessage="1" sqref="P7:P156" xr:uid="{00000000-0002-0000-2500-000007000000}">
      <formula1>$AU$29:$AU$32</formula1>
    </dataValidation>
    <dataValidation type="list" allowBlank="1" showInputMessage="1" showErrorMessage="1" sqref="AP7:AP156" xr:uid="{00000000-0002-0000-2500-000008000000}">
      <formula1>$AW$27:$AW$34</formula1>
    </dataValidation>
    <dataValidation type="list" allowBlank="1" showInputMessage="1" showErrorMessage="1" sqref="Y7:Y156" xr:uid="{00000000-0002-0000-2500-000009000000}">
      <formula1>$AW$13:$AW$23</formula1>
    </dataValidation>
    <dataValidation type="decimal" allowBlank="1" showInputMessage="1" showErrorMessage="1" sqref="O7:O156" xr:uid="{00000000-0002-0000-2500-00000A000000}">
      <formula1>16</formula1>
      <formula2>120</formula2>
    </dataValidation>
    <dataValidation type="decimal" allowBlank="1" showInputMessage="1" showErrorMessage="1" sqref="M7:M156" xr:uid="{00000000-0002-0000-2500-00000B000000}">
      <formula1>30</formula1>
      <formula2>300</formula2>
    </dataValidation>
    <dataValidation type="list" allowBlank="1" showInputMessage="1" showErrorMessage="1" sqref="R7:R156" xr:uid="{00000000-0002-0000-2500-00000C000000}">
      <formula1>"Yes: High, Yes: Medium, Yes: Low, Yes: Bone, Yes: Soft tissue,Yes: Other, No, No: see notes, Not Known"</formula1>
    </dataValidation>
    <dataValidation type="list" allowBlank="1" showInputMessage="1" showErrorMessage="1" sqref="Z7:Z156" xr:uid="{00000000-0002-0000-2500-00000D000000}">
      <formula1>"Yes: In all cases, Yes: In most cases, Yes: In some cases, No, Not Known"</formula1>
    </dataValidation>
    <dataValidation type="list" allowBlank="1" showInputMessage="1" showErrorMessage="1" sqref="AD7:AD156" xr:uid="{00000000-0002-0000-2500-00000E000000}">
      <formula1>"Yes: fully automatic filtration on this system, No: user can set dose/filtration option, Additional filtration not usual needed for this exam, Not known, Other"</formula1>
    </dataValidation>
    <dataValidation type="list" allowBlank="1" showInputMessage="1" sqref="T7:T156" xr:uid="{00000000-0002-0000-2500-00000F000000}">
      <formula1>"2,3,7.5,10,15,20,30,60"</formula1>
    </dataValidation>
    <dataValidation type="list" allowBlank="1" showInputMessage="1" showErrorMessage="1" sqref="U7:U156" xr:uid="{00000000-0002-0000-2500-000010000000}">
      <formula1>"60,30,15,10,7.5"</formula1>
    </dataValidation>
    <dataValidation type="list" allowBlank="1" showInputMessage="1" sqref="AF7:AF156" xr:uid="{00000000-0002-0000-2500-000011000000}">
      <formula1>"0.5, 1.0, 1.5, 2.0, 2.5, 3.0, 3.5, 4.0, 4.5, 5.0"</formula1>
    </dataValidation>
    <dataValidation type="list" allowBlank="1" showInputMessage="1" sqref="AE7:AE156" xr:uid="{00000000-0002-0000-2500-000012000000}">
      <formula1>"0.1, 0.2, 0.3, 0.4, 0.5, 0.6, 0.7, 0.8, 0.9"</formula1>
    </dataValidation>
    <dataValidation type="list" allowBlank="1" showInputMessage="1" showErrorMessage="1" sqref="AL7:AL156" xr:uid="{00000000-0002-0000-2500-000014000000}">
      <formula1>"Yes, Yes: comment in column AQ, No, Not Known"</formula1>
    </dataValidation>
    <dataValidation type="list" allowBlank="1" showInputMessage="1" showErrorMessage="1" sqref="AM7:AM156" xr:uid="{00000000-0002-0000-2500-000015000000}">
      <formula1>"Not known, Yes: check image after procedure, Yes: see additional information in column AQ, Yes, No"</formula1>
    </dataValidation>
    <dataValidation type="date" allowBlank="1" showInputMessage="1" showErrorMessage="1" sqref="D7:D156" xr:uid="{00000000-0002-0000-2500-000016000000}">
      <formula1>42370</formula1>
      <formula2>47484</formula2>
    </dataValidation>
    <dataValidation type="list" allowBlank="1" showInputMessage="1" sqref="F4:G4" xr:uid="{00000000-0002-0000-2500-000017000000}">
      <formula1>$AU$13:$AU$21</formula1>
    </dataValidation>
    <dataValidation type="list" allowBlank="1" showInputMessage="1" showErrorMessage="1" sqref="B2:D2" xr:uid="{00000000-0002-0000-2500-000013000000}">
      <formula1>$AU$38:$AU$112</formula1>
    </dataValidation>
    <dataValidation type="list" allowBlank="1" showInputMessage="1" showErrorMessage="1" sqref="W7:W156" xr:uid="{77F2B877-59D6-4B62-A687-591C74412128}">
      <formula1>"Yes, Yes: Virtual grid, No, Not known"</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CC99"/>
    <pageSetUpPr fitToPage="1"/>
  </sheetPr>
  <dimension ref="A1:BR352"/>
  <sheetViews>
    <sheetView zoomScale="80" zoomScaleNormal="80" workbookViewId="0">
      <selection sqref="A1:A2"/>
    </sheetView>
  </sheetViews>
  <sheetFormatPr defaultColWidth="9.140625" defaultRowHeight="15" x14ac:dyDescent="0.25"/>
  <cols>
    <col min="1" max="1" width="26.7109375" style="1" customWidth="1"/>
    <col min="2" max="2" width="49.42578125" style="1" customWidth="1"/>
    <col min="3" max="3" width="54" style="1" customWidth="1"/>
    <col min="4" max="4" width="49.42578125" style="1" customWidth="1"/>
    <col min="5" max="7" width="9.140625" style="1"/>
    <col min="8" max="8" width="9.140625" style="1" hidden="1" customWidth="1"/>
    <col min="9" max="9" width="24.85546875" style="1" hidden="1" customWidth="1"/>
    <col min="10" max="10" width="32.42578125" style="1" hidden="1" customWidth="1"/>
    <col min="11" max="11" width="25.5703125" style="1" hidden="1" customWidth="1"/>
    <col min="12" max="13" width="9.140625" style="1" hidden="1" customWidth="1"/>
    <col min="14" max="14" width="12.7109375" style="1" hidden="1" customWidth="1"/>
    <col min="15" max="15" width="54.28515625" style="1" hidden="1" customWidth="1"/>
    <col min="16" max="16" width="9.140625" style="1" hidden="1" customWidth="1"/>
    <col min="17" max="17" width="12.28515625" style="1" hidden="1" customWidth="1"/>
    <col min="18" max="19" width="9.140625" style="1" hidden="1" customWidth="1"/>
    <col min="20" max="20" width="32.7109375" style="81" hidden="1" customWidth="1"/>
    <col min="21" max="21" width="32.7109375" style="78" hidden="1" customWidth="1"/>
    <col min="22" max="22" width="30.7109375" style="78" hidden="1" customWidth="1"/>
    <col min="23" max="23" width="35.42578125" style="78" hidden="1" customWidth="1"/>
    <col min="24" max="25" width="40.28515625" style="78" hidden="1" customWidth="1"/>
    <col min="26" max="27" width="35" style="78" hidden="1" customWidth="1"/>
    <col min="28" max="29" width="37.7109375" style="82" hidden="1" customWidth="1"/>
    <col min="30" max="30" width="18.42578125" style="78" hidden="1" customWidth="1"/>
    <col min="31" max="31" width="18.5703125" style="78" hidden="1" customWidth="1"/>
    <col min="32" max="32" width="14.42578125" style="78" hidden="1" customWidth="1"/>
    <col min="33" max="33" width="29.42578125" style="78" hidden="1" customWidth="1"/>
    <col min="34" max="34" width="34" style="78" hidden="1" customWidth="1"/>
    <col min="35" max="35" width="33.85546875" style="78" hidden="1" customWidth="1"/>
    <col min="36" max="36" width="18.42578125" style="78" hidden="1" customWidth="1"/>
    <col min="37" max="37" width="18" style="315" hidden="1" customWidth="1"/>
    <col min="38" max="39" width="24.7109375" style="315" hidden="1" customWidth="1"/>
    <col min="40" max="40" width="30.7109375" style="315" hidden="1" customWidth="1"/>
    <col min="41" max="41" width="43.5703125" style="315" hidden="1" customWidth="1"/>
    <col min="42" max="42" width="61" style="315" hidden="1" customWidth="1"/>
    <col min="43" max="43" width="20.28515625" style="315" hidden="1" customWidth="1"/>
    <col min="44" max="44" width="33.5703125" style="315" hidden="1" customWidth="1"/>
    <col min="45" max="49" width="20.28515625" style="315" hidden="1" customWidth="1"/>
    <col min="50" max="50" width="27.28515625" style="315" hidden="1" customWidth="1"/>
    <col min="51" max="52" width="20.28515625" style="315" hidden="1" customWidth="1"/>
    <col min="53" max="53" width="36.7109375" style="315" hidden="1" customWidth="1"/>
    <col min="54" max="54" width="20.28515625" style="315" hidden="1" customWidth="1"/>
    <col min="55" max="55" width="27.140625" style="315" hidden="1" customWidth="1"/>
    <col min="56" max="56" width="25.28515625" style="315" hidden="1" customWidth="1"/>
    <col min="57" max="57" width="26" style="315" hidden="1" customWidth="1"/>
    <col min="58" max="58" width="27.5703125" style="315" hidden="1" customWidth="1"/>
    <col min="59" max="59" width="22.85546875" style="315" hidden="1" customWidth="1"/>
    <col min="60" max="60" width="28.140625" style="315" hidden="1" customWidth="1"/>
    <col min="61" max="61" width="25.7109375" style="315" hidden="1" customWidth="1"/>
    <col min="62" max="63" width="26.42578125" style="315" hidden="1" customWidth="1"/>
    <col min="64" max="64" width="26.140625" style="315" hidden="1" customWidth="1"/>
    <col min="65" max="65" width="27.28515625" style="315" hidden="1" customWidth="1"/>
    <col min="66" max="66" width="26.140625" style="315" hidden="1" customWidth="1"/>
    <col min="67" max="67" width="28" style="315" hidden="1" customWidth="1"/>
    <col min="68" max="68" width="27" style="315" hidden="1" customWidth="1"/>
    <col min="69" max="69" width="24.5703125" style="315" hidden="1" customWidth="1"/>
    <col min="70" max="70" width="49.28515625" style="198" hidden="1" customWidth="1"/>
    <col min="71" max="71" width="9.140625" style="1" customWidth="1"/>
    <col min="72" max="16384" width="9.140625" style="1"/>
  </cols>
  <sheetData>
    <row r="1" spans="1:70" ht="26.25" customHeight="1" thickBot="1" x14ac:dyDescent="0.5">
      <c r="A1" s="1635" t="s">
        <v>765</v>
      </c>
      <c r="B1" s="1637" t="s">
        <v>1938</v>
      </c>
      <c r="C1" s="1638"/>
      <c r="D1" s="1639"/>
      <c r="E1" s="127"/>
      <c r="F1" s="127"/>
      <c r="G1" s="127"/>
      <c r="H1" s="421" t="s">
        <v>796</v>
      </c>
      <c r="I1" s="136"/>
      <c r="J1" s="137"/>
      <c r="K1" s="137"/>
      <c r="L1" s="137"/>
      <c r="M1" s="137"/>
      <c r="N1" s="137"/>
      <c r="O1" s="137"/>
      <c r="P1" s="137"/>
      <c r="Q1" s="334"/>
      <c r="R1" s="406"/>
      <c r="T1" s="528" t="s">
        <v>270</v>
      </c>
      <c r="U1" s="569"/>
      <c r="V1" s="184"/>
      <c r="W1" s="529" t="s">
        <v>299</v>
      </c>
      <c r="X1" s="530" t="s">
        <v>298</v>
      </c>
      <c r="Y1" s="529" t="s">
        <v>299</v>
      </c>
      <c r="Z1" s="199" t="s">
        <v>335</v>
      </c>
      <c r="AA1" s="184"/>
      <c r="AB1" s="529" t="s">
        <v>299</v>
      </c>
      <c r="AC1" s="185"/>
      <c r="AD1" s="529" t="s">
        <v>299</v>
      </c>
      <c r="AE1" s="184"/>
      <c r="AF1" s="184"/>
      <c r="AG1" s="199" t="s">
        <v>335</v>
      </c>
      <c r="AH1" s="184"/>
      <c r="AI1" s="529" t="s">
        <v>299</v>
      </c>
      <c r="AJ1" s="529" t="s">
        <v>298</v>
      </c>
      <c r="AK1" s="186"/>
      <c r="AL1" s="186"/>
      <c r="AM1" s="529" t="s">
        <v>299</v>
      </c>
      <c r="AN1" s="529" t="s">
        <v>298</v>
      </c>
      <c r="AO1" s="186"/>
      <c r="AP1" s="199" t="s">
        <v>335</v>
      </c>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408" t="s">
        <v>2497</v>
      </c>
    </row>
    <row r="2" spans="1:70" s="192" customFormat="1" ht="60.75" customHeight="1" thickBot="1" x14ac:dyDescent="0.5">
      <c r="A2" s="1636"/>
      <c r="B2" s="1608" t="s">
        <v>761</v>
      </c>
      <c r="C2" s="1609"/>
      <c r="H2" s="137"/>
      <c r="I2" s="138" t="s">
        <v>379</v>
      </c>
      <c r="J2" s="137"/>
      <c r="K2" s="137"/>
      <c r="L2" s="137"/>
      <c r="M2" s="137"/>
      <c r="N2" s="137"/>
      <c r="O2" s="137"/>
      <c r="P2" s="137"/>
      <c r="T2" s="799" t="s">
        <v>1364</v>
      </c>
      <c r="U2" s="800" t="s">
        <v>236</v>
      </c>
      <c r="V2" s="87"/>
      <c r="W2" s="85"/>
      <c r="X2" s="85"/>
      <c r="Y2" s="531" t="s">
        <v>922</v>
      </c>
      <c r="Z2" s="532" t="s">
        <v>235</v>
      </c>
      <c r="AA2" s="85"/>
      <c r="AB2" s="104"/>
      <c r="AC2" s="104"/>
      <c r="AD2" s="85"/>
      <c r="AE2" s="85"/>
      <c r="AF2" s="85"/>
      <c r="AG2" s="85"/>
      <c r="AH2" s="85"/>
      <c r="AI2" s="533" t="s">
        <v>239</v>
      </c>
      <c r="AJ2" s="534"/>
      <c r="AK2" s="535"/>
      <c r="AL2" s="536"/>
      <c r="AM2" s="536"/>
      <c r="AN2" s="536"/>
      <c r="AO2" s="536"/>
      <c r="AP2" s="537"/>
      <c r="AQ2" s="538" t="s">
        <v>923</v>
      </c>
      <c r="AR2" s="539"/>
      <c r="AS2" s="539"/>
      <c r="AT2" s="539"/>
      <c r="AU2" s="199" t="s">
        <v>335</v>
      </c>
      <c r="AV2" s="539"/>
      <c r="AW2" s="539"/>
      <c r="AX2" s="539"/>
      <c r="AY2" s="539"/>
      <c r="AZ2" s="539"/>
      <c r="BA2" s="199" t="s">
        <v>335</v>
      </c>
      <c r="BB2" s="539"/>
      <c r="BC2" s="539"/>
      <c r="BD2" s="539"/>
      <c r="BE2" s="539"/>
      <c r="BF2" s="539"/>
      <c r="BG2" s="539"/>
      <c r="BH2" s="539"/>
      <c r="BI2" s="539"/>
      <c r="BJ2" s="539"/>
      <c r="BK2" s="539"/>
      <c r="BL2" s="539"/>
      <c r="BM2" s="539"/>
      <c r="BN2" s="539"/>
      <c r="BO2" s="539"/>
      <c r="BP2" s="539"/>
      <c r="BQ2" s="539"/>
      <c r="BR2" s="540"/>
    </row>
    <row r="3" spans="1:70" s="192" customFormat="1" ht="55.5" customHeight="1" thickBot="1" x14ac:dyDescent="0.4">
      <c r="B3" s="1606" t="s">
        <v>762</v>
      </c>
      <c r="C3" s="1607"/>
      <c r="D3" s="1607"/>
      <c r="H3" s="137"/>
      <c r="I3" s="139"/>
      <c r="J3" s="137"/>
      <c r="K3" s="137"/>
      <c r="L3" s="137"/>
      <c r="M3" s="137"/>
      <c r="N3" s="137"/>
      <c r="O3" s="137"/>
      <c r="P3" s="137"/>
      <c r="T3" s="801" t="s">
        <v>1365</v>
      </c>
      <c r="U3" s="802" t="s">
        <v>924</v>
      </c>
      <c r="V3" s="204" t="s">
        <v>279</v>
      </c>
      <c r="W3" s="541" t="s">
        <v>21</v>
      </c>
      <c r="X3" s="204" t="s">
        <v>925</v>
      </c>
      <c r="Y3" s="204" t="s">
        <v>723</v>
      </c>
      <c r="Z3" s="204" t="s">
        <v>20</v>
      </c>
      <c r="AA3" s="205" t="s">
        <v>22</v>
      </c>
      <c r="AB3" s="83" t="s">
        <v>26</v>
      </c>
      <c r="AC3" s="205" t="s">
        <v>28</v>
      </c>
      <c r="AD3" s="542" t="s">
        <v>926</v>
      </c>
      <c r="AE3" s="543" t="s">
        <v>665</v>
      </c>
      <c r="AF3" s="544" t="s">
        <v>317</v>
      </c>
      <c r="AG3" s="204" t="s">
        <v>27</v>
      </c>
      <c r="AH3" s="545" t="s">
        <v>340</v>
      </c>
      <c r="AI3" s="546" t="s">
        <v>927</v>
      </c>
      <c r="AJ3" s="206" t="s">
        <v>928</v>
      </c>
      <c r="AK3" s="207" t="s">
        <v>23</v>
      </c>
      <c r="AL3" s="207" t="s">
        <v>24</v>
      </c>
      <c r="AM3" s="207" t="s">
        <v>271</v>
      </c>
      <c r="AN3" s="207" t="s">
        <v>272</v>
      </c>
      <c r="AO3" s="207" t="s">
        <v>929</v>
      </c>
      <c r="AP3" s="219" t="s">
        <v>318</v>
      </c>
      <c r="AQ3" s="547" t="s">
        <v>319</v>
      </c>
      <c r="AR3" s="548" t="s">
        <v>320</v>
      </c>
      <c r="AS3" s="549" t="s">
        <v>324</v>
      </c>
      <c r="AT3" s="549" t="s">
        <v>325</v>
      </c>
      <c r="AU3" s="550" t="s">
        <v>326</v>
      </c>
      <c r="AV3" s="550" t="s">
        <v>327</v>
      </c>
      <c r="AW3" s="549" t="s">
        <v>328</v>
      </c>
      <c r="AX3" s="548" t="s">
        <v>321</v>
      </c>
      <c r="AY3" s="548" t="s">
        <v>337</v>
      </c>
      <c r="AZ3" s="548" t="s">
        <v>322</v>
      </c>
      <c r="BA3" s="548" t="s">
        <v>930</v>
      </c>
      <c r="BB3" s="548" t="s">
        <v>323</v>
      </c>
      <c r="BC3" s="548" t="s">
        <v>1255</v>
      </c>
      <c r="BD3" s="548" t="s">
        <v>1256</v>
      </c>
      <c r="BE3" s="548" t="s">
        <v>1257</v>
      </c>
      <c r="BF3" s="548" t="s">
        <v>1258</v>
      </c>
      <c r="BG3" s="548" t="s">
        <v>1259</v>
      </c>
      <c r="BH3" s="548" t="s">
        <v>1260</v>
      </c>
      <c r="BI3" s="548" t="s">
        <v>1261</v>
      </c>
      <c r="BJ3" s="548" t="s">
        <v>1262</v>
      </c>
      <c r="BK3" s="548" t="s">
        <v>1263</v>
      </c>
      <c r="BL3" s="548" t="s">
        <v>1264</v>
      </c>
      <c r="BM3" s="548" t="s">
        <v>1265</v>
      </c>
      <c r="BN3" s="548" t="s">
        <v>1266</v>
      </c>
      <c r="BO3" s="548" t="s">
        <v>1267</v>
      </c>
      <c r="BP3" s="548" t="s">
        <v>1268</v>
      </c>
      <c r="BQ3" s="548" t="s">
        <v>1269</v>
      </c>
      <c r="BR3" s="549" t="s">
        <v>341</v>
      </c>
    </row>
    <row r="4" spans="1:70" s="192" customFormat="1" ht="18" customHeight="1" thickBot="1" x14ac:dyDescent="0.4">
      <c r="A4" s="335" t="s">
        <v>716</v>
      </c>
      <c r="B4" s="978" t="s">
        <v>314</v>
      </c>
      <c r="C4" s="407" t="s">
        <v>373</v>
      </c>
      <c r="F4" s="336"/>
      <c r="G4" s="324"/>
      <c r="H4" s="137"/>
      <c r="I4" s="139"/>
      <c r="J4" s="137"/>
      <c r="K4" s="137"/>
      <c r="L4" s="137"/>
      <c r="M4" s="140" t="s">
        <v>381</v>
      </c>
      <c r="N4" s="137"/>
      <c r="O4" s="137"/>
      <c r="P4" s="137"/>
      <c r="T4" s="804" t="s">
        <v>1776</v>
      </c>
      <c r="U4" s="805" t="s">
        <v>1777</v>
      </c>
      <c r="V4" s="805" t="s">
        <v>1778</v>
      </c>
      <c r="W4" s="805" t="s">
        <v>1779</v>
      </c>
      <c r="X4" s="805" t="s">
        <v>1780</v>
      </c>
      <c r="Y4" s="805" t="s">
        <v>1781</v>
      </c>
      <c r="Z4" s="805" t="s">
        <v>1782</v>
      </c>
      <c r="AA4" s="805" t="s">
        <v>1783</v>
      </c>
      <c r="AB4" s="805" t="s">
        <v>1784</v>
      </c>
      <c r="AC4" s="805" t="s">
        <v>1785</v>
      </c>
      <c r="AD4" s="805" t="s">
        <v>1786</v>
      </c>
      <c r="AE4" s="805" t="s">
        <v>1787</v>
      </c>
      <c r="AF4" s="805" t="s">
        <v>1788</v>
      </c>
      <c r="AG4" s="805" t="s">
        <v>1789</v>
      </c>
      <c r="AH4" s="805" t="s">
        <v>1790</v>
      </c>
      <c r="AI4" s="805" t="s">
        <v>1791</v>
      </c>
      <c r="AJ4" s="805" t="s">
        <v>1792</v>
      </c>
      <c r="AK4" s="805" t="s">
        <v>1793</v>
      </c>
      <c r="AL4" s="805" t="s">
        <v>1794</v>
      </c>
      <c r="AM4" s="805" t="s">
        <v>1795</v>
      </c>
      <c r="AN4" s="805" t="s">
        <v>1796</v>
      </c>
      <c r="AO4" s="805" t="s">
        <v>1797</v>
      </c>
      <c r="AP4" s="805" t="s">
        <v>1798</v>
      </c>
      <c r="AQ4" s="805" t="s">
        <v>1799</v>
      </c>
      <c r="AR4" s="805" t="s">
        <v>1800</v>
      </c>
      <c r="AS4" s="805" t="s">
        <v>1801</v>
      </c>
      <c r="AT4" s="805" t="s">
        <v>1802</v>
      </c>
      <c r="AU4" s="805" t="s">
        <v>1803</v>
      </c>
      <c r="AV4" s="805" t="s">
        <v>1804</v>
      </c>
      <c r="AW4" s="805" t="s">
        <v>1805</v>
      </c>
      <c r="AX4" s="805" t="s">
        <v>1806</v>
      </c>
      <c r="AY4" s="805" t="s">
        <v>1807</v>
      </c>
      <c r="AZ4" s="805" t="s">
        <v>1808</v>
      </c>
      <c r="BA4" s="805" t="s">
        <v>1809</v>
      </c>
      <c r="BB4" s="805" t="s">
        <v>1810</v>
      </c>
      <c r="BC4" s="805" t="s">
        <v>1811</v>
      </c>
      <c r="BD4" s="805" t="s">
        <v>1812</v>
      </c>
      <c r="BE4" s="805" t="s">
        <v>1813</v>
      </c>
      <c r="BF4" s="805" t="s">
        <v>1814</v>
      </c>
      <c r="BG4" s="805" t="s">
        <v>1815</v>
      </c>
      <c r="BH4" s="805" t="s">
        <v>1816</v>
      </c>
      <c r="BI4" s="805" t="s">
        <v>1817</v>
      </c>
      <c r="BJ4" s="805" t="s">
        <v>1818</v>
      </c>
      <c r="BK4" s="805" t="s">
        <v>1819</v>
      </c>
      <c r="BL4" s="805" t="s">
        <v>1820</v>
      </c>
      <c r="BM4" s="805" t="s">
        <v>1821</v>
      </c>
      <c r="BN4" s="805" t="s">
        <v>1822</v>
      </c>
      <c r="BO4" s="805" t="s">
        <v>1823</v>
      </c>
      <c r="BP4" s="805" t="s">
        <v>1824</v>
      </c>
      <c r="BQ4" s="805" t="s">
        <v>1825</v>
      </c>
      <c r="BR4" s="805" t="s">
        <v>1826</v>
      </c>
    </row>
    <row r="5" spans="1:70" ht="18" customHeight="1" thickBot="1" x14ac:dyDescent="0.3">
      <c r="A5" s="2"/>
      <c r="B5" s="1093" t="s">
        <v>1748</v>
      </c>
      <c r="C5" s="170" t="s">
        <v>1749</v>
      </c>
      <c r="F5" s="2"/>
      <c r="G5" s="10"/>
      <c r="H5" s="137"/>
      <c r="I5" s="137"/>
      <c r="J5" s="137"/>
      <c r="K5" s="137"/>
      <c r="L5" s="137"/>
      <c r="M5" s="63" t="s">
        <v>237</v>
      </c>
      <c r="N5" s="63" t="s">
        <v>30</v>
      </c>
      <c r="O5" s="63" t="s">
        <v>31</v>
      </c>
      <c r="P5" s="137"/>
      <c r="T5" s="803" t="str">
        <f>CONCATENATE(K18,"-",K16,"-",K17,"-",K19)</f>
        <v>FLPxxxxa-Hxxxxx-Fxxxx-001</v>
      </c>
      <c r="U5" s="83" t="str">
        <f>IF($B$12&lt;&gt;"",IF($B$12&lt;&gt;"Mr Mark Albert",$B$12,"Error: Example name still given"),"No entry")</f>
        <v>Error: Example name still given</v>
      </c>
      <c r="V5" s="948" t="str">
        <f>IF($B$13&lt;&gt;"",IF($B$13&lt;&gt;"01235 000000",$B$13,"Error: Default entry still given"),"No entry")</f>
        <v>Error: Default entry still given</v>
      </c>
      <c r="W5" s="83" t="str">
        <f>IF($B$15&lt;&gt;"",IF($B$15&lt;&gt;"Mark.Albert@CWHNHSTrust.co.uk",$B$15,"Error: default entry still given"),"No entry")</f>
        <v>Error: default entry still given</v>
      </c>
      <c r="X5" s="83" t="str">
        <f>IF($B$16&lt;&gt;"", IF($B$16&lt;&gt;"Principal Medical Physicist (Diagnostic Imaging)",$B$16,"Default entry: check it is valid"),"No entry")</f>
        <v>Default entry: check it is valid</v>
      </c>
      <c r="Y5" s="83" t="str">
        <f>IF($B$17&lt;&gt;"",IF(LEN($B$17)&lt;250,$B$17,"Long comment:-see Workbook"), "No entry")</f>
        <v>No entry</v>
      </c>
      <c r="Z5" s="543" t="str">
        <f>IF($D$29&lt;&gt;"",$D$29,"No entry")</f>
        <v>No entry</v>
      </c>
      <c r="AA5" s="543" t="str">
        <f>IF($D$31&lt;&gt;"",$D$31,"No entry")</f>
        <v>No entry</v>
      </c>
      <c r="AB5" s="83" t="str">
        <f>IF($D$32&lt;&gt;"",IF(LEN($D$32)&lt;250,$D$32,"Long address:-see workbook"),"No entry")</f>
        <v>No entry</v>
      </c>
      <c r="AC5" s="543" t="str">
        <f>IF($D$30&lt;&gt;"",$D$30,"No entry")</f>
        <v>No entry</v>
      </c>
      <c r="AD5" s="543" t="str">
        <f>IF($D$33&lt;&gt;"",$D$33,"No entry")</f>
        <v>No entry</v>
      </c>
      <c r="AE5" s="543" t="str">
        <f>IF($D$34&lt;&gt;"",$D$34,"No entry")</f>
        <v>No entry</v>
      </c>
      <c r="AF5" s="83" t="str">
        <f>IF($D$35&lt;&gt;"",$D$35,"No entry")</f>
        <v>No entry</v>
      </c>
      <c r="AG5" s="83" t="str">
        <f>IF($D$28&lt;&gt;"",$D$28,"No entry")</f>
        <v>No entry</v>
      </c>
      <c r="AH5" s="552" t="str">
        <f>IF($B$37&lt;&gt;"",IF(LEN($B$37)&lt;250,$B$37,"Long comment:- see workbook"),"No entry")</f>
        <v>No entry</v>
      </c>
      <c r="AI5" s="553" t="str">
        <f>IF($K$11&lt;&gt;"",$K$11,"No entry")</f>
        <v>No entry</v>
      </c>
      <c r="AJ5" s="83" t="str">
        <f>IF($K$12&lt;&gt;"",$K$12,"No entry")</f>
        <v>No entry</v>
      </c>
      <c r="AK5" s="543">
        <f>IF($K$13&lt;&gt;"",$K$13,"No entry")</f>
        <v>-15</v>
      </c>
      <c r="AL5" s="543">
        <f>IF($K$14&lt;&gt;"",$K$14,"No entry")</f>
        <v>-15</v>
      </c>
      <c r="AM5" s="543">
        <f>IF($K$15&lt;&gt;"",$K$15,"No entry")</f>
        <v>-15</v>
      </c>
      <c r="AN5" s="543" t="str">
        <f>CONCATENATE(AI5,"-",AJ5,"-",$K$16)</f>
        <v>No entry-No entry-Hxxxxx</v>
      </c>
      <c r="AO5" s="543" t="str">
        <f>CONCATENATE(AN5,"-",$K$17,"-",$K$18)</f>
        <v>No entry-No entry-Hxxxxx-Fxxxx-FLPxxxxa</v>
      </c>
      <c r="AP5" s="554" t="str">
        <f>CONCATENATE(AO5,"-",K19)</f>
        <v>No entry-No entry-Hxxxxx-Fxxxx-FLPxxxxa-001</v>
      </c>
      <c r="AQ5" s="555" t="str">
        <f>IF($D$45&lt;&gt;"",$D$45,"No entry")</f>
        <v>No entry</v>
      </c>
      <c r="AR5" s="556" t="str">
        <f>IF($D$46&lt;&gt;"",$D$46,"No entry")</f>
        <v>No entry</v>
      </c>
      <c r="AS5" s="543" t="str">
        <f>IF($D$50&lt;&gt;"",$D$50,"No entry")</f>
        <v>No entry</v>
      </c>
      <c r="AT5" s="543" t="str">
        <f>IF($D$49&lt;&gt;"",$D$49,"No entry")</f>
        <v>No entry</v>
      </c>
      <c r="AU5" s="543" t="str">
        <f>IF($D$51&lt;&gt;"",$D$51,"No entry")</f>
        <v>No entry</v>
      </c>
      <c r="AV5" s="543" t="str">
        <f>IF($D$52&lt;&gt;"",$D$52,"No entry")</f>
        <v>No entry</v>
      </c>
      <c r="AW5" s="556" t="str">
        <f>IF($D$53&lt;&gt;"",IF(LEN($D$53)&lt;250,$D$53,"Long comment:-see workbook"),"No entry")</f>
        <v>No entry</v>
      </c>
      <c r="AX5" s="556" t="str">
        <f>IF($D$47&lt;&gt;"",$D$47,"No entry")</f>
        <v>No entry</v>
      </c>
      <c r="AY5" s="543" t="str">
        <f>IF($D$48&lt;&gt;"",$D$48,"No entry")</f>
        <v>No entry</v>
      </c>
      <c r="AZ5" s="543" t="str">
        <f>IF($D$54&lt;&gt;"",$D$54,"No entry")</f>
        <v>No entry</v>
      </c>
      <c r="BA5" s="543" t="str">
        <f>IF($D$55&lt;&gt;"",$D$55,"No entry")</f>
        <v>No entry</v>
      </c>
      <c r="BB5" s="543">
        <f>IF($D$56&lt;&gt;"",$D$56,-15)</f>
        <v>-15</v>
      </c>
      <c r="BC5" s="543" t="str">
        <f>IF($D$58&lt;&gt;"",$D$58,"No entry")</f>
        <v>No entry</v>
      </c>
      <c r="BD5" s="543" t="str">
        <f>IF($D$59&lt;&gt;"",$D$59,"No entry")</f>
        <v>No entry</v>
      </c>
      <c r="BE5" s="543" t="str">
        <f>IF($D$60&lt;&gt;"",$D$60,"No entry")</f>
        <v>No entry</v>
      </c>
      <c r="BF5" s="543" t="str">
        <f>IF($D$61&lt;&gt;"",$D$61,"No entry")</f>
        <v>No entry</v>
      </c>
      <c r="BG5" s="543" t="str">
        <f>IF($D$62&lt;&gt;"",$D$62,"No entry")</f>
        <v>No entry</v>
      </c>
      <c r="BH5" s="543" t="str">
        <f>IF($D$63&lt;&gt;"",$D$63,"No entry")</f>
        <v>No entry</v>
      </c>
      <c r="BI5" s="543" t="str">
        <f>IF($D64&lt;&gt;"",$D64,"No entry")</f>
        <v>No entry</v>
      </c>
      <c r="BJ5" s="543" t="str">
        <f>IF($D65&lt;&gt;"",$D65,"No entry")</f>
        <v>No entry</v>
      </c>
      <c r="BK5" s="543" t="str">
        <f>IF($D66&lt;&gt;"",$D66,"No entry")</f>
        <v>No entry</v>
      </c>
      <c r="BL5" s="543" t="str">
        <f>IF($D67&lt;&gt;"",$D67,"No entry")</f>
        <v>No entry</v>
      </c>
      <c r="BM5" s="543" t="str">
        <f>IF($D68&lt;&gt;"",$D68,"No entry")</f>
        <v>No entry</v>
      </c>
      <c r="BN5" s="543" t="str">
        <f>IF($D69&lt;&gt;"",$D69,"No entry")</f>
        <v>No entry</v>
      </c>
      <c r="BO5" s="543" t="str">
        <f>IF($D70&lt;&gt;"",$D70,"No entry")</f>
        <v>No entry</v>
      </c>
      <c r="BP5" s="543" t="str">
        <f>IF($D71&lt;&gt;"",$D71,"No entry")</f>
        <v>No entry</v>
      </c>
      <c r="BQ5" s="556" t="str">
        <f>IF($D$72&lt;&gt;"",IF(LEN($D$72)&lt;250,$D$72,"Long comment:-see workbook"),"No entry")</f>
        <v>No entry</v>
      </c>
      <c r="BR5" s="556" t="str">
        <f>IF($B$74&lt;&gt;"",IF(LEN($B$74)&lt;250,$B$74,"Long comment:-see workbook"),"No entry")</f>
        <v>No entry</v>
      </c>
    </row>
    <row r="6" spans="1:70" ht="18" customHeight="1" thickBot="1" x14ac:dyDescent="0.3">
      <c r="A6" s="2"/>
      <c r="B6" s="403" t="s">
        <v>234</v>
      </c>
      <c r="C6" s="407" t="s">
        <v>717</v>
      </c>
      <c r="F6" s="2"/>
      <c r="G6" s="10"/>
      <c r="H6" s="137"/>
      <c r="I6" s="137"/>
      <c r="J6" s="137"/>
      <c r="K6" s="137"/>
      <c r="L6" s="137"/>
      <c r="M6" s="64" t="s">
        <v>238</v>
      </c>
      <c r="N6" s="65" t="s">
        <v>238</v>
      </c>
      <c r="O6" s="66" t="s">
        <v>18</v>
      </c>
      <c r="P6" s="137"/>
      <c r="T6" s="74"/>
      <c r="U6" s="314"/>
      <c r="V6" s="314"/>
      <c r="W6" s="314"/>
      <c r="X6" s="314"/>
      <c r="Y6" s="314"/>
      <c r="Z6" s="314"/>
      <c r="AA6" s="314"/>
      <c r="AB6" s="314"/>
      <c r="AC6" s="77"/>
      <c r="AD6" s="77"/>
      <c r="AE6" s="77"/>
      <c r="AF6" s="314"/>
      <c r="AG6" s="314"/>
      <c r="AH6" s="314"/>
      <c r="AI6" s="132"/>
      <c r="AJ6" s="314"/>
      <c r="AK6" s="77"/>
      <c r="AL6" s="77"/>
      <c r="AM6" s="77"/>
      <c r="AN6" s="77"/>
      <c r="AO6" s="77"/>
      <c r="AP6" s="77"/>
      <c r="AQ6" s="77"/>
      <c r="AR6" s="317"/>
      <c r="AS6" s="77"/>
      <c r="AT6" s="77"/>
      <c r="AU6" s="77"/>
      <c r="AV6" s="77"/>
      <c r="AW6" s="77"/>
      <c r="AX6" s="317"/>
      <c r="AY6" s="77"/>
      <c r="AZ6" s="77"/>
      <c r="BA6" s="77"/>
      <c r="BB6" s="77"/>
      <c r="BD6" s="77"/>
      <c r="BE6" s="77"/>
      <c r="BF6" s="77"/>
      <c r="BG6" s="77"/>
      <c r="BH6" s="77"/>
      <c r="BI6" s="77"/>
      <c r="BJ6" s="77"/>
      <c r="BK6" s="77"/>
      <c r="BL6" s="77"/>
      <c r="BM6" s="77"/>
      <c r="BN6" s="77"/>
      <c r="BO6" s="77"/>
      <c r="BP6" s="77"/>
      <c r="BQ6" s="77"/>
      <c r="BR6" s="208"/>
    </row>
    <row r="7" spans="1:70" ht="18" customHeight="1" thickBot="1" x14ac:dyDescent="0.3">
      <c r="A7" s="10"/>
      <c r="B7" s="404" t="s">
        <v>296</v>
      </c>
      <c r="C7" s="407" t="s">
        <v>718</v>
      </c>
      <c r="H7" s="137"/>
      <c r="I7" s="137"/>
      <c r="J7" s="137"/>
      <c r="K7" s="137"/>
      <c r="L7" s="137"/>
      <c r="M7" s="137"/>
      <c r="N7" s="65" t="s">
        <v>214</v>
      </c>
      <c r="O7" s="137"/>
      <c r="P7" s="137"/>
      <c r="T7" s="74"/>
      <c r="U7" s="314"/>
      <c r="V7" s="314"/>
      <c r="W7" s="314"/>
      <c r="X7" s="314"/>
      <c r="Y7" s="314"/>
      <c r="Z7" s="314"/>
      <c r="AA7" s="314"/>
      <c r="AB7" s="314"/>
      <c r="AC7" s="77"/>
      <c r="AD7" s="314"/>
      <c r="AE7" s="314"/>
      <c r="AF7" s="314"/>
      <c r="AG7" s="314"/>
      <c r="AH7" s="314"/>
      <c r="AI7" s="132"/>
      <c r="AJ7" s="314"/>
      <c r="AK7" s="77"/>
      <c r="AL7" s="77"/>
      <c r="AM7" s="77"/>
      <c r="AN7" s="77"/>
      <c r="AO7" s="77"/>
      <c r="AP7" s="77"/>
      <c r="AQ7" s="77"/>
      <c r="AR7" s="317"/>
      <c r="AS7" s="77"/>
      <c r="AT7" s="77"/>
      <c r="AU7" s="77"/>
      <c r="AV7" s="77"/>
      <c r="AW7" s="77"/>
      <c r="AX7" s="317"/>
      <c r="AY7" s="77"/>
      <c r="AZ7" s="77"/>
      <c r="BA7" s="77"/>
      <c r="BB7" s="77"/>
      <c r="BD7" s="77"/>
      <c r="BE7" s="77"/>
      <c r="BF7" s="77"/>
      <c r="BG7" s="77"/>
      <c r="BH7" s="77"/>
      <c r="BI7" s="77"/>
      <c r="BJ7" s="77"/>
      <c r="BK7" s="77"/>
      <c r="BL7" s="77"/>
      <c r="BM7" s="77"/>
      <c r="BN7" s="77"/>
      <c r="BO7" s="77"/>
      <c r="BP7" s="77"/>
      <c r="BQ7" s="77"/>
      <c r="BR7" s="208"/>
    </row>
    <row r="8" spans="1:70" ht="19.5" thickBot="1" x14ac:dyDescent="0.35">
      <c r="A8" s="10"/>
      <c r="B8" s="405" t="s">
        <v>541</v>
      </c>
      <c r="C8" s="408" t="s">
        <v>543</v>
      </c>
      <c r="H8" s="137"/>
      <c r="I8" s="447" t="s">
        <v>815</v>
      </c>
      <c r="J8" s="137"/>
      <c r="K8" s="137"/>
      <c r="L8" s="137"/>
      <c r="M8" s="137"/>
      <c r="N8" s="525" t="s">
        <v>917</v>
      </c>
      <c r="O8" s="137"/>
      <c r="P8" s="137"/>
      <c r="T8" s="74"/>
      <c r="U8" s="314"/>
      <c r="V8" s="314"/>
      <c r="W8" s="314"/>
      <c r="X8" s="314"/>
      <c r="Y8" s="314"/>
      <c r="Z8" s="314"/>
      <c r="AA8" s="314"/>
      <c r="AB8" s="314"/>
      <c r="AC8" s="77"/>
      <c r="AD8" s="314"/>
      <c r="AE8" s="314"/>
      <c r="AF8" s="314"/>
      <c r="AG8" s="314"/>
      <c r="AH8" s="314"/>
      <c r="AI8" s="132"/>
      <c r="AJ8" s="314"/>
      <c r="AK8" s="77"/>
      <c r="AL8" s="77"/>
      <c r="AM8" s="77"/>
      <c r="AN8" s="77"/>
      <c r="AO8" s="77"/>
      <c r="AP8" s="77"/>
      <c r="AQ8" s="77"/>
      <c r="AR8" s="317"/>
      <c r="AS8" s="77"/>
      <c r="AT8" s="77"/>
      <c r="AU8" s="77"/>
      <c r="AV8" s="77"/>
      <c r="AW8" s="77"/>
      <c r="AX8" s="317"/>
      <c r="AY8" s="77"/>
      <c r="AZ8" s="77"/>
      <c r="BA8" s="77"/>
      <c r="BB8" s="77"/>
      <c r="BD8" s="77"/>
      <c r="BE8" s="77"/>
      <c r="BF8" s="77"/>
      <c r="BG8" s="77"/>
      <c r="BH8" s="77"/>
      <c r="BI8" s="77"/>
      <c r="BJ8" s="77"/>
      <c r="BK8" s="77"/>
      <c r="BL8" s="77"/>
      <c r="BM8" s="77"/>
      <c r="BN8" s="77"/>
      <c r="BO8" s="77"/>
      <c r="BP8" s="77"/>
      <c r="BQ8" s="77"/>
      <c r="BR8" s="208"/>
    </row>
    <row r="9" spans="1:70" ht="24" thickBot="1" x14ac:dyDescent="0.3">
      <c r="B9" s="409" t="s">
        <v>16</v>
      </c>
      <c r="C9" s="507"/>
      <c r="H9" s="137"/>
      <c r="I9" s="137"/>
      <c r="J9" s="137"/>
      <c r="K9" s="137"/>
      <c r="L9" s="137"/>
      <c r="N9" s="525" t="s">
        <v>918</v>
      </c>
      <c r="P9" s="137"/>
      <c r="T9" s="74"/>
      <c r="U9" s="314"/>
      <c r="V9" s="314"/>
      <c r="W9" s="314"/>
      <c r="X9" s="314"/>
      <c r="Y9" s="314"/>
      <c r="Z9" s="314"/>
      <c r="AA9" s="314"/>
      <c r="AB9" s="314"/>
      <c r="AC9" s="77"/>
      <c r="AD9" s="314"/>
      <c r="AE9" s="314"/>
      <c r="AF9" s="314"/>
      <c r="AG9" s="314"/>
      <c r="AH9" s="314"/>
      <c r="AI9" s="132"/>
      <c r="AJ9" s="314"/>
      <c r="AK9" s="77"/>
      <c r="AL9" s="77"/>
      <c r="AM9" s="77"/>
      <c r="AN9" s="77"/>
      <c r="AO9" s="77"/>
      <c r="AP9" s="77"/>
      <c r="AQ9" s="77"/>
      <c r="AR9" s="317"/>
      <c r="AS9" s="77"/>
      <c r="AT9" s="77"/>
      <c r="AU9" s="77"/>
      <c r="AV9" s="77"/>
      <c r="AW9" s="77"/>
      <c r="AX9" s="317"/>
      <c r="AY9" s="77"/>
      <c r="AZ9" s="77"/>
      <c r="BA9" s="77"/>
      <c r="BB9" s="77"/>
      <c r="BD9" s="77"/>
      <c r="BE9" s="77"/>
      <c r="BF9" s="77"/>
      <c r="BG9" s="77"/>
      <c r="BH9" s="77"/>
      <c r="BI9" s="77"/>
      <c r="BJ9" s="77"/>
      <c r="BK9" s="77"/>
      <c r="BL9" s="77"/>
      <c r="BM9" s="77"/>
      <c r="BN9" s="77"/>
      <c r="BO9" s="77"/>
      <c r="BP9" s="77"/>
      <c r="BQ9" s="77"/>
      <c r="BR9" s="208"/>
    </row>
    <row r="10" spans="1:70" ht="18.75" x14ac:dyDescent="0.3">
      <c r="A10" s="9"/>
      <c r="B10" s="21" t="s">
        <v>719</v>
      </c>
      <c r="E10" s="337"/>
      <c r="F10" s="337"/>
      <c r="H10" s="137"/>
      <c r="I10" s="131" t="s">
        <v>222</v>
      </c>
      <c r="J10" s="43"/>
      <c r="K10" s="44"/>
      <c r="L10" s="391"/>
      <c r="N10" s="525" t="s">
        <v>919</v>
      </c>
      <c r="P10" s="137"/>
      <c r="T10" s="74"/>
      <c r="U10" s="314"/>
      <c r="V10" s="314"/>
      <c r="W10" s="314"/>
      <c r="X10" s="314"/>
      <c r="Y10" s="314"/>
      <c r="Z10" s="314"/>
      <c r="AA10" s="314"/>
      <c r="AB10" s="314"/>
      <c r="AC10" s="77"/>
      <c r="AD10" s="314"/>
      <c r="AE10" s="314"/>
      <c r="AF10" s="314"/>
      <c r="AG10" s="314"/>
      <c r="AH10" s="314"/>
      <c r="AI10" s="132"/>
      <c r="AJ10" s="314"/>
      <c r="AK10" s="77"/>
      <c r="AL10" s="77"/>
      <c r="AM10" s="77"/>
      <c r="AN10" s="77"/>
      <c r="AO10" s="77"/>
      <c r="AP10" s="77"/>
      <c r="AQ10" s="77"/>
      <c r="AR10" s="317"/>
      <c r="AS10" s="77"/>
      <c r="AT10" s="77"/>
      <c r="AU10" s="77"/>
      <c r="AV10" s="77"/>
      <c r="AW10" s="77"/>
      <c r="AX10" s="317"/>
      <c r="AY10" s="77"/>
      <c r="AZ10" s="77"/>
      <c r="BA10" s="77"/>
      <c r="BB10" s="77"/>
      <c r="BD10" s="77"/>
      <c r="BE10" s="77"/>
      <c r="BF10" s="77"/>
      <c r="BG10" s="77"/>
      <c r="BH10" s="77"/>
      <c r="BI10" s="77"/>
      <c r="BJ10" s="77"/>
      <c r="BK10" s="77"/>
      <c r="BL10" s="77"/>
      <c r="BM10" s="77"/>
      <c r="BN10" s="77"/>
      <c r="BO10" s="77"/>
      <c r="BP10" s="77"/>
      <c r="BQ10" s="77"/>
      <c r="BR10" s="208"/>
    </row>
    <row r="11" spans="1:70" ht="18.75" x14ac:dyDescent="0.25">
      <c r="A11" s="338" t="s">
        <v>1</v>
      </c>
      <c r="B11" s="244" t="s">
        <v>375</v>
      </c>
      <c r="C11" s="339" t="s">
        <v>14</v>
      </c>
      <c r="H11" s="137"/>
      <c r="I11" s="227" t="s">
        <v>280</v>
      </c>
      <c r="J11" s="228"/>
      <c r="K11" s="45"/>
      <c r="N11" s="525" t="s">
        <v>920</v>
      </c>
      <c r="P11" s="137"/>
      <c r="T11" s="74"/>
      <c r="U11" s="314"/>
      <c r="V11" s="314"/>
      <c r="W11" s="314"/>
      <c r="X11" s="314"/>
      <c r="Y11" s="314"/>
      <c r="Z11" s="314"/>
      <c r="AA11" s="314"/>
      <c r="AB11" s="314"/>
      <c r="AC11" s="77"/>
      <c r="AD11" s="314"/>
      <c r="AE11" s="314"/>
      <c r="AF11" s="314"/>
      <c r="AG11" s="314"/>
      <c r="AH11" s="314"/>
      <c r="AI11" s="132"/>
      <c r="AJ11" s="314"/>
      <c r="AK11" s="77"/>
      <c r="AL11" s="77"/>
      <c r="AM11" s="77"/>
      <c r="AN11" s="77"/>
      <c r="AO11" s="77"/>
      <c r="AP11" s="77"/>
      <c r="AQ11" s="77"/>
      <c r="AR11" s="317"/>
      <c r="AS11" s="77"/>
      <c r="AT11" s="77"/>
      <c r="AU11" s="77"/>
      <c r="AV11" s="77"/>
      <c r="AW11" s="77"/>
      <c r="AX11" s="317"/>
      <c r="AY11" s="77"/>
      <c r="AZ11" s="77"/>
      <c r="BA11" s="77"/>
      <c r="BB11" s="77"/>
      <c r="BD11" s="77"/>
      <c r="BE11" s="77"/>
      <c r="BF11" s="77"/>
      <c r="BG11" s="77"/>
      <c r="BH11" s="77"/>
      <c r="BI11" s="77"/>
      <c r="BJ11" s="77"/>
      <c r="BK11" s="77"/>
      <c r="BL11" s="77"/>
      <c r="BM11" s="77"/>
      <c r="BN11" s="77"/>
      <c r="BO11" s="77"/>
      <c r="BP11" s="77"/>
      <c r="BQ11" s="77"/>
      <c r="BR11" s="208"/>
    </row>
    <row r="12" spans="1:70" ht="18.75" x14ac:dyDescent="0.3">
      <c r="A12" s="340" t="s">
        <v>3</v>
      </c>
      <c r="B12" s="979" t="s">
        <v>720</v>
      </c>
      <c r="C12" s="341" t="s">
        <v>7</v>
      </c>
      <c r="D12" s="342"/>
      <c r="H12" s="137"/>
      <c r="I12" s="229" t="s">
        <v>274</v>
      </c>
      <c r="J12" s="230"/>
      <c r="K12" s="343"/>
      <c r="M12" s="527"/>
      <c r="N12" s="525" t="s">
        <v>921</v>
      </c>
      <c r="O12" s="526"/>
      <c r="P12" s="137"/>
      <c r="T12" s="74"/>
      <c r="U12" s="314"/>
      <c r="V12" s="314"/>
      <c r="W12" s="314"/>
      <c r="X12" s="314"/>
      <c r="Y12" s="314"/>
      <c r="Z12" s="314"/>
      <c r="AA12" s="314"/>
      <c r="AB12" s="314"/>
      <c r="AC12" s="77"/>
      <c r="AD12" s="314"/>
      <c r="AE12" s="314"/>
      <c r="AF12" s="314"/>
      <c r="AG12" s="314"/>
      <c r="AH12" s="314"/>
      <c r="AI12" s="132"/>
      <c r="AJ12" s="314"/>
      <c r="AK12" s="77"/>
      <c r="AL12" s="77"/>
      <c r="AM12" s="77"/>
      <c r="AN12" s="77"/>
      <c r="AO12" s="77"/>
      <c r="AP12" s="77"/>
      <c r="AQ12" s="77"/>
      <c r="AR12" s="317"/>
      <c r="AS12" s="77"/>
      <c r="AT12" s="77"/>
      <c r="AU12" s="77"/>
      <c r="AV12" s="77"/>
      <c r="AW12" s="77"/>
      <c r="AX12" s="317"/>
      <c r="AY12" s="77"/>
      <c r="AZ12" s="77"/>
      <c r="BA12" s="77"/>
      <c r="BB12" s="77"/>
      <c r="BD12" s="77"/>
      <c r="BE12" s="77"/>
      <c r="BF12" s="77"/>
      <c r="BG12" s="77"/>
      <c r="BH12" s="77"/>
      <c r="BI12" s="77"/>
      <c r="BJ12" s="77"/>
      <c r="BK12" s="77"/>
      <c r="BL12" s="77"/>
      <c r="BM12" s="77"/>
      <c r="BN12" s="77"/>
      <c r="BO12" s="77"/>
      <c r="BP12" s="77"/>
      <c r="BQ12" s="77"/>
      <c r="BR12" s="208"/>
    </row>
    <row r="13" spans="1:70" ht="18.75" x14ac:dyDescent="0.3">
      <c r="A13" s="340" t="s">
        <v>4</v>
      </c>
      <c r="B13" s="980" t="s">
        <v>293</v>
      </c>
      <c r="C13" s="341" t="s">
        <v>8</v>
      </c>
      <c r="D13" s="946"/>
      <c r="E13" s="391"/>
      <c r="F13" s="391"/>
      <c r="G13" s="391"/>
      <c r="H13" s="137"/>
      <c r="I13" s="1097" t="s">
        <v>1750</v>
      </c>
      <c r="J13" s="228"/>
      <c r="K13" s="45">
        <v>-15</v>
      </c>
      <c r="L13" s="395"/>
      <c r="M13" s="38" t="s">
        <v>2153</v>
      </c>
      <c r="N13" s="67" t="s">
        <v>126</v>
      </c>
      <c r="O13" s="38" t="s">
        <v>2154</v>
      </c>
      <c r="P13" s="137"/>
      <c r="Q13" s="391"/>
      <c r="T13" s="74"/>
      <c r="U13" s="314"/>
      <c r="V13" s="314"/>
      <c r="W13" s="314"/>
      <c r="X13" s="314"/>
      <c r="Y13" s="314"/>
      <c r="Z13" s="314"/>
      <c r="AA13" s="314"/>
      <c r="AB13" s="314"/>
      <c r="AC13" s="77"/>
      <c r="AD13" s="314"/>
      <c r="AE13" s="314"/>
      <c r="AF13" s="314"/>
      <c r="AG13" s="314"/>
      <c r="AH13" s="314"/>
      <c r="AI13" s="132"/>
      <c r="AJ13" s="314"/>
      <c r="AK13" s="77"/>
      <c r="AL13" s="77"/>
      <c r="AM13" s="77"/>
      <c r="AN13" s="77"/>
      <c r="AO13" s="77"/>
      <c r="AP13" s="77"/>
      <c r="AQ13" s="77"/>
      <c r="AR13" s="317"/>
      <c r="AS13" s="77"/>
      <c r="AT13" s="77"/>
      <c r="AU13" s="77"/>
      <c r="AV13" s="77"/>
      <c r="AW13" s="77"/>
      <c r="AX13" s="317"/>
      <c r="AY13" s="77"/>
      <c r="AZ13" s="77"/>
      <c r="BA13" s="77"/>
      <c r="BB13" s="77"/>
      <c r="BD13" s="77"/>
      <c r="BE13" s="77"/>
      <c r="BF13" s="77"/>
      <c r="BG13" s="77"/>
      <c r="BH13" s="77"/>
      <c r="BI13" s="77"/>
      <c r="BJ13" s="77"/>
      <c r="BK13" s="77"/>
      <c r="BL13" s="77"/>
      <c r="BM13" s="77"/>
      <c r="BN13" s="77"/>
      <c r="BO13" s="77"/>
      <c r="BP13" s="77"/>
      <c r="BQ13" s="77"/>
      <c r="BR13" s="208"/>
    </row>
    <row r="14" spans="1:70" ht="18.75" x14ac:dyDescent="0.3">
      <c r="A14" s="340" t="s">
        <v>295</v>
      </c>
      <c r="B14" s="944"/>
      <c r="C14" s="340" t="s">
        <v>295</v>
      </c>
      <c r="D14" s="947"/>
      <c r="E14" s="391"/>
      <c r="F14" s="391"/>
      <c r="G14" s="391"/>
      <c r="H14" s="137"/>
      <c r="I14" s="1097" t="s">
        <v>1751</v>
      </c>
      <c r="J14" s="228"/>
      <c r="K14" s="46">
        <v>-15</v>
      </c>
      <c r="L14" s="59"/>
      <c r="M14" s="68" t="s">
        <v>2153</v>
      </c>
      <c r="N14" s="69" t="s">
        <v>2155</v>
      </c>
      <c r="O14" s="39" t="s">
        <v>2156</v>
      </c>
      <c r="P14" s="137"/>
      <c r="Q14" s="391"/>
      <c r="T14" s="74"/>
      <c r="U14" s="314"/>
      <c r="V14" s="314"/>
      <c r="W14" s="314"/>
      <c r="X14" s="314"/>
      <c r="Y14" s="314"/>
      <c r="Z14" s="314"/>
      <c r="AA14" s="314"/>
      <c r="AB14" s="314"/>
      <c r="AC14" s="77"/>
      <c r="AD14" s="314"/>
      <c r="AE14" s="314"/>
      <c r="AF14" s="314"/>
      <c r="AG14" s="314"/>
      <c r="AH14" s="314"/>
      <c r="AI14" s="132"/>
      <c r="AJ14" s="314"/>
      <c r="AK14" s="77"/>
      <c r="AL14" s="77"/>
      <c r="AM14" s="77"/>
      <c r="AN14" s="77"/>
      <c r="AO14" s="77"/>
      <c r="AP14" s="77"/>
      <c r="AQ14" s="77"/>
      <c r="AR14" s="317"/>
      <c r="AS14" s="77"/>
      <c r="AT14" s="77"/>
      <c r="AU14" s="77"/>
      <c r="AV14" s="77"/>
      <c r="AW14" s="77"/>
      <c r="AX14" s="317"/>
      <c r="AY14" s="77"/>
      <c r="AZ14" s="77"/>
      <c r="BA14" s="77"/>
      <c r="BB14" s="77"/>
      <c r="BD14" s="77"/>
      <c r="BE14" s="77"/>
      <c r="BF14" s="77"/>
      <c r="BG14" s="77"/>
      <c r="BH14" s="77"/>
      <c r="BI14" s="77"/>
      <c r="BJ14" s="77"/>
      <c r="BK14" s="77"/>
      <c r="BL14" s="77"/>
      <c r="BM14" s="77"/>
      <c r="BN14" s="77"/>
      <c r="BO14" s="77"/>
      <c r="BP14" s="77"/>
      <c r="BQ14" s="77"/>
      <c r="BR14" s="208"/>
    </row>
    <row r="15" spans="1:70" ht="19.5" thickBot="1" x14ac:dyDescent="0.35">
      <c r="A15" s="340" t="s">
        <v>5</v>
      </c>
      <c r="B15" s="981" t="s">
        <v>294</v>
      </c>
      <c r="C15" s="341" t="s">
        <v>6</v>
      </c>
      <c r="D15" s="342"/>
      <c r="E15" s="391"/>
      <c r="F15" s="391"/>
      <c r="G15" s="391"/>
      <c r="H15" s="137"/>
      <c r="I15" s="562" t="s">
        <v>25</v>
      </c>
      <c r="J15" s="232"/>
      <c r="K15" s="47">
        <v>-15</v>
      </c>
      <c r="L15" s="395"/>
      <c r="M15" s="68" t="s">
        <v>2153</v>
      </c>
      <c r="N15" s="69" t="s">
        <v>127</v>
      </c>
      <c r="O15" s="39" t="s">
        <v>2158</v>
      </c>
      <c r="P15" s="137"/>
      <c r="Q15" s="391"/>
      <c r="T15" s="74"/>
      <c r="U15" s="314"/>
      <c r="V15" s="314"/>
      <c r="W15" s="314"/>
      <c r="X15" s="314"/>
      <c r="Y15" s="314"/>
      <c r="Z15" s="314"/>
      <c r="AA15" s="314"/>
      <c r="AB15" s="314"/>
      <c r="AC15" s="77"/>
      <c r="AD15" s="314"/>
      <c r="AE15" s="314"/>
      <c r="AF15" s="314"/>
      <c r="AG15" s="314"/>
      <c r="AH15" s="314"/>
      <c r="AI15" s="132"/>
      <c r="AJ15" s="314"/>
      <c r="AK15" s="77"/>
      <c r="AL15" s="77"/>
      <c r="AM15" s="77"/>
      <c r="AN15" s="77"/>
      <c r="AO15" s="77"/>
      <c r="AP15" s="77"/>
      <c r="AQ15" s="77"/>
      <c r="AR15" s="317"/>
      <c r="AS15" s="77"/>
      <c r="AT15" s="77"/>
      <c r="AU15" s="77"/>
      <c r="AV15" s="77"/>
      <c r="AW15" s="77"/>
      <c r="AX15" s="317"/>
      <c r="AY15" s="77"/>
      <c r="AZ15" s="77"/>
      <c r="BA15" s="77"/>
      <c r="BB15" s="77"/>
      <c r="BD15" s="77"/>
      <c r="BE15" s="77"/>
      <c r="BF15" s="77"/>
      <c r="BG15" s="77"/>
      <c r="BH15" s="77"/>
      <c r="BI15" s="77"/>
      <c r="BJ15" s="77"/>
      <c r="BK15" s="77"/>
      <c r="BL15" s="77"/>
      <c r="BM15" s="77"/>
      <c r="BN15" s="77"/>
      <c r="BO15" s="77"/>
      <c r="BP15" s="77"/>
      <c r="BQ15" s="77"/>
      <c r="BR15" s="208"/>
    </row>
    <row r="16" spans="1:70" ht="19.5" thickBot="1" x14ac:dyDescent="0.35">
      <c r="A16" s="344" t="s">
        <v>721</v>
      </c>
      <c r="B16" s="982" t="s">
        <v>292</v>
      </c>
      <c r="C16" s="344" t="s">
        <v>722</v>
      </c>
      <c r="D16" s="342"/>
      <c r="E16" s="391"/>
      <c r="F16" s="391"/>
      <c r="G16" s="391"/>
      <c r="H16" s="137"/>
      <c r="I16" s="231" t="s">
        <v>272</v>
      </c>
      <c r="J16" s="232"/>
      <c r="K16" s="157" t="s">
        <v>1737</v>
      </c>
      <c r="L16" s="394" t="s">
        <v>289</v>
      </c>
      <c r="M16" s="68" t="s">
        <v>2153</v>
      </c>
      <c r="N16" s="69" t="s">
        <v>2187</v>
      </c>
      <c r="O16" s="39" t="s">
        <v>2188</v>
      </c>
      <c r="P16" s="137"/>
      <c r="Q16" s="391"/>
      <c r="T16" s="74"/>
      <c r="U16" s="314"/>
      <c r="V16" s="314"/>
      <c r="W16" s="314"/>
      <c r="X16" s="314"/>
      <c r="Y16" s="314"/>
      <c r="Z16" s="314"/>
      <c r="AA16" s="314"/>
      <c r="AB16" s="314"/>
      <c r="AC16" s="77"/>
      <c r="AD16" s="314"/>
      <c r="AE16" s="314"/>
      <c r="AF16" s="314"/>
      <c r="AG16" s="314"/>
      <c r="AH16" s="314"/>
      <c r="AI16" s="132"/>
      <c r="AJ16" s="314"/>
      <c r="AK16" s="77"/>
      <c r="AL16" s="77"/>
      <c r="AM16" s="77"/>
      <c r="AN16" s="77"/>
      <c r="AO16" s="77"/>
      <c r="AP16" s="77"/>
      <c r="AQ16" s="77"/>
      <c r="AR16" s="317"/>
      <c r="AS16" s="77"/>
      <c r="AT16" s="77"/>
      <c r="AU16" s="77"/>
      <c r="AV16" s="77"/>
      <c r="AW16" s="77"/>
      <c r="AX16" s="317"/>
      <c r="AY16" s="77"/>
      <c r="AZ16" s="77"/>
      <c r="BA16" s="77"/>
      <c r="BB16" s="77"/>
      <c r="BD16" s="77"/>
      <c r="BE16" s="77"/>
      <c r="BF16" s="77"/>
      <c r="BG16" s="77"/>
      <c r="BH16" s="77"/>
      <c r="BI16" s="77"/>
      <c r="BJ16" s="77"/>
      <c r="BK16" s="77"/>
      <c r="BL16" s="77"/>
      <c r="BM16" s="77"/>
      <c r="BN16" s="77"/>
      <c r="BO16" s="77"/>
      <c r="BP16" s="77"/>
      <c r="BQ16" s="77"/>
      <c r="BR16" s="208"/>
    </row>
    <row r="17" spans="1:70" ht="19.5" thickBot="1" x14ac:dyDescent="0.35">
      <c r="A17" s="340" t="s">
        <v>723</v>
      </c>
      <c r="B17" s="345"/>
      <c r="C17" s="340" t="s">
        <v>723</v>
      </c>
      <c r="D17" s="346"/>
      <c r="E17" s="391"/>
      <c r="F17" s="391"/>
      <c r="G17" s="391"/>
      <c r="H17" s="137"/>
      <c r="I17" s="231" t="s">
        <v>273</v>
      </c>
      <c r="J17" s="232"/>
      <c r="K17" s="566" t="str">
        <f>IF(Fluoroscopy_System_General_Info!$L$12&lt;&gt;"",Fluoroscopy_System_General_Info!$L$12,"No entry")</f>
        <v>Fxxxx</v>
      </c>
      <c r="L17" s="394"/>
      <c r="M17" s="68" t="s">
        <v>2153</v>
      </c>
      <c r="N17" s="69" t="s">
        <v>2189</v>
      </c>
      <c r="O17" s="39" t="s">
        <v>2190</v>
      </c>
      <c r="P17" s="137"/>
      <c r="Q17" s="391"/>
      <c r="R17" s="7"/>
      <c r="T17" s="74"/>
      <c r="U17" s="314"/>
      <c r="V17" s="314"/>
      <c r="W17" s="314"/>
      <c r="X17" s="314"/>
      <c r="Y17" s="314"/>
      <c r="Z17" s="314"/>
      <c r="AA17" s="314"/>
      <c r="AB17" s="314"/>
      <c r="AC17" s="77"/>
      <c r="AD17" s="314"/>
      <c r="AE17" s="314"/>
      <c r="AF17" s="314"/>
      <c r="AG17" s="314"/>
      <c r="AH17" s="314"/>
      <c r="AI17" s="132"/>
      <c r="AJ17" s="314"/>
      <c r="AK17" s="77"/>
      <c r="AL17" s="77"/>
      <c r="AM17" s="77"/>
      <c r="AN17" s="77"/>
      <c r="AO17" s="77"/>
      <c r="AP17" s="77"/>
      <c r="AQ17" s="77"/>
      <c r="AR17" s="317"/>
      <c r="AS17" s="77"/>
      <c r="AT17" s="77"/>
      <c r="AU17" s="77"/>
      <c r="AV17" s="77"/>
      <c r="AW17" s="77"/>
      <c r="AX17" s="317"/>
      <c r="AY17" s="77"/>
      <c r="AZ17" s="77"/>
      <c r="BA17" s="77"/>
      <c r="BB17" s="77"/>
      <c r="BD17" s="77"/>
      <c r="BE17" s="77"/>
      <c r="BF17" s="77"/>
      <c r="BG17" s="77"/>
      <c r="BH17" s="77"/>
      <c r="BI17" s="77"/>
      <c r="BJ17" s="77"/>
      <c r="BK17" s="77"/>
      <c r="BL17" s="77"/>
      <c r="BM17" s="77"/>
      <c r="BN17" s="77"/>
      <c r="BO17" s="77"/>
      <c r="BP17" s="77"/>
      <c r="BQ17" s="77"/>
      <c r="BR17" s="208"/>
    </row>
    <row r="18" spans="1:70" ht="19.5" thickBot="1" x14ac:dyDescent="0.35">
      <c r="A18" s="394"/>
      <c r="B18" s="394"/>
      <c r="C18" s="347"/>
      <c r="D18" s="348"/>
      <c r="E18" s="348"/>
      <c r="F18" s="348"/>
      <c r="G18" s="348"/>
      <c r="H18" s="137"/>
      <c r="I18" s="231" t="s">
        <v>816</v>
      </c>
      <c r="J18" s="232"/>
      <c r="K18" s="157" t="s">
        <v>1738</v>
      </c>
      <c r="L18" s="394"/>
      <c r="M18" s="68" t="s">
        <v>2153</v>
      </c>
      <c r="N18" s="69" t="s">
        <v>128</v>
      </c>
      <c r="O18" s="39" t="s">
        <v>2191</v>
      </c>
      <c r="P18" s="137"/>
      <c r="Q18" s="348"/>
      <c r="R18" s="8"/>
      <c r="T18" s="74"/>
      <c r="U18" s="314"/>
      <c r="V18" s="314"/>
      <c r="W18" s="314"/>
      <c r="X18" s="314"/>
      <c r="Y18" s="314"/>
      <c r="Z18" s="314"/>
      <c r="AA18" s="314"/>
      <c r="AB18" s="314"/>
      <c r="AC18" s="77"/>
      <c r="AD18" s="314"/>
      <c r="AE18" s="314"/>
      <c r="AF18" s="314"/>
      <c r="AG18" s="314"/>
      <c r="AH18" s="314"/>
      <c r="AI18" s="132"/>
      <c r="AJ18" s="314"/>
      <c r="AK18" s="77"/>
      <c r="AL18" s="77"/>
      <c r="AM18" s="77"/>
      <c r="AN18" s="77"/>
      <c r="AO18" s="77"/>
      <c r="AP18" s="77"/>
      <c r="AQ18" s="77"/>
      <c r="AR18" s="317"/>
      <c r="AS18" s="77"/>
      <c r="AT18" s="77"/>
      <c r="AU18" s="77"/>
      <c r="AV18" s="77"/>
      <c r="AW18" s="77"/>
      <c r="AX18" s="317"/>
      <c r="AY18" s="77"/>
      <c r="AZ18" s="77"/>
      <c r="BA18" s="77"/>
      <c r="BB18" s="77"/>
      <c r="BD18" s="77"/>
      <c r="BE18" s="77"/>
      <c r="BF18" s="77"/>
      <c r="BG18" s="77"/>
      <c r="BH18" s="77"/>
      <c r="BI18" s="77"/>
      <c r="BJ18" s="77"/>
      <c r="BK18" s="77"/>
      <c r="BL18" s="77"/>
      <c r="BM18" s="77"/>
      <c r="BN18" s="77"/>
      <c r="BO18" s="77"/>
      <c r="BP18" s="77"/>
      <c r="BQ18" s="77"/>
      <c r="BR18" s="208"/>
    </row>
    <row r="19" spans="1:70" ht="19.5" thickBot="1" x14ac:dyDescent="0.3">
      <c r="A19" s="339" t="s">
        <v>2</v>
      </c>
      <c r="C19" s="339" t="s">
        <v>15</v>
      </c>
      <c r="D19" s="391"/>
      <c r="E19" s="391"/>
      <c r="F19" s="391"/>
      <c r="G19" s="391"/>
      <c r="H19" s="137"/>
      <c r="I19" s="231" t="s">
        <v>817</v>
      </c>
      <c r="J19" s="232"/>
      <c r="K19" s="157" t="s">
        <v>1545</v>
      </c>
      <c r="L19" s="390">
        <v>-15</v>
      </c>
      <c r="M19" s="68" t="s">
        <v>2153</v>
      </c>
      <c r="N19" s="69" t="s">
        <v>129</v>
      </c>
      <c r="O19" s="39" t="s">
        <v>2204</v>
      </c>
      <c r="P19" s="137"/>
      <c r="Q19" s="391"/>
      <c r="T19" s="74"/>
      <c r="U19" s="314"/>
      <c r="V19" s="314"/>
      <c r="W19" s="314"/>
      <c r="X19" s="314"/>
      <c r="Y19" s="314"/>
      <c r="Z19" s="314"/>
      <c r="AA19" s="314"/>
      <c r="AB19" s="314"/>
      <c r="AC19" s="77"/>
      <c r="AD19" s="314"/>
      <c r="AE19" s="314"/>
      <c r="AF19" s="314"/>
      <c r="AG19" s="314"/>
      <c r="AH19" s="314"/>
      <c r="AI19" s="132"/>
      <c r="AJ19" s="314"/>
      <c r="AK19" s="77"/>
      <c r="AL19" s="77"/>
      <c r="AM19" s="77"/>
      <c r="AN19" s="77"/>
      <c r="AO19" s="77"/>
      <c r="AP19" s="77"/>
      <c r="AQ19" s="77"/>
      <c r="AR19" s="317"/>
      <c r="AS19" s="77"/>
      <c r="AT19" s="77"/>
      <c r="AU19" s="77"/>
      <c r="AV19" s="77"/>
      <c r="AW19" s="77"/>
      <c r="AX19" s="317"/>
      <c r="AY19" s="77"/>
      <c r="AZ19" s="77"/>
      <c r="BA19" s="77"/>
      <c r="BB19" s="77"/>
      <c r="BD19" s="77"/>
      <c r="BE19" s="77"/>
      <c r="BF19" s="77"/>
      <c r="BG19" s="77"/>
      <c r="BH19" s="77"/>
      <c r="BI19" s="77"/>
      <c r="BJ19" s="77"/>
      <c r="BK19" s="77"/>
      <c r="BL19" s="77"/>
      <c r="BM19" s="77"/>
      <c r="BN19" s="77"/>
      <c r="BO19" s="77"/>
      <c r="BP19" s="77"/>
      <c r="BQ19" s="77"/>
      <c r="BR19" s="208"/>
    </row>
    <row r="20" spans="1:70" ht="18.75" x14ac:dyDescent="0.3">
      <c r="A20" s="340" t="s">
        <v>7</v>
      </c>
      <c r="B20" s="349"/>
      <c r="C20" s="341" t="s">
        <v>7</v>
      </c>
      <c r="D20" s="342"/>
      <c r="E20" s="391"/>
      <c r="F20" s="391"/>
      <c r="G20" s="391"/>
      <c r="H20" s="137"/>
      <c r="I20" s="191" t="s">
        <v>1752</v>
      </c>
      <c r="L20" s="390">
        <v>0</v>
      </c>
      <c r="M20" s="68" t="s">
        <v>2153</v>
      </c>
      <c r="N20" s="69" t="s">
        <v>2223</v>
      </c>
      <c r="O20" s="39" t="s">
        <v>2224</v>
      </c>
      <c r="P20" s="137"/>
      <c r="Q20" s="391"/>
      <c r="T20" s="74"/>
      <c r="U20" s="314"/>
      <c r="V20" s="314"/>
      <c r="W20" s="314"/>
      <c r="X20" s="314"/>
      <c r="Y20" s="314"/>
      <c r="Z20" s="314"/>
      <c r="AA20" s="314"/>
      <c r="AB20" s="314"/>
      <c r="AC20" s="77"/>
      <c r="AD20" s="314"/>
      <c r="AE20" s="314"/>
      <c r="AF20" s="314"/>
      <c r="AG20" s="314"/>
      <c r="AH20" s="314"/>
      <c r="AI20" s="132"/>
      <c r="AJ20" s="314"/>
      <c r="AK20" s="77"/>
      <c r="AL20" s="77"/>
      <c r="AM20" s="77"/>
      <c r="AN20" s="77"/>
      <c r="AO20" s="77"/>
      <c r="AP20" s="77"/>
      <c r="AQ20" s="77"/>
      <c r="AR20" s="317"/>
      <c r="AS20" s="77"/>
      <c r="AT20" s="77"/>
      <c r="AU20" s="77"/>
      <c r="AV20" s="77"/>
      <c r="AW20" s="77"/>
      <c r="AX20" s="317"/>
      <c r="AY20" s="77"/>
      <c r="AZ20" s="77"/>
      <c r="BA20" s="77"/>
      <c r="BB20" s="77"/>
      <c r="BC20" s="77"/>
      <c r="BD20" s="77"/>
      <c r="BE20" s="77"/>
      <c r="BF20" s="77"/>
      <c r="BG20" s="77"/>
      <c r="BH20" s="77"/>
      <c r="BI20" s="77"/>
      <c r="BJ20" s="77"/>
      <c r="BK20" s="77"/>
      <c r="BL20" s="77"/>
      <c r="BM20" s="77"/>
      <c r="BN20" s="77"/>
      <c r="BO20" s="77"/>
      <c r="BP20" s="77"/>
      <c r="BQ20" s="77"/>
      <c r="BR20" s="208"/>
    </row>
    <row r="21" spans="1:70" ht="18.75" customHeight="1" x14ac:dyDescent="0.3">
      <c r="A21" s="340" t="s">
        <v>8</v>
      </c>
      <c r="B21" s="945"/>
      <c r="C21" s="341" t="s">
        <v>8</v>
      </c>
      <c r="D21" s="946"/>
      <c r="E21" s="391"/>
      <c r="F21" s="391"/>
      <c r="G21" s="391"/>
      <c r="H21" s="137"/>
      <c r="I21" s="1">
        <v>0</v>
      </c>
      <c r="J21" s="1" t="s">
        <v>286</v>
      </c>
      <c r="K21" s="1592" t="s">
        <v>1753</v>
      </c>
      <c r="L21" s="390">
        <v>1</v>
      </c>
      <c r="M21" s="68" t="s">
        <v>2153</v>
      </c>
      <c r="N21" s="69" t="s">
        <v>130</v>
      </c>
      <c r="O21" s="39" t="s">
        <v>2231</v>
      </c>
      <c r="P21" s="137"/>
      <c r="Q21" s="391"/>
      <c r="T21" s="74"/>
      <c r="U21" s="314"/>
      <c r="V21" s="314"/>
      <c r="W21" s="314"/>
      <c r="X21" s="314"/>
      <c r="Y21" s="314"/>
      <c r="Z21" s="314"/>
      <c r="AA21" s="314"/>
      <c r="AB21" s="314"/>
      <c r="AC21" s="77"/>
      <c r="AD21" s="314"/>
      <c r="AE21" s="314"/>
      <c r="AF21" s="314"/>
      <c r="AG21" s="314"/>
      <c r="AH21" s="314"/>
      <c r="AI21" s="132"/>
      <c r="AJ21" s="314"/>
      <c r="AK21" s="77"/>
      <c r="AL21" s="77"/>
      <c r="AM21" s="77"/>
      <c r="AN21" s="77"/>
      <c r="AO21" s="77"/>
      <c r="AP21" s="77"/>
      <c r="AQ21" s="77"/>
      <c r="AR21" s="317"/>
      <c r="AS21" s="77"/>
      <c r="AT21" s="77"/>
      <c r="AU21" s="77"/>
      <c r="AV21" s="77"/>
      <c r="AW21" s="77"/>
      <c r="AX21" s="317"/>
      <c r="AY21" s="77"/>
      <c r="AZ21" s="77"/>
      <c r="BA21" s="77"/>
      <c r="BB21" s="77"/>
      <c r="BC21" s="77"/>
      <c r="BD21" s="77"/>
      <c r="BE21" s="77"/>
      <c r="BF21" s="77"/>
      <c r="BG21" s="77"/>
      <c r="BH21" s="77"/>
      <c r="BI21" s="77"/>
      <c r="BJ21" s="77"/>
      <c r="BK21" s="77"/>
      <c r="BL21" s="77"/>
      <c r="BM21" s="77"/>
      <c r="BN21" s="77"/>
      <c r="BO21" s="77"/>
      <c r="BP21" s="77"/>
      <c r="BQ21" s="77"/>
      <c r="BR21" s="208"/>
    </row>
    <row r="22" spans="1:70" ht="18.75" x14ac:dyDescent="0.3">
      <c r="A22" s="340" t="s">
        <v>295</v>
      </c>
      <c r="B22" s="944"/>
      <c r="C22" s="340" t="s">
        <v>295</v>
      </c>
      <c r="D22" s="947"/>
      <c r="E22" s="391"/>
      <c r="F22" s="391"/>
      <c r="G22" s="391"/>
      <c r="H22" s="137"/>
      <c r="I22" s="192">
        <v>1</v>
      </c>
      <c r="J22" s="192" t="s">
        <v>1754</v>
      </c>
      <c r="K22" s="1593"/>
      <c r="L22" s="390">
        <v>2</v>
      </c>
      <c r="M22" s="68" t="s">
        <v>2153</v>
      </c>
      <c r="N22" s="69" t="s">
        <v>131</v>
      </c>
      <c r="O22" s="39" t="s">
        <v>2240</v>
      </c>
      <c r="P22" s="137"/>
      <c r="Q22" s="391"/>
      <c r="T22" s="74"/>
      <c r="U22" s="314"/>
      <c r="V22" s="314"/>
      <c r="W22" s="314"/>
      <c r="X22" s="314"/>
      <c r="Y22" s="314"/>
      <c r="Z22" s="314"/>
      <c r="AA22" s="314"/>
      <c r="AB22" s="314"/>
      <c r="AC22" s="77"/>
      <c r="AD22" s="314"/>
      <c r="AE22" s="314"/>
      <c r="AF22" s="314"/>
      <c r="AG22" s="314"/>
      <c r="AH22" s="314"/>
      <c r="AI22" s="132"/>
      <c r="AJ22" s="314"/>
      <c r="AK22" s="77"/>
      <c r="AL22" s="77"/>
      <c r="AM22" s="77"/>
      <c r="AN22" s="77"/>
      <c r="AO22" s="77"/>
      <c r="AP22" s="77"/>
      <c r="AQ22" s="77"/>
      <c r="AR22" s="317"/>
      <c r="AS22" s="77"/>
      <c r="AT22" s="77"/>
      <c r="AU22" s="77"/>
      <c r="AV22" s="77"/>
      <c r="AW22" s="77"/>
      <c r="AX22" s="317"/>
      <c r="AY22" s="77"/>
      <c r="AZ22" s="77"/>
      <c r="BA22" s="77"/>
      <c r="BB22" s="77"/>
      <c r="BC22" s="77"/>
      <c r="BD22" s="77"/>
      <c r="BE22" s="77"/>
      <c r="BF22" s="77"/>
      <c r="BG22" s="77"/>
      <c r="BH22" s="77"/>
      <c r="BI22" s="77"/>
      <c r="BJ22" s="77"/>
      <c r="BK22" s="77"/>
      <c r="BL22" s="77"/>
      <c r="BM22" s="77"/>
      <c r="BN22" s="77"/>
      <c r="BO22" s="77"/>
      <c r="BP22" s="77"/>
      <c r="BQ22" s="77"/>
      <c r="BR22" s="208"/>
    </row>
    <row r="23" spans="1:70" ht="19.5" customHeight="1" x14ac:dyDescent="0.3">
      <c r="A23" s="340" t="s">
        <v>6</v>
      </c>
      <c r="B23" s="349"/>
      <c r="C23" s="341" t="s">
        <v>6</v>
      </c>
      <c r="D23" s="342"/>
      <c r="E23" s="391"/>
      <c r="F23" s="391"/>
      <c r="G23" s="391"/>
      <c r="H23" s="137"/>
      <c r="I23" s="193">
        <v>2</v>
      </c>
      <c r="J23" s="194" t="s">
        <v>1755</v>
      </c>
      <c r="K23" s="1593"/>
      <c r="L23" s="390">
        <v>3</v>
      </c>
      <c r="M23" s="68" t="s">
        <v>2153</v>
      </c>
      <c r="N23" s="69" t="s">
        <v>132</v>
      </c>
      <c r="O23" s="39" t="s">
        <v>2244</v>
      </c>
      <c r="P23" s="137"/>
      <c r="Q23" s="391"/>
      <c r="T23" s="74"/>
      <c r="U23" s="314"/>
      <c r="V23" s="314"/>
      <c r="W23" s="314"/>
      <c r="X23" s="314"/>
      <c r="Y23" s="314"/>
      <c r="Z23" s="314"/>
      <c r="AA23" s="314"/>
      <c r="AB23" s="314"/>
      <c r="AC23" s="77"/>
      <c r="AD23" s="314"/>
      <c r="AE23" s="314"/>
      <c r="AF23" s="314"/>
      <c r="AG23" s="314"/>
      <c r="AH23" s="314"/>
      <c r="AI23" s="132"/>
      <c r="AJ23" s="314"/>
      <c r="AK23" s="77"/>
      <c r="AL23" s="77"/>
      <c r="AM23" s="77"/>
      <c r="AN23" s="77"/>
      <c r="AO23" s="77"/>
      <c r="AP23" s="77"/>
      <c r="AQ23" s="77"/>
      <c r="AR23" s="317"/>
      <c r="AS23" s="77"/>
      <c r="AT23" s="77"/>
      <c r="AU23" s="77"/>
      <c r="AV23" s="77"/>
      <c r="AW23" s="77"/>
      <c r="AX23" s="317"/>
      <c r="AY23" s="77"/>
      <c r="AZ23" s="77"/>
      <c r="BA23" s="77"/>
      <c r="BB23" s="77"/>
      <c r="BC23" s="77"/>
      <c r="BD23" s="77"/>
      <c r="BE23" s="77"/>
      <c r="BF23" s="77"/>
      <c r="BG23" s="77"/>
      <c r="BH23" s="77"/>
      <c r="BI23" s="77"/>
      <c r="BJ23" s="77"/>
      <c r="BK23" s="77"/>
      <c r="BL23" s="77"/>
      <c r="BM23" s="77"/>
      <c r="BN23" s="77"/>
      <c r="BO23" s="77"/>
      <c r="BP23" s="77"/>
      <c r="BQ23" s="77"/>
      <c r="BR23" s="208"/>
    </row>
    <row r="24" spans="1:70" ht="18.75" x14ac:dyDescent="0.3">
      <c r="A24" s="344" t="s">
        <v>722</v>
      </c>
      <c r="B24" s="349"/>
      <c r="C24" s="344" t="s">
        <v>722</v>
      </c>
      <c r="D24" s="342"/>
      <c r="E24" s="162"/>
      <c r="F24" s="162"/>
      <c r="G24" s="162"/>
      <c r="H24" s="137"/>
      <c r="I24" s="193">
        <v>3</v>
      </c>
      <c r="J24" s="194" t="s">
        <v>1756</v>
      </c>
      <c r="K24" s="1593"/>
      <c r="L24" s="390">
        <v>4</v>
      </c>
      <c r="M24" s="68" t="s">
        <v>2153</v>
      </c>
      <c r="N24" s="69" t="s">
        <v>133</v>
      </c>
      <c r="O24" s="39" t="s">
        <v>2251</v>
      </c>
      <c r="P24" s="137"/>
      <c r="T24" s="74"/>
      <c r="U24" s="314"/>
      <c r="V24" s="314"/>
      <c r="W24" s="314"/>
      <c r="X24" s="314"/>
      <c r="Y24" s="314"/>
      <c r="Z24" s="314"/>
      <c r="AA24" s="314"/>
      <c r="AB24" s="314"/>
      <c r="AC24" s="77"/>
      <c r="AD24" s="314"/>
      <c r="AE24" s="314"/>
      <c r="AF24" s="314"/>
      <c r="AG24" s="314"/>
      <c r="AH24" s="314"/>
      <c r="AI24" s="132"/>
      <c r="AJ24" s="314"/>
      <c r="AK24" s="77"/>
      <c r="AL24" s="77"/>
      <c r="AM24" s="77"/>
      <c r="AN24" s="77"/>
      <c r="AO24" s="77"/>
      <c r="AP24" s="77"/>
      <c r="AQ24" s="77"/>
      <c r="AR24" s="317"/>
      <c r="AS24" s="77"/>
      <c r="AT24" s="77"/>
      <c r="AU24" s="77"/>
      <c r="AV24" s="77"/>
      <c r="AW24" s="77"/>
      <c r="AX24" s="317"/>
      <c r="AY24" s="77"/>
      <c r="AZ24" s="77"/>
      <c r="BA24" s="77"/>
      <c r="BB24" s="77"/>
      <c r="BC24" s="77"/>
      <c r="BD24" s="77"/>
      <c r="BE24" s="77"/>
      <c r="BF24" s="77"/>
      <c r="BG24" s="77"/>
      <c r="BH24" s="77"/>
      <c r="BI24" s="77"/>
      <c r="BJ24" s="77"/>
      <c r="BK24" s="77"/>
      <c r="BL24" s="77"/>
      <c r="BM24" s="77"/>
      <c r="BN24" s="77"/>
      <c r="BO24" s="77"/>
      <c r="BP24" s="77"/>
      <c r="BQ24" s="77"/>
      <c r="BR24" s="208"/>
    </row>
    <row r="25" spans="1:70" ht="18.75" x14ac:dyDescent="0.3">
      <c r="A25" s="340" t="s">
        <v>723</v>
      </c>
      <c r="B25" s="345"/>
      <c r="C25" s="340" t="s">
        <v>723</v>
      </c>
      <c r="D25" s="346"/>
      <c r="E25" s="8"/>
      <c r="F25" s="8"/>
      <c r="G25" s="8"/>
      <c r="H25" s="137"/>
      <c r="I25" s="193">
        <v>4</v>
      </c>
      <c r="J25" s="194" t="s">
        <v>1757</v>
      </c>
      <c r="K25" s="1593"/>
      <c r="L25" s="390">
        <v>5</v>
      </c>
      <c r="M25" s="68" t="s">
        <v>2153</v>
      </c>
      <c r="N25" s="69" t="s">
        <v>2252</v>
      </c>
      <c r="O25" s="39" t="s">
        <v>2253</v>
      </c>
      <c r="P25" s="137"/>
      <c r="T25" s="74"/>
      <c r="U25" s="314"/>
      <c r="V25" s="314"/>
      <c r="W25" s="314"/>
      <c r="X25" s="314"/>
      <c r="Y25" s="314"/>
      <c r="Z25" s="314"/>
      <c r="AA25" s="314"/>
      <c r="AB25" s="314"/>
      <c r="AC25" s="77"/>
      <c r="AD25" s="314"/>
      <c r="AE25" s="314"/>
      <c r="AF25" s="314"/>
      <c r="AG25" s="314"/>
      <c r="AH25" s="314"/>
      <c r="AI25" s="132"/>
      <c r="AJ25" s="314"/>
      <c r="AK25" s="77"/>
      <c r="AL25" s="77"/>
      <c r="AM25" s="77"/>
      <c r="AN25" s="77"/>
      <c r="AO25" s="77"/>
      <c r="AP25" s="77"/>
      <c r="AQ25" s="77"/>
      <c r="AR25" s="317"/>
      <c r="AS25" s="77"/>
      <c r="AT25" s="77"/>
      <c r="AU25" s="77"/>
      <c r="AV25" s="77"/>
      <c r="AW25" s="77"/>
      <c r="AX25" s="317"/>
      <c r="AY25" s="77"/>
      <c r="AZ25" s="77"/>
      <c r="BA25" s="77"/>
      <c r="BB25" s="77"/>
      <c r="BC25" s="77"/>
      <c r="BD25" s="77"/>
      <c r="BE25" s="77"/>
      <c r="BF25" s="77"/>
      <c r="BG25" s="77"/>
      <c r="BH25" s="77"/>
      <c r="BI25" s="77"/>
      <c r="BJ25" s="77"/>
      <c r="BK25" s="77"/>
      <c r="BL25" s="77"/>
      <c r="BM25" s="77"/>
      <c r="BN25" s="77"/>
      <c r="BO25" s="77"/>
      <c r="BP25" s="77"/>
      <c r="BQ25" s="77"/>
      <c r="BR25" s="208"/>
    </row>
    <row r="26" spans="1:70" ht="15.75" x14ac:dyDescent="0.25">
      <c r="H26" s="137"/>
      <c r="I26" s="195">
        <v>5</v>
      </c>
      <c r="J26" s="195" t="s">
        <v>1758</v>
      </c>
      <c r="K26" s="1593"/>
      <c r="L26" s="390">
        <v>6</v>
      </c>
      <c r="M26" s="68" t="s">
        <v>2153</v>
      </c>
      <c r="N26" s="69" t="s">
        <v>134</v>
      </c>
      <c r="O26" s="39" t="s">
        <v>2257</v>
      </c>
      <c r="P26" s="137"/>
      <c r="T26" s="74"/>
      <c r="U26" s="314"/>
      <c r="V26" s="314"/>
      <c r="W26" s="314"/>
      <c r="X26" s="314"/>
      <c r="Y26" s="314"/>
      <c r="Z26" s="314"/>
      <c r="AA26" s="314"/>
      <c r="AB26" s="314"/>
      <c r="AC26" s="77"/>
      <c r="AD26" s="314"/>
      <c r="AE26" s="314"/>
      <c r="AF26" s="314"/>
      <c r="AG26" s="314"/>
      <c r="AH26" s="314"/>
      <c r="AI26" s="132"/>
      <c r="AJ26" s="314"/>
      <c r="AK26" s="77"/>
      <c r="AL26" s="77"/>
      <c r="AM26" s="77"/>
      <c r="AN26" s="77"/>
      <c r="AO26" s="77"/>
      <c r="AP26" s="77"/>
      <c r="AQ26" s="77"/>
      <c r="AR26" s="317"/>
      <c r="AS26" s="77"/>
      <c r="AT26" s="77"/>
      <c r="AU26" s="77"/>
      <c r="AV26" s="77"/>
      <c r="AW26" s="77"/>
      <c r="AX26" s="317"/>
      <c r="AY26" s="77"/>
      <c r="AZ26" s="77"/>
      <c r="BA26" s="77"/>
      <c r="BB26" s="77"/>
      <c r="BC26" s="77"/>
      <c r="BD26" s="77"/>
      <c r="BE26" s="77"/>
      <c r="BF26" s="77"/>
      <c r="BG26" s="77"/>
      <c r="BH26" s="77"/>
      <c r="BI26" s="77"/>
      <c r="BJ26" s="77"/>
      <c r="BK26" s="77"/>
      <c r="BL26" s="77"/>
      <c r="BM26" s="77"/>
      <c r="BN26" s="77"/>
      <c r="BO26" s="77"/>
      <c r="BP26" s="77"/>
      <c r="BQ26" s="77"/>
      <c r="BR26" s="208"/>
    </row>
    <row r="27" spans="1:70" ht="24" thickBot="1" x14ac:dyDescent="0.3">
      <c r="A27" s="8"/>
      <c r="B27" s="50" t="s">
        <v>724</v>
      </c>
      <c r="C27" s="162"/>
      <c r="D27" s="162"/>
      <c r="E27" s="162"/>
      <c r="F27" s="162"/>
      <c r="G27" s="162"/>
      <c r="H27" s="137"/>
      <c r="I27" s="193">
        <v>6</v>
      </c>
      <c r="J27" s="194" t="s">
        <v>1759</v>
      </c>
      <c r="K27" s="1593"/>
      <c r="L27" s="390">
        <v>12</v>
      </c>
      <c r="M27" s="68" t="s">
        <v>2153</v>
      </c>
      <c r="N27" s="69" t="s">
        <v>135</v>
      </c>
      <c r="O27" s="39" t="s">
        <v>2267</v>
      </c>
      <c r="P27" s="137"/>
      <c r="T27" s="74"/>
      <c r="U27" s="314"/>
      <c r="V27" s="314"/>
      <c r="W27" s="314"/>
      <c r="X27" s="314"/>
      <c r="Y27" s="314"/>
      <c r="Z27" s="314"/>
      <c r="AA27" s="314"/>
      <c r="AB27" s="314"/>
      <c r="AC27" s="77"/>
      <c r="AD27" s="314"/>
      <c r="AE27" s="314"/>
      <c r="AF27" s="314"/>
      <c r="AG27" s="314"/>
      <c r="AH27" s="314"/>
      <c r="AI27" s="132"/>
      <c r="AJ27" s="314"/>
      <c r="AK27" s="77"/>
      <c r="AL27" s="77"/>
      <c r="AM27" s="77"/>
      <c r="AN27" s="77"/>
      <c r="AO27" s="77"/>
      <c r="AP27" s="77"/>
      <c r="AQ27" s="77"/>
      <c r="AR27" s="317"/>
      <c r="AS27" s="77"/>
      <c r="AT27" s="77"/>
      <c r="AU27" s="77"/>
      <c r="AV27" s="77"/>
      <c r="AW27" s="77"/>
      <c r="AX27" s="317"/>
      <c r="AY27" s="77"/>
      <c r="AZ27" s="77"/>
      <c r="BA27" s="77"/>
      <c r="BB27" s="77"/>
      <c r="BC27" s="77"/>
      <c r="BD27" s="77"/>
      <c r="BE27" s="77"/>
      <c r="BF27" s="77"/>
      <c r="BG27" s="77"/>
      <c r="BH27" s="77"/>
      <c r="BI27" s="77"/>
      <c r="BJ27" s="77"/>
      <c r="BK27" s="77"/>
      <c r="BL27" s="77"/>
      <c r="BM27" s="77"/>
      <c r="BN27" s="77"/>
      <c r="BO27" s="77"/>
      <c r="BP27" s="77"/>
      <c r="BQ27" s="77"/>
      <c r="BR27" s="208"/>
    </row>
    <row r="28" spans="1:70" ht="18.75" x14ac:dyDescent="0.25">
      <c r="A28" s="350"/>
      <c r="B28" s="983" t="s">
        <v>664</v>
      </c>
      <c r="C28" s="984" t="s">
        <v>278</v>
      </c>
      <c r="D28" s="985"/>
      <c r="E28" s="351"/>
      <c r="F28" s="177"/>
      <c r="G28" s="178"/>
      <c r="H28" s="137"/>
      <c r="I28" s="141"/>
      <c r="J28" s="259" t="s">
        <v>380</v>
      </c>
      <c r="K28" s="137"/>
      <c r="L28" s="390">
        <v>13</v>
      </c>
      <c r="M28" s="68" t="s">
        <v>2153</v>
      </c>
      <c r="N28" s="69" t="s">
        <v>136</v>
      </c>
      <c r="O28" s="39" t="s">
        <v>2268</v>
      </c>
      <c r="P28" s="137"/>
      <c r="Q28" s="391"/>
      <c r="R28" s="391"/>
      <c r="S28" s="391"/>
      <c r="T28" s="74"/>
      <c r="U28" s="314"/>
      <c r="V28" s="314"/>
      <c r="W28" s="314"/>
      <c r="X28" s="314"/>
      <c r="Y28" s="314"/>
      <c r="Z28" s="314"/>
      <c r="AA28" s="314"/>
      <c r="AB28" s="314"/>
      <c r="AC28" s="77"/>
      <c r="AD28" s="314"/>
      <c r="AE28" s="314"/>
      <c r="AF28" s="314"/>
      <c r="AG28" s="314"/>
      <c r="AH28" s="314"/>
      <c r="AI28" s="132"/>
      <c r="AJ28" s="314"/>
      <c r="AK28" s="77"/>
      <c r="AL28" s="77"/>
      <c r="AM28" s="77"/>
      <c r="AN28" s="77"/>
      <c r="AO28" s="77"/>
      <c r="AP28" s="77"/>
      <c r="AQ28" s="77"/>
      <c r="AR28" s="317"/>
      <c r="AS28" s="77"/>
      <c r="AT28" s="77"/>
      <c r="AU28" s="77"/>
      <c r="AV28" s="77"/>
      <c r="AW28" s="77"/>
      <c r="AX28" s="317"/>
      <c r="AY28" s="77"/>
      <c r="AZ28" s="77"/>
      <c r="BA28" s="77"/>
      <c r="BB28" s="77"/>
      <c r="BC28" s="77"/>
      <c r="BD28" s="77"/>
      <c r="BE28" s="77"/>
      <c r="BF28" s="77"/>
      <c r="BG28" s="77"/>
      <c r="BH28" s="77"/>
      <c r="BI28" s="77"/>
      <c r="BJ28" s="77"/>
      <c r="BK28" s="77"/>
      <c r="BL28" s="77"/>
      <c r="BM28" s="77"/>
      <c r="BN28" s="77"/>
      <c r="BO28" s="77"/>
      <c r="BP28" s="77"/>
      <c r="BQ28" s="77"/>
      <c r="BR28" s="208"/>
    </row>
    <row r="29" spans="1:70" ht="18.75" x14ac:dyDescent="0.25">
      <c r="A29" s="350"/>
      <c r="B29" s="1627" t="s">
        <v>1680</v>
      </c>
      <c r="C29" s="1628"/>
      <c r="D29" s="986"/>
      <c r="E29" s="148"/>
      <c r="F29" s="348"/>
      <c r="G29" s="348"/>
      <c r="H29" s="137"/>
      <c r="I29" s="141"/>
      <c r="J29" s="260" t="s">
        <v>353</v>
      </c>
      <c r="K29" s="137"/>
      <c r="L29" s="390">
        <v>14</v>
      </c>
      <c r="M29" s="68" t="s">
        <v>2153</v>
      </c>
      <c r="N29" s="69" t="s">
        <v>137</v>
      </c>
      <c r="O29" s="39" t="s">
        <v>2279</v>
      </c>
      <c r="P29" s="137"/>
      <c r="Q29" s="391"/>
      <c r="R29" s="391"/>
      <c r="S29" s="391"/>
      <c r="T29" s="74"/>
      <c r="U29" s="314"/>
      <c r="V29" s="314"/>
      <c r="W29" s="314"/>
      <c r="X29" s="314"/>
      <c r="Y29" s="314"/>
      <c r="Z29" s="314"/>
      <c r="AA29" s="314"/>
      <c r="AB29" s="314"/>
      <c r="AC29" s="77"/>
      <c r="AD29" s="314"/>
      <c r="AE29" s="314"/>
      <c r="AF29" s="314"/>
      <c r="AG29" s="314"/>
      <c r="AH29" s="314"/>
      <c r="AI29" s="132"/>
      <c r="AJ29" s="314"/>
      <c r="AK29" s="77"/>
      <c r="AL29" s="77"/>
      <c r="AM29" s="77"/>
      <c r="AN29" s="77"/>
      <c r="AO29" s="77"/>
      <c r="AP29" s="77"/>
      <c r="AQ29" s="77"/>
      <c r="AR29" s="317"/>
      <c r="AS29" s="77"/>
      <c r="AT29" s="77"/>
      <c r="AU29" s="77"/>
      <c r="AV29" s="77"/>
      <c r="AW29" s="77"/>
      <c r="AX29" s="317"/>
      <c r="AY29" s="77"/>
      <c r="AZ29" s="77"/>
      <c r="BA29" s="77"/>
      <c r="BB29" s="77"/>
      <c r="BC29" s="77"/>
      <c r="BD29" s="77"/>
      <c r="BE29" s="77"/>
      <c r="BF29" s="77"/>
      <c r="BG29" s="77"/>
      <c r="BH29" s="77"/>
      <c r="BI29" s="77"/>
      <c r="BJ29" s="77"/>
      <c r="BK29" s="77"/>
      <c r="BL29" s="77"/>
      <c r="BM29" s="77"/>
      <c r="BN29" s="77"/>
      <c r="BO29" s="77"/>
      <c r="BP29" s="77"/>
      <c r="BQ29" s="77"/>
      <c r="BR29" s="208"/>
    </row>
    <row r="30" spans="1:70" ht="18.75" x14ac:dyDescent="0.25">
      <c r="A30" s="127"/>
      <c r="B30" s="1627" t="s">
        <v>391</v>
      </c>
      <c r="C30" s="1628"/>
      <c r="D30" s="987"/>
      <c r="E30" s="391"/>
      <c r="F30" s="391"/>
      <c r="G30" s="391"/>
      <c r="H30" s="137"/>
      <c r="I30" s="141"/>
      <c r="J30" s="260" t="s">
        <v>354</v>
      </c>
      <c r="K30" s="137"/>
      <c r="L30" s="390">
        <v>15</v>
      </c>
      <c r="M30" s="68" t="s">
        <v>2153</v>
      </c>
      <c r="N30" s="69" t="s">
        <v>2286</v>
      </c>
      <c r="O30" s="39" t="s">
        <v>2287</v>
      </c>
      <c r="P30" s="137"/>
      <c r="Q30" s="391"/>
      <c r="R30" s="391"/>
      <c r="S30" s="391"/>
      <c r="T30" s="74"/>
      <c r="U30" s="314"/>
      <c r="V30" s="314"/>
      <c r="W30" s="314"/>
      <c r="X30" s="314"/>
      <c r="Y30" s="314"/>
      <c r="Z30" s="314"/>
      <c r="AA30" s="314"/>
      <c r="AB30" s="314"/>
      <c r="AC30" s="77"/>
      <c r="AD30" s="314"/>
      <c r="AE30" s="314"/>
      <c r="AF30" s="314"/>
      <c r="AG30" s="314"/>
      <c r="AH30" s="314"/>
      <c r="AI30" s="132"/>
      <c r="AJ30" s="314"/>
      <c r="AK30" s="77"/>
      <c r="AL30" s="77"/>
      <c r="AM30" s="77"/>
      <c r="AN30" s="77"/>
      <c r="AO30" s="77"/>
      <c r="AP30" s="77"/>
      <c r="AQ30" s="77"/>
      <c r="AR30" s="317"/>
      <c r="AS30" s="77"/>
      <c r="AT30" s="77"/>
      <c r="AU30" s="77"/>
      <c r="AV30" s="77"/>
      <c r="AW30" s="77"/>
      <c r="AX30" s="317"/>
      <c r="AY30" s="77"/>
      <c r="AZ30" s="77"/>
      <c r="BA30" s="77"/>
      <c r="BB30" s="77"/>
      <c r="BC30" s="77"/>
      <c r="BD30" s="77"/>
      <c r="BE30" s="77"/>
      <c r="BF30" s="77"/>
      <c r="BG30" s="77"/>
      <c r="BH30" s="77"/>
      <c r="BI30" s="77"/>
      <c r="BJ30" s="77"/>
      <c r="BK30" s="77"/>
      <c r="BL30" s="77"/>
      <c r="BM30" s="77"/>
      <c r="BN30" s="77"/>
      <c r="BO30" s="77"/>
      <c r="BP30" s="77"/>
      <c r="BQ30" s="77"/>
      <c r="BR30" s="208"/>
    </row>
    <row r="31" spans="1:70" ht="24" customHeight="1" x14ac:dyDescent="0.25">
      <c r="A31" s="350"/>
      <c r="B31" s="952" t="s">
        <v>1679</v>
      </c>
      <c r="C31" s="953"/>
      <c r="D31" s="209"/>
      <c r="E31" s="148"/>
      <c r="F31" s="348"/>
      <c r="G31" s="348"/>
      <c r="H31" s="137"/>
      <c r="I31" s="141"/>
      <c r="J31" s="260" t="s">
        <v>355</v>
      </c>
      <c r="K31" s="137"/>
      <c r="L31" s="390">
        <v>16</v>
      </c>
      <c r="M31" s="68" t="s">
        <v>2153</v>
      </c>
      <c r="N31" s="69" t="s">
        <v>138</v>
      </c>
      <c r="O31" s="39" t="s">
        <v>2288</v>
      </c>
      <c r="P31" s="137"/>
      <c r="Q31" s="391"/>
      <c r="R31" s="391"/>
      <c r="S31" s="391"/>
      <c r="T31" s="74"/>
      <c r="U31" s="314"/>
      <c r="V31" s="314"/>
      <c r="W31" s="314"/>
      <c r="X31" s="314"/>
      <c r="Y31" s="314"/>
      <c r="Z31" s="314"/>
      <c r="AA31" s="314"/>
      <c r="AB31" s="314"/>
      <c r="AC31" s="77"/>
      <c r="AD31" s="314"/>
      <c r="AE31" s="314"/>
      <c r="AF31" s="314"/>
      <c r="AG31" s="314"/>
      <c r="AH31" s="314"/>
      <c r="AI31" s="132"/>
      <c r="AJ31" s="314"/>
      <c r="AK31" s="77"/>
      <c r="AL31" s="77"/>
      <c r="AM31" s="77"/>
      <c r="AN31" s="77"/>
      <c r="AO31" s="77"/>
      <c r="AP31" s="77"/>
      <c r="AQ31" s="77"/>
      <c r="AR31" s="317"/>
      <c r="AS31" s="77"/>
      <c r="AT31" s="77"/>
      <c r="AU31" s="77"/>
      <c r="AV31" s="77"/>
      <c r="AW31" s="77"/>
      <c r="AX31" s="317"/>
      <c r="AY31" s="77"/>
      <c r="AZ31" s="77"/>
      <c r="BA31" s="77"/>
      <c r="BB31" s="77"/>
      <c r="BC31" s="77"/>
      <c r="BD31" s="77"/>
      <c r="BE31" s="77"/>
      <c r="BF31" s="77"/>
      <c r="BG31" s="77"/>
      <c r="BH31" s="77"/>
      <c r="BI31" s="77"/>
      <c r="BJ31" s="77"/>
      <c r="BK31" s="77"/>
      <c r="BL31" s="77"/>
      <c r="BM31" s="77"/>
      <c r="BN31" s="77"/>
      <c r="BO31" s="77"/>
      <c r="BP31" s="77"/>
      <c r="BQ31" s="77"/>
      <c r="BR31" s="208"/>
    </row>
    <row r="32" spans="1:70" ht="24.75" customHeight="1" x14ac:dyDescent="0.25">
      <c r="A32" s="350"/>
      <c r="B32" s="954" t="s">
        <v>300</v>
      </c>
      <c r="C32" s="955"/>
      <c r="D32" s="106"/>
      <c r="E32" s="391"/>
      <c r="F32" s="348"/>
      <c r="G32" s="348"/>
      <c r="H32" s="137"/>
      <c r="I32" s="141"/>
      <c r="J32" s="260" t="s">
        <v>356</v>
      </c>
      <c r="K32" s="137"/>
      <c r="L32" s="390">
        <v>23</v>
      </c>
      <c r="M32" s="68" t="s">
        <v>2153</v>
      </c>
      <c r="N32" s="69" t="s">
        <v>139</v>
      </c>
      <c r="O32" s="39" t="s">
        <v>2304</v>
      </c>
      <c r="P32" s="137"/>
      <c r="Q32" s="391"/>
      <c r="R32" s="391"/>
      <c r="S32" s="391"/>
      <c r="T32" s="74"/>
      <c r="U32" s="314"/>
      <c r="V32" s="314"/>
      <c r="W32" s="314"/>
      <c r="X32" s="314"/>
      <c r="Y32" s="314"/>
      <c r="Z32" s="314"/>
      <c r="AA32" s="314"/>
      <c r="AB32" s="314"/>
      <c r="AC32" s="77"/>
      <c r="AD32" s="314"/>
      <c r="AE32" s="314"/>
      <c r="AF32" s="314"/>
      <c r="AG32" s="314"/>
      <c r="AH32" s="314"/>
      <c r="AI32" s="132"/>
      <c r="AJ32" s="314"/>
      <c r="AK32" s="77"/>
      <c r="AL32" s="77"/>
      <c r="AM32" s="77"/>
      <c r="AN32" s="77"/>
      <c r="AO32" s="77"/>
      <c r="AP32" s="77"/>
      <c r="AQ32" s="77"/>
      <c r="AR32" s="317"/>
      <c r="AS32" s="77"/>
      <c r="AT32" s="77"/>
      <c r="AU32" s="77"/>
      <c r="AV32" s="77"/>
      <c r="AW32" s="77"/>
      <c r="AX32" s="317"/>
      <c r="AY32" s="77"/>
      <c r="AZ32" s="77"/>
      <c r="BA32" s="77"/>
      <c r="BB32" s="77"/>
      <c r="BC32" s="77"/>
      <c r="BD32" s="77"/>
      <c r="BE32" s="77"/>
      <c r="BF32" s="77"/>
      <c r="BG32" s="77"/>
      <c r="BH32" s="77"/>
      <c r="BI32" s="77"/>
      <c r="BJ32" s="77"/>
      <c r="BK32" s="77"/>
      <c r="BL32" s="77"/>
      <c r="BM32" s="77"/>
      <c r="BN32" s="77"/>
      <c r="BO32" s="77"/>
      <c r="BP32" s="77"/>
      <c r="BQ32" s="77"/>
      <c r="BR32" s="208"/>
    </row>
    <row r="33" spans="1:70" ht="18.75" x14ac:dyDescent="0.25">
      <c r="A33" s="350"/>
      <c r="B33" s="1627" t="s">
        <v>725</v>
      </c>
      <c r="C33" s="1628"/>
      <c r="D33" s="29"/>
      <c r="E33" s="148"/>
      <c r="F33" s="348"/>
      <c r="G33" s="163"/>
      <c r="H33" s="137"/>
      <c r="I33" s="141"/>
      <c r="J33" s="1098" t="s">
        <v>1171</v>
      </c>
      <c r="K33" s="137"/>
      <c r="L33" s="390">
        <v>24</v>
      </c>
      <c r="M33" s="68" t="s">
        <v>2153</v>
      </c>
      <c r="N33" s="69" t="s">
        <v>2314</v>
      </c>
      <c r="O33" s="39" t="s">
        <v>2315</v>
      </c>
      <c r="P33" s="137"/>
      <c r="Q33" s="391"/>
      <c r="R33" s="391"/>
      <c r="S33" s="391"/>
      <c r="T33" s="74"/>
      <c r="U33" s="314"/>
      <c r="V33" s="314"/>
      <c r="W33" s="314"/>
      <c r="X33" s="314"/>
      <c r="Y33" s="314"/>
      <c r="Z33" s="314"/>
      <c r="AA33" s="314"/>
      <c r="AB33" s="314"/>
      <c r="AC33" s="77"/>
      <c r="AD33" s="314"/>
      <c r="AE33" s="314"/>
      <c r="AF33" s="314"/>
      <c r="AG33" s="314"/>
      <c r="AH33" s="314"/>
      <c r="AI33" s="132"/>
      <c r="AJ33" s="314"/>
      <c r="AK33" s="77"/>
      <c r="AL33" s="77"/>
      <c r="AM33" s="77"/>
      <c r="AN33" s="77"/>
      <c r="AO33" s="77"/>
      <c r="AP33" s="77"/>
      <c r="AQ33" s="77"/>
      <c r="AR33" s="317"/>
      <c r="AS33" s="77"/>
      <c r="AT33" s="77"/>
      <c r="AU33" s="77"/>
      <c r="AV33" s="77"/>
      <c r="AW33" s="77"/>
      <c r="AX33" s="317"/>
      <c r="AY33" s="77"/>
      <c r="AZ33" s="77"/>
      <c r="BA33" s="77"/>
      <c r="BB33" s="77"/>
      <c r="BC33" s="77"/>
      <c r="BD33" s="77"/>
      <c r="BE33" s="77"/>
      <c r="BF33" s="77"/>
      <c r="BG33" s="77"/>
      <c r="BH33" s="77"/>
      <c r="BI33" s="77"/>
      <c r="BJ33" s="77"/>
      <c r="BK33" s="77"/>
      <c r="BL33" s="77"/>
      <c r="BM33" s="77"/>
      <c r="BN33" s="77"/>
      <c r="BO33" s="77"/>
      <c r="BP33" s="77"/>
      <c r="BQ33" s="77"/>
      <c r="BR33" s="208"/>
    </row>
    <row r="34" spans="1:70" ht="18.75" x14ac:dyDescent="0.25">
      <c r="A34" s="350"/>
      <c r="B34" s="1627" t="s">
        <v>665</v>
      </c>
      <c r="C34" s="1628"/>
      <c r="D34" s="72"/>
      <c r="E34" s="348"/>
      <c r="F34" s="348"/>
      <c r="G34" s="348"/>
      <c r="H34" s="137"/>
      <c r="I34" s="141"/>
      <c r="J34" s="260" t="s">
        <v>1760</v>
      </c>
      <c r="K34" s="137"/>
      <c r="L34" s="390">
        <v>25</v>
      </c>
      <c r="M34" s="68" t="s">
        <v>2153</v>
      </c>
      <c r="N34" s="69" t="s">
        <v>140</v>
      </c>
      <c r="O34" s="39" t="s">
        <v>2316</v>
      </c>
      <c r="P34" s="137"/>
      <c r="Q34" s="391"/>
      <c r="R34" s="391"/>
      <c r="S34" s="391"/>
      <c r="T34" s="74"/>
      <c r="U34" s="314"/>
      <c r="V34" s="314"/>
      <c r="W34" s="314"/>
      <c r="X34" s="314"/>
      <c r="Y34" s="314"/>
      <c r="Z34" s="314"/>
      <c r="AA34" s="314"/>
      <c r="AB34" s="314"/>
      <c r="AC34" s="77"/>
      <c r="AD34" s="314"/>
      <c r="AE34" s="314"/>
      <c r="AF34" s="314"/>
      <c r="AG34" s="314"/>
      <c r="AH34" s="314"/>
      <c r="AI34" s="132"/>
      <c r="AJ34" s="314"/>
      <c r="AK34" s="77"/>
      <c r="AL34" s="77"/>
      <c r="AM34" s="77"/>
      <c r="AN34" s="77"/>
      <c r="AO34" s="77"/>
      <c r="AP34" s="77"/>
      <c r="AQ34" s="77"/>
      <c r="AR34" s="317"/>
      <c r="AS34" s="77"/>
      <c r="AT34" s="77"/>
      <c r="AU34" s="77"/>
      <c r="AV34" s="77"/>
      <c r="AW34" s="77"/>
      <c r="AX34" s="317"/>
      <c r="AY34" s="77"/>
      <c r="AZ34" s="77"/>
      <c r="BA34" s="77"/>
      <c r="BB34" s="77"/>
      <c r="BC34" s="77"/>
      <c r="BD34" s="77"/>
      <c r="BE34" s="77"/>
      <c r="BF34" s="77"/>
      <c r="BG34" s="77"/>
      <c r="BH34" s="77"/>
      <c r="BI34" s="77"/>
      <c r="BJ34" s="77"/>
      <c r="BK34" s="77"/>
      <c r="BL34" s="77"/>
      <c r="BM34" s="77"/>
      <c r="BN34" s="77"/>
      <c r="BO34" s="77"/>
      <c r="BP34" s="77"/>
      <c r="BQ34" s="77"/>
      <c r="BR34" s="208"/>
    </row>
    <row r="35" spans="1:70" ht="19.5" thickBot="1" x14ac:dyDescent="0.35">
      <c r="A35" s="350"/>
      <c r="B35" s="1629" t="s">
        <v>317</v>
      </c>
      <c r="C35" s="1630"/>
      <c r="D35" s="988"/>
      <c r="E35" s="348"/>
      <c r="F35" s="348"/>
      <c r="G35" s="348"/>
      <c r="H35" s="137"/>
      <c r="I35" s="141"/>
      <c r="J35" s="260" t="s">
        <v>1761</v>
      </c>
      <c r="K35" s="137"/>
      <c r="L35" s="390">
        <v>26</v>
      </c>
      <c r="M35" s="68" t="s">
        <v>2153</v>
      </c>
      <c r="N35" s="69" t="s">
        <v>2338</v>
      </c>
      <c r="O35" s="39" t="s">
        <v>2339</v>
      </c>
      <c r="P35" s="137"/>
      <c r="Q35" s="391"/>
      <c r="R35" s="391"/>
      <c r="S35" s="391"/>
      <c r="T35" s="74"/>
      <c r="U35" s="314"/>
      <c r="V35" s="314"/>
      <c r="W35" s="314"/>
      <c r="X35" s="314"/>
      <c r="Y35" s="314"/>
      <c r="Z35" s="314"/>
      <c r="AA35" s="314"/>
      <c r="AB35" s="314"/>
      <c r="AC35" s="77"/>
      <c r="AD35" s="314"/>
      <c r="AE35" s="314"/>
      <c r="AF35" s="314"/>
      <c r="AG35" s="314"/>
      <c r="AH35" s="314"/>
      <c r="AI35" s="132"/>
      <c r="AJ35" s="314"/>
      <c r="AK35" s="77"/>
      <c r="AL35" s="77"/>
      <c r="AM35" s="77"/>
      <c r="AN35" s="77"/>
      <c r="AO35" s="77"/>
      <c r="AP35" s="77"/>
      <c r="AQ35" s="77"/>
      <c r="AR35" s="317"/>
      <c r="AS35" s="77"/>
      <c r="AT35" s="77"/>
      <c r="AU35" s="77"/>
      <c r="AV35" s="77"/>
      <c r="AW35" s="77"/>
      <c r="AX35" s="317"/>
      <c r="AY35" s="77"/>
      <c r="AZ35" s="77"/>
      <c r="BA35" s="77"/>
      <c r="BB35" s="77"/>
      <c r="BC35" s="77"/>
      <c r="BD35" s="77"/>
      <c r="BE35" s="77"/>
      <c r="BF35" s="77"/>
      <c r="BG35" s="77"/>
      <c r="BH35" s="77"/>
      <c r="BI35" s="77"/>
      <c r="BJ35" s="77"/>
      <c r="BK35" s="77"/>
      <c r="BL35" s="77"/>
      <c r="BM35" s="77"/>
      <c r="BN35" s="77"/>
      <c r="BO35" s="77"/>
      <c r="BP35" s="77"/>
      <c r="BQ35" s="77"/>
      <c r="BR35" s="208"/>
    </row>
    <row r="36" spans="1:70" ht="19.5" thickBot="1" x14ac:dyDescent="0.35">
      <c r="A36" s="350"/>
      <c r="B36" s="1610" t="s">
        <v>352</v>
      </c>
      <c r="C36" s="1611"/>
      <c r="D36" s="1612"/>
      <c r="E36" s="348"/>
      <c r="F36" s="348"/>
      <c r="G36" s="348"/>
      <c r="H36" s="137"/>
      <c r="I36" s="141"/>
      <c r="J36" s="260" t="s">
        <v>1762</v>
      </c>
      <c r="K36" s="137"/>
      <c r="L36" s="390">
        <v>34</v>
      </c>
      <c r="M36" s="68" t="s">
        <v>2153</v>
      </c>
      <c r="N36" s="69" t="s">
        <v>141</v>
      </c>
      <c r="O36" s="39" t="s">
        <v>2352</v>
      </c>
      <c r="P36" s="137"/>
      <c r="Q36" s="391"/>
      <c r="R36" s="391"/>
      <c r="S36" s="391"/>
      <c r="T36" s="74"/>
      <c r="U36" s="314"/>
      <c r="V36" s="314"/>
      <c r="W36" s="314"/>
      <c r="X36" s="314"/>
      <c r="Y36" s="314"/>
      <c r="Z36" s="314"/>
      <c r="AA36" s="314"/>
      <c r="AB36" s="314"/>
      <c r="AC36" s="77"/>
      <c r="AD36" s="314"/>
      <c r="AE36" s="314"/>
      <c r="AF36" s="314"/>
      <c r="AG36" s="314"/>
      <c r="AH36" s="314"/>
      <c r="AI36" s="132"/>
      <c r="AJ36" s="314"/>
      <c r="AK36" s="77"/>
      <c r="AL36" s="77"/>
      <c r="AM36" s="77"/>
      <c r="AN36" s="77"/>
      <c r="AO36" s="77"/>
      <c r="AP36" s="77"/>
      <c r="AQ36" s="77"/>
      <c r="AR36" s="317"/>
      <c r="AS36" s="77"/>
      <c r="AT36" s="77"/>
      <c r="AU36" s="77"/>
      <c r="AV36" s="77"/>
      <c r="AW36" s="77"/>
      <c r="AX36" s="317"/>
      <c r="AY36" s="77"/>
      <c r="AZ36" s="77"/>
      <c r="BA36" s="77"/>
      <c r="BB36" s="77"/>
      <c r="BC36" s="77"/>
      <c r="BD36" s="77"/>
      <c r="BE36" s="77"/>
      <c r="BF36" s="77"/>
      <c r="BG36" s="77"/>
      <c r="BH36" s="77"/>
      <c r="BI36" s="77"/>
      <c r="BJ36" s="77"/>
      <c r="BK36" s="77"/>
      <c r="BL36" s="77"/>
      <c r="BM36" s="77"/>
      <c r="BN36" s="77"/>
      <c r="BO36" s="77"/>
      <c r="BP36" s="77"/>
      <c r="BQ36" s="77"/>
      <c r="BR36" s="208"/>
    </row>
    <row r="37" spans="1:70" ht="15.75" x14ac:dyDescent="0.25">
      <c r="A37" s="350"/>
      <c r="B37" s="1613"/>
      <c r="C37" s="1614"/>
      <c r="D37" s="1615"/>
      <c r="E37" s="328"/>
      <c r="F37" s="328"/>
      <c r="G37" s="328"/>
      <c r="H37" s="137"/>
      <c r="I37" s="141"/>
      <c r="J37" s="260" t="s">
        <v>1763</v>
      </c>
      <c r="K37" s="137"/>
      <c r="L37" s="390">
        <v>35</v>
      </c>
      <c r="M37" s="68" t="s">
        <v>2153</v>
      </c>
      <c r="N37" s="69" t="s">
        <v>142</v>
      </c>
      <c r="O37" s="39" t="s">
        <v>2355</v>
      </c>
      <c r="P37" s="137"/>
      <c r="Q37" s="328"/>
      <c r="R37" s="328"/>
      <c r="S37" s="328"/>
      <c r="T37" s="74"/>
      <c r="U37" s="314"/>
      <c r="V37" s="314"/>
      <c r="W37" s="314"/>
      <c r="X37" s="314"/>
      <c r="Y37" s="314"/>
      <c r="Z37" s="314"/>
      <c r="AA37" s="314"/>
      <c r="AB37" s="314"/>
      <c r="AC37" s="77"/>
      <c r="AD37" s="314"/>
      <c r="AE37" s="314"/>
      <c r="AF37" s="314"/>
      <c r="AG37" s="314"/>
      <c r="AH37" s="314"/>
      <c r="AI37" s="132"/>
      <c r="AJ37" s="314"/>
      <c r="AK37" s="77"/>
      <c r="AL37" s="77"/>
      <c r="AM37" s="77"/>
      <c r="AN37" s="77"/>
      <c r="AO37" s="77"/>
      <c r="AP37" s="77"/>
      <c r="AQ37" s="77"/>
      <c r="AR37" s="317"/>
      <c r="AS37" s="77"/>
      <c r="AT37" s="77"/>
      <c r="AU37" s="77"/>
      <c r="AV37" s="77"/>
      <c r="AW37" s="77"/>
      <c r="AX37" s="317"/>
      <c r="AY37" s="77"/>
      <c r="AZ37" s="77"/>
      <c r="BA37" s="77"/>
      <c r="BB37" s="77"/>
      <c r="BC37" s="77"/>
      <c r="BD37" s="77"/>
      <c r="BE37" s="77"/>
      <c r="BF37" s="77"/>
      <c r="BG37" s="77"/>
      <c r="BH37" s="77"/>
      <c r="BI37" s="77"/>
      <c r="BJ37" s="77"/>
      <c r="BK37" s="77"/>
      <c r="BL37" s="77"/>
      <c r="BM37" s="77"/>
      <c r="BN37" s="77"/>
      <c r="BO37" s="77"/>
      <c r="BP37" s="77"/>
      <c r="BQ37" s="77"/>
      <c r="BR37" s="208"/>
    </row>
    <row r="38" spans="1:70" ht="15.75" x14ac:dyDescent="0.25">
      <c r="A38" s="350"/>
      <c r="B38" s="1616"/>
      <c r="C38" s="1617"/>
      <c r="D38" s="1618"/>
      <c r="E38" s="328"/>
      <c r="F38" s="328"/>
      <c r="G38" s="328"/>
      <c r="H38" s="137"/>
      <c r="I38" s="141"/>
      <c r="J38" s="261" t="s">
        <v>1155</v>
      </c>
      <c r="K38" s="137"/>
      <c r="L38" s="390">
        <v>36</v>
      </c>
      <c r="M38" s="68" t="s">
        <v>2153</v>
      </c>
      <c r="N38" s="69" t="s">
        <v>143</v>
      </c>
      <c r="O38" s="39" t="s">
        <v>2357</v>
      </c>
      <c r="P38" s="137"/>
      <c r="Q38" s="328"/>
      <c r="R38" s="328"/>
      <c r="S38" s="328"/>
      <c r="T38" s="74"/>
      <c r="U38" s="314"/>
      <c r="V38" s="314"/>
      <c r="W38" s="314"/>
      <c r="X38" s="314"/>
      <c r="Y38" s="314"/>
      <c r="Z38" s="314"/>
      <c r="AA38" s="314"/>
      <c r="AB38" s="314"/>
      <c r="AC38" s="77"/>
      <c r="AD38" s="314"/>
      <c r="AE38" s="314"/>
      <c r="AF38" s="314"/>
      <c r="AG38" s="314"/>
      <c r="AH38" s="314"/>
      <c r="AI38" s="132"/>
      <c r="AJ38" s="314"/>
      <c r="AK38" s="77"/>
      <c r="AL38" s="77"/>
      <c r="AM38" s="77"/>
      <c r="AN38" s="77"/>
      <c r="AO38" s="77"/>
      <c r="AP38" s="77"/>
      <c r="AQ38" s="77"/>
      <c r="AR38" s="317"/>
      <c r="AS38" s="77"/>
      <c r="AT38" s="77"/>
      <c r="AU38" s="77"/>
      <c r="AV38" s="77"/>
      <c r="AW38" s="77"/>
      <c r="AX38" s="317"/>
      <c r="AY38" s="77"/>
      <c r="AZ38" s="77"/>
      <c r="BA38" s="77"/>
      <c r="BB38" s="77"/>
      <c r="BC38" s="77"/>
      <c r="BD38" s="77"/>
      <c r="BE38" s="77"/>
      <c r="BF38" s="77"/>
      <c r="BG38" s="77"/>
      <c r="BH38" s="77"/>
      <c r="BI38" s="77"/>
      <c r="BJ38" s="77"/>
      <c r="BK38" s="77"/>
      <c r="BL38" s="77"/>
      <c r="BM38" s="77"/>
      <c r="BN38" s="77"/>
      <c r="BO38" s="77"/>
      <c r="BP38" s="77"/>
      <c r="BQ38" s="77"/>
      <c r="BR38" s="208"/>
    </row>
    <row r="39" spans="1:70" ht="15.75" customHeight="1" x14ac:dyDescent="0.25">
      <c r="A39" s="350"/>
      <c r="B39" s="1616"/>
      <c r="C39" s="1617"/>
      <c r="D39" s="1618"/>
      <c r="E39" s="328"/>
      <c r="F39" s="328"/>
      <c r="G39" s="328"/>
      <c r="H39" s="137"/>
      <c r="I39" s="141"/>
      <c r="J39" s="261" t="s">
        <v>361</v>
      </c>
      <c r="K39" s="137"/>
      <c r="L39" s="390">
        <v>45</v>
      </c>
      <c r="M39" s="68" t="s">
        <v>2153</v>
      </c>
      <c r="N39" s="69" t="s">
        <v>144</v>
      </c>
      <c r="O39" s="39" t="s">
        <v>2378</v>
      </c>
      <c r="P39" s="137"/>
      <c r="Q39" s="328"/>
      <c r="R39" s="328"/>
      <c r="S39" s="328"/>
      <c r="T39" s="74"/>
      <c r="U39" s="314"/>
      <c r="V39" s="314"/>
      <c r="W39" s="314"/>
      <c r="X39" s="314"/>
      <c r="Y39" s="314"/>
      <c r="Z39" s="314"/>
      <c r="AA39" s="314"/>
      <c r="AB39" s="314"/>
      <c r="AC39" s="77"/>
      <c r="AD39" s="314"/>
      <c r="AE39" s="314"/>
      <c r="AF39" s="314"/>
      <c r="AG39" s="314"/>
      <c r="AH39" s="314"/>
      <c r="AI39" s="132"/>
      <c r="AJ39" s="314"/>
      <c r="AK39" s="77"/>
      <c r="AL39" s="77"/>
      <c r="AM39" s="77"/>
      <c r="AN39" s="77"/>
      <c r="AO39" s="77"/>
      <c r="AP39" s="77"/>
      <c r="AQ39" s="77"/>
      <c r="AR39" s="317"/>
      <c r="AS39" s="77"/>
      <c r="AT39" s="77"/>
      <c r="AU39" s="77"/>
      <c r="AV39" s="77"/>
      <c r="AW39" s="77"/>
      <c r="AX39" s="317"/>
      <c r="AY39" s="77"/>
      <c r="AZ39" s="77"/>
      <c r="BA39" s="77"/>
      <c r="BB39" s="77"/>
      <c r="BC39" s="77"/>
      <c r="BD39" s="77"/>
      <c r="BE39" s="77"/>
      <c r="BF39" s="77"/>
      <c r="BG39" s="77"/>
      <c r="BH39" s="77"/>
      <c r="BI39" s="77"/>
      <c r="BJ39" s="77"/>
      <c r="BK39" s="77"/>
      <c r="BL39" s="77"/>
      <c r="BM39" s="77"/>
      <c r="BN39" s="77"/>
      <c r="BO39" s="77"/>
      <c r="BP39" s="77"/>
      <c r="BQ39" s="77"/>
      <c r="BR39" s="208"/>
    </row>
    <row r="40" spans="1:70" ht="15.75" x14ac:dyDescent="0.25">
      <c r="A40" s="350"/>
      <c r="B40" s="1616"/>
      <c r="C40" s="1617"/>
      <c r="D40" s="1618"/>
      <c r="E40" s="328"/>
      <c r="F40" s="328"/>
      <c r="G40" s="328"/>
      <c r="H40" s="137"/>
      <c r="I40" s="141"/>
      <c r="J40" s="261" t="s">
        <v>1764</v>
      </c>
      <c r="K40" s="137"/>
      <c r="L40" s="390">
        <v>46</v>
      </c>
      <c r="M40" s="68" t="s">
        <v>2153</v>
      </c>
      <c r="N40" s="69" t="s">
        <v>2384</v>
      </c>
      <c r="O40" s="39" t="s">
        <v>2385</v>
      </c>
      <c r="P40" s="137"/>
      <c r="Q40" s="328"/>
      <c r="R40" s="328"/>
      <c r="S40" s="328"/>
      <c r="T40" s="74"/>
      <c r="U40" s="314"/>
      <c r="V40" s="314"/>
      <c r="W40" s="314"/>
      <c r="X40" s="314"/>
      <c r="Y40" s="314"/>
      <c r="Z40" s="314"/>
      <c r="AA40" s="314"/>
      <c r="AB40" s="314"/>
      <c r="AC40" s="77"/>
      <c r="AD40" s="314"/>
      <c r="AE40" s="314"/>
      <c r="AF40" s="314"/>
      <c r="AG40" s="314"/>
      <c r="AH40" s="314"/>
      <c r="AI40" s="132"/>
      <c r="AJ40" s="314"/>
      <c r="AK40" s="77"/>
      <c r="AL40" s="77"/>
      <c r="AM40" s="77"/>
      <c r="AN40" s="77"/>
      <c r="AO40" s="77"/>
      <c r="AP40" s="77"/>
      <c r="AQ40" s="77"/>
      <c r="AR40" s="317"/>
      <c r="AS40" s="77"/>
      <c r="AT40" s="77"/>
      <c r="AU40" s="77"/>
      <c r="AV40" s="77"/>
      <c r="AW40" s="77"/>
      <c r="AX40" s="317"/>
      <c r="AY40" s="77"/>
      <c r="AZ40" s="77"/>
      <c r="BA40" s="77"/>
      <c r="BB40" s="77"/>
      <c r="BC40" s="77"/>
      <c r="BD40" s="77"/>
      <c r="BE40" s="77"/>
      <c r="BF40" s="77"/>
      <c r="BG40" s="77"/>
      <c r="BH40" s="77"/>
      <c r="BI40" s="77"/>
      <c r="BJ40" s="77"/>
      <c r="BK40" s="77"/>
      <c r="BL40" s="77"/>
      <c r="BM40" s="77"/>
      <c r="BN40" s="77"/>
      <c r="BO40" s="77"/>
      <c r="BP40" s="77"/>
      <c r="BQ40" s="77"/>
      <c r="BR40" s="208"/>
    </row>
    <row r="41" spans="1:70" ht="16.5" thickBot="1" x14ac:dyDescent="0.3">
      <c r="A41" s="352"/>
      <c r="B41" s="1619"/>
      <c r="C41" s="1620"/>
      <c r="D41" s="1621"/>
      <c r="E41" s="328"/>
      <c r="F41" s="328"/>
      <c r="G41" s="328"/>
      <c r="H41" s="137"/>
      <c r="I41" s="141"/>
      <c r="J41" s="260" t="s">
        <v>358</v>
      </c>
      <c r="K41" s="137"/>
      <c r="L41" s="390">
        <v>56</v>
      </c>
      <c r="M41" s="68" t="s">
        <v>2153</v>
      </c>
      <c r="N41" s="69" t="s">
        <v>145</v>
      </c>
      <c r="O41" s="39" t="s">
        <v>2393</v>
      </c>
      <c r="P41" s="137"/>
      <c r="Q41" s="328"/>
      <c r="R41" s="328"/>
      <c r="S41" s="328"/>
      <c r="T41" s="74"/>
      <c r="U41" s="314"/>
      <c r="V41" s="314"/>
      <c r="W41" s="314"/>
      <c r="X41" s="314"/>
      <c r="Y41" s="314"/>
      <c r="Z41" s="314"/>
      <c r="AA41" s="314"/>
      <c r="AB41" s="314"/>
      <c r="AC41" s="77"/>
      <c r="AD41" s="314"/>
      <c r="AE41" s="314"/>
      <c r="AF41" s="314"/>
      <c r="AG41" s="314"/>
      <c r="AH41" s="314"/>
      <c r="AI41" s="132"/>
      <c r="AJ41" s="314"/>
      <c r="AK41" s="77"/>
      <c r="AL41" s="77"/>
      <c r="AM41" s="77"/>
      <c r="AN41" s="77"/>
      <c r="AO41" s="77"/>
      <c r="AP41" s="77"/>
      <c r="AQ41" s="77"/>
      <c r="AR41" s="317"/>
      <c r="AS41" s="77"/>
      <c r="AT41" s="77"/>
      <c r="AU41" s="77"/>
      <c r="AV41" s="77"/>
      <c r="AW41" s="77"/>
      <c r="AX41" s="317"/>
      <c r="AY41" s="77"/>
      <c r="AZ41" s="77"/>
      <c r="BA41" s="77"/>
      <c r="BB41" s="77"/>
      <c r="BC41" s="77"/>
      <c r="BD41" s="77"/>
      <c r="BE41" s="77"/>
      <c r="BF41" s="77"/>
      <c r="BG41" s="77"/>
      <c r="BH41" s="77"/>
      <c r="BI41" s="77"/>
      <c r="BJ41" s="77"/>
      <c r="BK41" s="77"/>
      <c r="BL41" s="77"/>
      <c r="BM41" s="77"/>
      <c r="BN41" s="77"/>
      <c r="BO41" s="77"/>
      <c r="BP41" s="77"/>
      <c r="BQ41" s="77"/>
      <c r="BR41" s="208"/>
    </row>
    <row r="42" spans="1:70" ht="15.75" x14ac:dyDescent="0.25">
      <c r="A42" s="353"/>
      <c r="B42" s="348"/>
      <c r="C42" s="348"/>
      <c r="D42" s="327"/>
      <c r="E42" s="328"/>
      <c r="F42" s="328"/>
      <c r="G42" s="328"/>
      <c r="H42" s="137"/>
      <c r="I42" s="141"/>
      <c r="J42" s="261" t="s">
        <v>359</v>
      </c>
      <c r="K42" s="137"/>
      <c r="L42" s="390">
        <v>123</v>
      </c>
      <c r="M42" s="68" t="s">
        <v>2153</v>
      </c>
      <c r="N42" s="69" t="s">
        <v>2406</v>
      </c>
      <c r="O42" s="39" t="s">
        <v>2407</v>
      </c>
      <c r="P42" s="137"/>
      <c r="Q42" s="328"/>
      <c r="R42" s="328"/>
      <c r="S42" s="328"/>
      <c r="T42" s="74"/>
      <c r="U42" s="314"/>
      <c r="V42" s="314"/>
      <c r="W42" s="314"/>
      <c r="X42" s="314"/>
      <c r="Y42" s="314"/>
      <c r="Z42" s="314"/>
      <c r="AA42" s="314"/>
      <c r="AB42" s="314"/>
      <c r="AC42" s="77"/>
      <c r="AD42" s="314"/>
      <c r="AE42" s="314"/>
      <c r="AF42" s="314"/>
      <c r="AG42" s="314"/>
      <c r="AH42" s="314"/>
      <c r="AI42" s="132"/>
      <c r="AJ42" s="314"/>
      <c r="AK42" s="77"/>
      <c r="AL42" s="77"/>
      <c r="AM42" s="77"/>
      <c r="AN42" s="77"/>
      <c r="AO42" s="77"/>
      <c r="AP42" s="77"/>
      <c r="AQ42" s="77"/>
      <c r="AR42" s="317"/>
      <c r="AS42" s="77"/>
      <c r="AT42" s="77"/>
      <c r="AU42" s="77"/>
      <c r="AV42" s="77"/>
      <c r="AW42" s="77"/>
      <c r="AX42" s="317"/>
      <c r="AY42" s="77"/>
      <c r="AZ42" s="77"/>
      <c r="BA42" s="77"/>
      <c r="BB42" s="77"/>
      <c r="BC42" s="77"/>
      <c r="BD42" s="77"/>
      <c r="BE42" s="77"/>
      <c r="BF42" s="77"/>
      <c r="BG42" s="77"/>
      <c r="BH42" s="77"/>
      <c r="BI42" s="77"/>
      <c r="BJ42" s="77"/>
      <c r="BK42" s="77"/>
      <c r="BL42" s="77"/>
      <c r="BM42" s="77"/>
      <c r="BN42" s="77"/>
      <c r="BO42" s="77"/>
      <c r="BP42" s="77"/>
      <c r="BQ42" s="77"/>
      <c r="BR42" s="208"/>
    </row>
    <row r="43" spans="1:70" ht="15" customHeight="1" x14ac:dyDescent="0.25">
      <c r="A43" s="350"/>
      <c r="B43" s="348"/>
      <c r="C43" s="348"/>
      <c r="D43" s="327"/>
      <c r="E43" s="328"/>
      <c r="F43" s="328"/>
      <c r="G43" s="328"/>
      <c r="H43" s="137"/>
      <c r="I43" s="141"/>
      <c r="J43" s="260" t="s">
        <v>357</v>
      </c>
      <c r="K43" s="137"/>
      <c r="L43" s="390">
        <v>124</v>
      </c>
      <c r="M43" s="68" t="s">
        <v>2153</v>
      </c>
      <c r="N43" s="69" t="s">
        <v>146</v>
      </c>
      <c r="O43" s="39" t="s">
        <v>2413</v>
      </c>
      <c r="P43" s="137"/>
      <c r="Q43" s="328"/>
      <c r="R43" s="328"/>
      <c r="S43" s="328"/>
      <c r="T43" s="74"/>
      <c r="U43" s="314"/>
      <c r="V43" s="314"/>
      <c r="W43" s="314"/>
      <c r="X43" s="314"/>
      <c r="Y43" s="314"/>
      <c r="Z43" s="314"/>
      <c r="AA43" s="314"/>
      <c r="AB43" s="314"/>
      <c r="AC43" s="77"/>
      <c r="AD43" s="314"/>
      <c r="AE43" s="314"/>
      <c r="AF43" s="314"/>
      <c r="AG43" s="314"/>
      <c r="AH43" s="314"/>
      <c r="AI43" s="132"/>
      <c r="AJ43" s="314"/>
      <c r="AK43" s="77"/>
      <c r="AL43" s="77"/>
      <c r="AM43" s="77"/>
      <c r="AN43" s="77"/>
      <c r="AO43" s="77"/>
      <c r="AP43" s="77"/>
      <c r="AQ43" s="77"/>
      <c r="AR43" s="317"/>
      <c r="AS43" s="77"/>
      <c r="AT43" s="77"/>
      <c r="AU43" s="77"/>
      <c r="AV43" s="77"/>
      <c r="AW43" s="77"/>
      <c r="AX43" s="317"/>
      <c r="AY43" s="77"/>
      <c r="AZ43" s="77"/>
      <c r="BA43" s="77"/>
      <c r="BB43" s="77"/>
      <c r="BC43" s="77"/>
      <c r="BD43" s="77"/>
      <c r="BE43" s="77"/>
      <c r="BF43" s="77"/>
      <c r="BG43" s="77"/>
      <c r="BH43" s="77"/>
      <c r="BI43" s="77"/>
      <c r="BJ43" s="77"/>
      <c r="BK43" s="77"/>
      <c r="BL43" s="77"/>
      <c r="BM43" s="77"/>
      <c r="BN43" s="77"/>
      <c r="BO43" s="77"/>
      <c r="BP43" s="77"/>
      <c r="BQ43" s="77"/>
      <c r="BR43" s="208"/>
    </row>
    <row r="44" spans="1:70" ht="24" thickBot="1" x14ac:dyDescent="0.4">
      <c r="A44" s="353"/>
      <c r="B44" s="165" t="s">
        <v>726</v>
      </c>
      <c r="C44" s="394"/>
      <c r="D44" s="394"/>
      <c r="F44" s="328"/>
      <c r="G44" s="328"/>
      <c r="H44" s="137"/>
      <c r="I44" s="141"/>
      <c r="J44" s="261" t="s">
        <v>360</v>
      </c>
      <c r="K44" s="137"/>
      <c r="L44" s="390">
        <v>125</v>
      </c>
      <c r="M44" s="68" t="s">
        <v>2153</v>
      </c>
      <c r="N44" s="69" t="s">
        <v>147</v>
      </c>
      <c r="O44" s="39" t="s">
        <v>2420</v>
      </c>
      <c r="P44" s="137"/>
      <c r="Q44" s="328"/>
      <c r="R44" s="328"/>
      <c r="S44" s="328"/>
      <c r="T44" s="74"/>
      <c r="U44" s="314"/>
      <c r="V44" s="314"/>
      <c r="W44" s="314"/>
      <c r="X44" s="314"/>
      <c r="Y44" s="314"/>
      <c r="Z44" s="314"/>
      <c r="AA44" s="314"/>
      <c r="AB44" s="314"/>
      <c r="AC44" s="77"/>
      <c r="AD44" s="314"/>
      <c r="AE44" s="314"/>
      <c r="AF44" s="314"/>
      <c r="AG44" s="314"/>
      <c r="AH44" s="314"/>
      <c r="AI44" s="132"/>
      <c r="AJ44" s="314"/>
      <c r="AK44" s="77"/>
      <c r="AL44" s="77"/>
      <c r="AM44" s="77"/>
      <c r="AN44" s="77"/>
      <c r="AO44" s="77"/>
      <c r="AP44" s="77"/>
      <c r="AQ44" s="77"/>
      <c r="AR44" s="317"/>
      <c r="AS44" s="77"/>
      <c r="AT44" s="77"/>
      <c r="AU44" s="77"/>
      <c r="AV44" s="77"/>
      <c r="AW44" s="77"/>
      <c r="AX44" s="317"/>
      <c r="AY44" s="77"/>
      <c r="AZ44" s="77"/>
      <c r="BA44" s="77"/>
      <c r="BB44" s="77"/>
      <c r="BC44" s="77"/>
      <c r="BD44" s="77"/>
      <c r="BE44" s="77"/>
      <c r="BF44" s="77"/>
      <c r="BG44" s="77"/>
      <c r="BH44" s="77"/>
      <c r="BI44" s="77"/>
      <c r="BJ44" s="77"/>
      <c r="BK44" s="77"/>
      <c r="BL44" s="77"/>
      <c r="BM44" s="77"/>
      <c r="BN44" s="77"/>
      <c r="BO44" s="77"/>
      <c r="BP44" s="77"/>
      <c r="BQ44" s="77"/>
      <c r="BR44" s="208"/>
    </row>
    <row r="45" spans="1:70" ht="18.75" x14ac:dyDescent="0.3">
      <c r="A45" s="391"/>
      <c r="B45" s="152" t="s">
        <v>763</v>
      </c>
      <c r="C45" s="153"/>
      <c r="D45" s="989"/>
      <c r="F45" s="328"/>
      <c r="G45" s="328"/>
      <c r="H45" s="137"/>
      <c r="I45" s="137"/>
      <c r="J45" s="260" t="s">
        <v>19</v>
      </c>
      <c r="K45" s="137"/>
      <c r="L45" s="390">
        <v>126</v>
      </c>
      <c r="M45" s="68" t="s">
        <v>2153</v>
      </c>
      <c r="N45" s="69" t="s">
        <v>149</v>
      </c>
      <c r="O45" s="39" t="s">
        <v>2426</v>
      </c>
      <c r="P45" s="137"/>
      <c r="Q45" s="328"/>
      <c r="R45" s="328"/>
      <c r="S45" s="328"/>
      <c r="T45" s="74"/>
      <c r="U45" s="314"/>
      <c r="V45" s="314"/>
      <c r="W45" s="314"/>
      <c r="X45" s="314"/>
      <c r="Y45" s="314"/>
      <c r="Z45" s="314"/>
      <c r="AA45" s="314"/>
      <c r="AB45" s="314"/>
      <c r="AC45" s="77"/>
      <c r="AD45" s="314"/>
      <c r="AE45" s="314"/>
      <c r="AF45" s="314"/>
      <c r="AG45" s="314"/>
      <c r="AH45" s="314"/>
      <c r="AI45" s="132"/>
      <c r="AJ45" s="314"/>
      <c r="AK45" s="77"/>
      <c r="AL45" s="77"/>
      <c r="AM45" s="77"/>
      <c r="AN45" s="77"/>
      <c r="AO45" s="77"/>
      <c r="AP45" s="77"/>
      <c r="AQ45" s="77"/>
      <c r="AR45" s="317"/>
      <c r="AS45" s="77"/>
      <c r="AT45" s="77"/>
      <c r="AU45" s="77"/>
      <c r="AV45" s="77"/>
      <c r="AW45" s="77"/>
      <c r="AX45" s="317"/>
      <c r="AY45" s="77"/>
      <c r="AZ45" s="77"/>
      <c r="BA45" s="77"/>
      <c r="BB45" s="77"/>
      <c r="BC45" s="77"/>
      <c r="BD45" s="77"/>
      <c r="BE45" s="77"/>
      <c r="BF45" s="77"/>
      <c r="BG45" s="77"/>
      <c r="BH45" s="77"/>
      <c r="BI45" s="77"/>
      <c r="BJ45" s="77"/>
      <c r="BK45" s="77"/>
      <c r="BL45" s="77"/>
      <c r="BM45" s="77"/>
      <c r="BN45" s="77"/>
      <c r="BO45" s="77"/>
      <c r="BP45" s="77"/>
      <c r="BQ45" s="77"/>
      <c r="BR45" s="208"/>
    </row>
    <row r="46" spans="1:70" ht="19.5" thickBot="1" x14ac:dyDescent="0.35">
      <c r="A46" s="391"/>
      <c r="B46" s="112" t="s">
        <v>287</v>
      </c>
      <c r="C46" s="60"/>
      <c r="D46" s="210"/>
      <c r="F46" s="328"/>
      <c r="G46" s="328"/>
      <c r="H46" s="137"/>
      <c r="I46" s="137"/>
      <c r="J46" s="262" t="s">
        <v>286</v>
      </c>
      <c r="K46" s="137"/>
      <c r="L46" s="390">
        <v>134</v>
      </c>
      <c r="M46" s="68" t="s">
        <v>2153</v>
      </c>
      <c r="N46" s="69" t="s">
        <v>2439</v>
      </c>
      <c r="O46" s="39" t="s">
        <v>2440</v>
      </c>
      <c r="P46" s="137"/>
      <c r="Q46" s="328"/>
      <c r="R46" s="328"/>
      <c r="S46" s="328"/>
      <c r="T46" s="74"/>
      <c r="U46" s="314"/>
      <c r="V46" s="314"/>
      <c r="W46" s="314"/>
      <c r="X46" s="314"/>
      <c r="Y46" s="314"/>
      <c r="Z46" s="314"/>
      <c r="AA46" s="314"/>
      <c r="AB46" s="314"/>
      <c r="AC46" s="77"/>
      <c r="AD46" s="314"/>
      <c r="AE46" s="314"/>
      <c r="AF46" s="314"/>
      <c r="AG46" s="314"/>
      <c r="AH46" s="314"/>
      <c r="AI46" s="132"/>
      <c r="AJ46" s="314"/>
      <c r="AK46" s="77"/>
      <c r="AL46" s="77"/>
      <c r="AM46" s="77"/>
      <c r="AN46" s="77"/>
      <c r="AO46" s="77"/>
      <c r="AP46" s="77"/>
      <c r="AQ46" s="77"/>
      <c r="AR46" s="317"/>
      <c r="AS46" s="77"/>
      <c r="AT46" s="77"/>
      <c r="AU46" s="77"/>
      <c r="AV46" s="77"/>
      <c r="AW46" s="77"/>
      <c r="AX46" s="317"/>
      <c r="AY46" s="77"/>
      <c r="AZ46" s="77"/>
      <c r="BA46" s="77"/>
      <c r="BB46" s="77"/>
      <c r="BC46" s="77"/>
      <c r="BD46" s="77"/>
      <c r="BE46" s="77"/>
      <c r="BF46" s="77"/>
      <c r="BG46" s="77"/>
      <c r="BH46" s="77"/>
      <c r="BI46" s="77"/>
      <c r="BJ46" s="77"/>
      <c r="BK46" s="77"/>
      <c r="BL46" s="77"/>
      <c r="BM46" s="77"/>
      <c r="BN46" s="77"/>
      <c r="BO46" s="77"/>
      <c r="BP46" s="77"/>
      <c r="BQ46" s="77"/>
      <c r="BR46" s="208"/>
    </row>
    <row r="47" spans="1:70" ht="15.75" customHeight="1" x14ac:dyDescent="0.3">
      <c r="A47" s="391"/>
      <c r="B47" s="112" t="s">
        <v>313</v>
      </c>
      <c r="C47" s="60"/>
      <c r="D47" s="210"/>
      <c r="F47" s="328"/>
      <c r="G47" s="328"/>
      <c r="H47" s="137"/>
      <c r="I47" s="137"/>
      <c r="J47" s="137"/>
      <c r="K47" s="137"/>
      <c r="L47" s="390">
        <v>135</v>
      </c>
      <c r="M47" s="68" t="s">
        <v>2153</v>
      </c>
      <c r="N47" s="69" t="s">
        <v>148</v>
      </c>
      <c r="O47" s="39" t="s">
        <v>2446</v>
      </c>
      <c r="P47" s="137"/>
      <c r="Q47" s="328"/>
      <c r="R47" s="328"/>
      <c r="S47" s="328"/>
      <c r="T47" s="74"/>
      <c r="U47" s="314"/>
      <c r="V47" s="314"/>
      <c r="W47" s="314"/>
      <c r="X47" s="314"/>
      <c r="Y47" s="314"/>
      <c r="Z47" s="314"/>
      <c r="AA47" s="314"/>
      <c r="AB47" s="314"/>
      <c r="AC47" s="77"/>
      <c r="AD47" s="314"/>
      <c r="AE47" s="314"/>
      <c r="AF47" s="314"/>
      <c r="AG47" s="314"/>
      <c r="AH47" s="314"/>
      <c r="AI47" s="132"/>
      <c r="AJ47" s="314"/>
      <c r="AK47" s="77"/>
      <c r="AL47" s="77"/>
      <c r="AM47" s="77"/>
      <c r="AN47" s="77"/>
      <c r="AO47" s="77"/>
      <c r="AP47" s="77"/>
      <c r="AQ47" s="77"/>
      <c r="AR47" s="317"/>
      <c r="AS47" s="77"/>
      <c r="AT47" s="77"/>
      <c r="AU47" s="77"/>
      <c r="AV47" s="77"/>
      <c r="AW47" s="77"/>
      <c r="AX47" s="317"/>
      <c r="AY47" s="77"/>
      <c r="AZ47" s="77"/>
      <c r="BA47" s="77"/>
      <c r="BB47" s="77"/>
      <c r="BC47" s="77"/>
      <c r="BD47" s="77"/>
      <c r="BE47" s="77"/>
      <c r="BF47" s="77"/>
      <c r="BG47" s="77"/>
      <c r="BH47" s="77"/>
      <c r="BI47" s="77"/>
      <c r="BJ47" s="77"/>
      <c r="BK47" s="77"/>
      <c r="BL47" s="77"/>
      <c r="BM47" s="77"/>
      <c r="BN47" s="77"/>
      <c r="BO47" s="77"/>
      <c r="BP47" s="77"/>
      <c r="BQ47" s="77"/>
      <c r="BR47" s="208"/>
    </row>
    <row r="48" spans="1:70" ht="15.75" customHeight="1" x14ac:dyDescent="0.25">
      <c r="A48" s="391"/>
      <c r="B48" s="1624" t="s">
        <v>542</v>
      </c>
      <c r="C48" s="225" t="s">
        <v>366</v>
      </c>
      <c r="D48" s="210"/>
      <c r="F48" s="328"/>
      <c r="G48" s="328"/>
      <c r="H48" s="137"/>
      <c r="I48" s="137"/>
      <c r="J48" s="137" t="s">
        <v>2137</v>
      </c>
      <c r="K48" s="137"/>
      <c r="L48" s="390">
        <v>136</v>
      </c>
      <c r="M48" s="68" t="s">
        <v>2146</v>
      </c>
      <c r="N48" s="69" t="s">
        <v>33</v>
      </c>
      <c r="O48" s="39" t="s">
        <v>2147</v>
      </c>
      <c r="P48" s="137"/>
      <c r="Q48" s="328"/>
      <c r="R48" s="328"/>
      <c r="S48" s="328"/>
      <c r="T48" s="74"/>
      <c r="U48" s="314"/>
      <c r="V48" s="314"/>
      <c r="W48" s="314"/>
      <c r="X48" s="314"/>
      <c r="Y48" s="314"/>
      <c r="Z48" s="314"/>
      <c r="AA48" s="314"/>
      <c r="AB48" s="314"/>
      <c r="AC48" s="77"/>
      <c r="AD48" s="314"/>
      <c r="AE48" s="314"/>
      <c r="AF48" s="314"/>
      <c r="AG48" s="314"/>
      <c r="AH48" s="314"/>
      <c r="AI48" s="132"/>
      <c r="AJ48" s="314"/>
      <c r="AK48" s="77"/>
      <c r="AL48" s="77"/>
      <c r="AM48" s="77"/>
      <c r="AN48" s="77"/>
      <c r="AO48" s="77"/>
      <c r="AP48" s="77"/>
      <c r="AQ48" s="77"/>
      <c r="AR48" s="317"/>
      <c r="AS48" s="77"/>
      <c r="AT48" s="77"/>
      <c r="AU48" s="77"/>
      <c r="AV48" s="77"/>
      <c r="AW48" s="77"/>
      <c r="AX48" s="317"/>
      <c r="AY48" s="77"/>
      <c r="AZ48" s="77"/>
      <c r="BA48" s="77"/>
      <c r="BB48" s="77"/>
      <c r="BC48" s="77"/>
      <c r="BD48" s="77"/>
      <c r="BE48" s="77"/>
      <c r="BF48" s="77"/>
      <c r="BG48" s="77"/>
      <c r="BH48" s="77"/>
      <c r="BI48" s="77"/>
      <c r="BJ48" s="77"/>
      <c r="BK48" s="77"/>
      <c r="BL48" s="77"/>
      <c r="BM48" s="77"/>
      <c r="BN48" s="77"/>
      <c r="BO48" s="77"/>
      <c r="BP48" s="77"/>
      <c r="BQ48" s="77"/>
      <c r="BR48" s="208"/>
    </row>
    <row r="49" spans="1:70" ht="15.75" customHeight="1" x14ac:dyDescent="0.25">
      <c r="A49" s="391"/>
      <c r="B49" s="1625"/>
      <c r="C49" s="225" t="s">
        <v>363</v>
      </c>
      <c r="D49" s="210"/>
      <c r="F49" s="328"/>
      <c r="G49" s="328"/>
      <c r="H49" s="137"/>
      <c r="I49" s="137"/>
      <c r="J49" s="137"/>
      <c r="K49" s="137"/>
      <c r="L49" s="390">
        <v>145</v>
      </c>
      <c r="M49" s="68" t="s">
        <v>2146</v>
      </c>
      <c r="N49" s="69" t="s">
        <v>35</v>
      </c>
      <c r="O49" s="39" t="s">
        <v>2157</v>
      </c>
      <c r="P49" s="137"/>
      <c r="Q49" s="328"/>
      <c r="R49" s="328"/>
      <c r="S49" s="328"/>
      <c r="T49" s="74"/>
      <c r="U49" s="314"/>
      <c r="V49" s="314"/>
      <c r="W49" s="314"/>
      <c r="X49" s="314"/>
      <c r="Y49" s="314"/>
      <c r="Z49" s="314"/>
      <c r="AA49" s="314"/>
      <c r="AB49" s="314"/>
      <c r="AC49" s="77"/>
      <c r="AD49" s="314"/>
      <c r="AE49" s="314"/>
      <c r="AF49" s="314"/>
      <c r="AG49" s="314"/>
      <c r="AH49" s="314"/>
      <c r="AI49" s="132"/>
      <c r="AJ49" s="314"/>
      <c r="AK49" s="77"/>
      <c r="AL49" s="77"/>
      <c r="AM49" s="77"/>
      <c r="AN49" s="77"/>
      <c r="AO49" s="77"/>
      <c r="AP49" s="77"/>
      <c r="AQ49" s="77"/>
      <c r="AR49" s="317"/>
      <c r="AS49" s="77"/>
      <c r="AT49" s="77"/>
      <c r="AU49" s="77"/>
      <c r="AV49" s="77"/>
      <c r="AW49" s="77"/>
      <c r="AX49" s="317"/>
      <c r="AY49" s="77"/>
      <c r="AZ49" s="77"/>
      <c r="BA49" s="77"/>
      <c r="BB49" s="77"/>
      <c r="BC49" s="77"/>
      <c r="BD49" s="77"/>
      <c r="BE49" s="77"/>
      <c r="BF49" s="77"/>
      <c r="BG49" s="77"/>
      <c r="BH49" s="77"/>
      <c r="BI49" s="77"/>
      <c r="BJ49" s="77"/>
      <c r="BK49" s="77"/>
      <c r="BL49" s="77"/>
      <c r="BM49" s="77"/>
      <c r="BN49" s="77"/>
      <c r="BO49" s="77"/>
      <c r="BP49" s="77"/>
      <c r="BQ49" s="77"/>
      <c r="BR49" s="208"/>
    </row>
    <row r="50" spans="1:70" ht="15.75" customHeight="1" x14ac:dyDescent="0.25">
      <c r="A50" s="391"/>
      <c r="B50" s="1625"/>
      <c r="C50" s="225" t="s">
        <v>362</v>
      </c>
      <c r="D50" s="211"/>
      <c r="H50" s="137"/>
      <c r="I50" s="137"/>
      <c r="J50" s="137"/>
      <c r="K50" s="137"/>
      <c r="L50" s="390">
        <v>146</v>
      </c>
      <c r="M50" s="68" t="s">
        <v>2146</v>
      </c>
      <c r="N50" s="69" t="s">
        <v>38</v>
      </c>
      <c r="O50" s="39" t="s">
        <v>2175</v>
      </c>
      <c r="P50" s="137"/>
      <c r="Q50" s="328"/>
      <c r="R50" s="328"/>
      <c r="S50" s="328"/>
      <c r="T50" s="74"/>
      <c r="U50" s="314"/>
      <c r="V50" s="314"/>
      <c r="W50" s="314"/>
      <c r="X50" s="314"/>
      <c r="Y50" s="314"/>
      <c r="Z50" s="314"/>
      <c r="AA50" s="314"/>
      <c r="AB50" s="314"/>
      <c r="AC50" s="77"/>
      <c r="AD50" s="314"/>
      <c r="AE50" s="314"/>
      <c r="AF50" s="314"/>
      <c r="AG50" s="314"/>
      <c r="AH50" s="314"/>
      <c r="AI50" s="132"/>
      <c r="AJ50" s="314"/>
      <c r="AK50" s="77"/>
      <c r="AL50" s="77"/>
      <c r="AM50" s="77"/>
      <c r="AN50" s="77"/>
      <c r="AO50" s="77"/>
      <c r="AP50" s="77"/>
      <c r="AQ50" s="77"/>
      <c r="AR50" s="317"/>
      <c r="AS50" s="77"/>
      <c r="AT50" s="77"/>
      <c r="AU50" s="77"/>
      <c r="AV50" s="77"/>
      <c r="AW50" s="77"/>
      <c r="AX50" s="317"/>
      <c r="AY50" s="77"/>
      <c r="AZ50" s="77"/>
      <c r="BA50" s="77"/>
      <c r="BB50" s="77"/>
      <c r="BC50" s="77"/>
      <c r="BD50" s="77"/>
      <c r="BE50" s="77"/>
      <c r="BF50" s="77"/>
      <c r="BG50" s="77"/>
      <c r="BH50" s="77"/>
      <c r="BI50" s="77"/>
      <c r="BJ50" s="77"/>
      <c r="BK50" s="77"/>
      <c r="BL50" s="77"/>
      <c r="BM50" s="77"/>
      <c r="BN50" s="77"/>
      <c r="BO50" s="77"/>
      <c r="BP50" s="77"/>
      <c r="BQ50" s="77"/>
      <c r="BR50" s="208"/>
    </row>
    <row r="51" spans="1:70" ht="15.75" customHeight="1" x14ac:dyDescent="0.25">
      <c r="A51" s="391"/>
      <c r="B51" s="1625"/>
      <c r="C51" s="225" t="s">
        <v>364</v>
      </c>
      <c r="D51" s="211"/>
      <c r="F51" s="328"/>
      <c r="G51" s="328"/>
      <c r="H51" s="137"/>
      <c r="I51" s="137"/>
      <c r="J51" s="137"/>
      <c r="K51" s="137"/>
      <c r="L51" s="390">
        <v>156</v>
      </c>
      <c r="M51" s="68" t="s">
        <v>2146</v>
      </c>
      <c r="N51" s="69" t="s">
        <v>39</v>
      </c>
      <c r="O51" s="39" t="s">
        <v>2182</v>
      </c>
      <c r="P51" s="137"/>
      <c r="Q51" s="328"/>
      <c r="R51" s="328"/>
      <c r="S51" s="328"/>
      <c r="T51" s="74"/>
      <c r="U51" s="314"/>
      <c r="V51" s="314"/>
      <c r="W51" s="314"/>
      <c r="X51" s="314"/>
      <c r="Y51" s="314"/>
      <c r="Z51" s="314"/>
      <c r="AA51" s="314"/>
      <c r="AB51" s="314"/>
      <c r="AC51" s="77"/>
      <c r="AD51" s="314"/>
      <c r="AE51" s="314"/>
      <c r="AF51" s="314"/>
      <c r="AG51" s="314"/>
      <c r="AH51" s="314"/>
      <c r="AI51" s="132"/>
      <c r="AJ51" s="314"/>
      <c r="AK51" s="77"/>
      <c r="AL51" s="77"/>
      <c r="AM51" s="77"/>
      <c r="AN51" s="77"/>
      <c r="AO51" s="77"/>
      <c r="AP51" s="77"/>
      <c r="AQ51" s="77"/>
      <c r="AR51" s="317"/>
      <c r="AS51" s="77"/>
      <c r="AT51" s="77"/>
      <c r="AU51" s="77"/>
      <c r="AV51" s="77"/>
      <c r="AW51" s="77"/>
      <c r="AX51" s="317"/>
      <c r="AY51" s="77"/>
      <c r="AZ51" s="77"/>
      <c r="BA51" s="77"/>
      <c r="BB51" s="77"/>
      <c r="BC51" s="77"/>
      <c r="BD51" s="77"/>
      <c r="BE51" s="77"/>
      <c r="BF51" s="77"/>
      <c r="BG51" s="77"/>
      <c r="BH51" s="77"/>
      <c r="BI51" s="77"/>
      <c r="BJ51" s="77"/>
      <c r="BK51" s="77"/>
      <c r="BL51" s="77"/>
      <c r="BM51" s="77"/>
      <c r="BN51" s="77"/>
      <c r="BO51" s="77"/>
      <c r="BP51" s="77"/>
      <c r="BQ51" s="77"/>
      <c r="BR51" s="208"/>
    </row>
    <row r="52" spans="1:70" ht="15.75" customHeight="1" x14ac:dyDescent="0.25">
      <c r="A52" s="391"/>
      <c r="B52" s="1625"/>
      <c r="C52" s="225" t="s">
        <v>365</v>
      </c>
      <c r="D52" s="211"/>
      <c r="F52" s="328"/>
      <c r="G52" s="328"/>
      <c r="H52" s="137"/>
      <c r="I52" s="137"/>
      <c r="J52" s="137"/>
      <c r="K52" s="137"/>
      <c r="L52" s="390">
        <v>234</v>
      </c>
      <c r="M52" s="68" t="s">
        <v>2146</v>
      </c>
      <c r="N52" s="69" t="s">
        <v>43</v>
      </c>
      <c r="O52" s="39" t="s">
        <v>2214</v>
      </c>
      <c r="P52" s="137"/>
      <c r="Q52" s="328"/>
      <c r="R52" s="328"/>
      <c r="S52" s="328"/>
      <c r="T52" s="74"/>
      <c r="U52" s="314"/>
      <c r="V52" s="314"/>
      <c r="W52" s="314"/>
      <c r="X52" s="314"/>
      <c r="Y52" s="314"/>
      <c r="Z52" s="314"/>
      <c r="AA52" s="314"/>
      <c r="AB52" s="314"/>
      <c r="AC52" s="77"/>
      <c r="AD52" s="314"/>
      <c r="AE52" s="314"/>
      <c r="AF52" s="314"/>
      <c r="AG52" s="314"/>
      <c r="AH52" s="314"/>
      <c r="AI52" s="132"/>
      <c r="AJ52" s="314"/>
      <c r="AK52" s="77"/>
      <c r="AL52" s="77"/>
      <c r="AM52" s="77"/>
      <c r="AN52" s="77"/>
      <c r="AO52" s="77"/>
      <c r="AP52" s="77"/>
      <c r="AQ52" s="77"/>
      <c r="AR52" s="317"/>
      <c r="AS52" s="77"/>
      <c r="AT52" s="77"/>
      <c r="AU52" s="77"/>
      <c r="AV52" s="77"/>
      <c r="AW52" s="77"/>
      <c r="AX52" s="317"/>
      <c r="AY52" s="77"/>
      <c r="AZ52" s="77"/>
      <c r="BA52" s="77"/>
      <c r="BB52" s="77"/>
      <c r="BC52" s="77"/>
      <c r="BD52" s="77"/>
      <c r="BE52" s="77"/>
      <c r="BF52" s="77"/>
      <c r="BG52" s="77"/>
      <c r="BH52" s="77"/>
      <c r="BI52" s="77"/>
      <c r="BJ52" s="77"/>
      <c r="BK52" s="77"/>
      <c r="BL52" s="77"/>
      <c r="BM52" s="77"/>
      <c r="BN52" s="77"/>
      <c r="BO52" s="77"/>
      <c r="BP52" s="77"/>
      <c r="BQ52" s="77"/>
      <c r="BR52" s="208"/>
    </row>
    <row r="53" spans="1:70" ht="15.75" x14ac:dyDescent="0.25">
      <c r="A53" s="391"/>
      <c r="B53" s="1631"/>
      <c r="C53" s="225" t="s">
        <v>367</v>
      </c>
      <c r="D53" s="211"/>
      <c r="F53" s="328"/>
      <c r="G53" s="328"/>
      <c r="H53" s="137"/>
      <c r="I53" s="137"/>
      <c r="J53" s="137"/>
      <c r="K53" s="137"/>
      <c r="L53" s="390">
        <v>235</v>
      </c>
      <c r="M53" s="68" t="s">
        <v>2146</v>
      </c>
      <c r="N53" s="69" t="s">
        <v>47</v>
      </c>
      <c r="O53" s="39" t="s">
        <v>2246</v>
      </c>
      <c r="P53" s="137"/>
      <c r="Q53" s="328"/>
      <c r="R53" s="328"/>
      <c r="S53" s="328"/>
      <c r="T53" s="74"/>
      <c r="U53" s="314"/>
      <c r="V53" s="314"/>
      <c r="W53" s="314"/>
      <c r="X53" s="314"/>
      <c r="Y53" s="314"/>
      <c r="Z53" s="314"/>
      <c r="AA53" s="314"/>
      <c r="AB53" s="314"/>
      <c r="AC53" s="77"/>
      <c r="AD53" s="314"/>
      <c r="AE53" s="314"/>
      <c r="AF53" s="314"/>
      <c r="AG53" s="314"/>
      <c r="AH53" s="314"/>
      <c r="AI53" s="132"/>
      <c r="AJ53" s="314"/>
      <c r="AK53" s="77"/>
      <c r="AL53" s="77"/>
      <c r="AM53" s="77"/>
      <c r="AN53" s="77"/>
      <c r="AO53" s="77"/>
      <c r="AP53" s="77"/>
      <c r="AQ53" s="77"/>
      <c r="AR53" s="317"/>
      <c r="AS53" s="77"/>
      <c r="AT53" s="77"/>
      <c r="AU53" s="77"/>
      <c r="AV53" s="77"/>
      <c r="AW53" s="77"/>
      <c r="AX53" s="317"/>
      <c r="AY53" s="77"/>
      <c r="AZ53" s="77"/>
      <c r="BA53" s="77"/>
      <c r="BB53" s="77"/>
      <c r="BC53" s="77"/>
      <c r="BD53" s="77"/>
      <c r="BE53" s="77"/>
      <c r="BF53" s="77"/>
      <c r="BG53" s="77"/>
      <c r="BH53" s="77"/>
      <c r="BI53" s="77"/>
      <c r="BJ53" s="77"/>
      <c r="BK53" s="77"/>
      <c r="BL53" s="77"/>
      <c r="BM53" s="77"/>
      <c r="BN53" s="77"/>
      <c r="BO53" s="77"/>
      <c r="BP53" s="77"/>
      <c r="BQ53" s="77"/>
      <c r="BR53" s="208"/>
    </row>
    <row r="54" spans="1:70" ht="15.75" x14ac:dyDescent="0.25">
      <c r="A54" s="391"/>
      <c r="B54" s="1622" t="s">
        <v>288</v>
      </c>
      <c r="C54" s="225" t="s">
        <v>368</v>
      </c>
      <c r="D54" s="210"/>
      <c r="F54" s="328"/>
      <c r="G54" s="328"/>
      <c r="H54" s="137"/>
      <c r="I54" s="137"/>
      <c r="J54" s="137"/>
      <c r="K54" s="137"/>
      <c r="L54" s="390">
        <v>236</v>
      </c>
      <c r="M54" s="68" t="s">
        <v>2146</v>
      </c>
      <c r="N54" s="69" t="s">
        <v>48</v>
      </c>
      <c r="O54" s="39" t="s">
        <v>2254</v>
      </c>
      <c r="P54" s="137"/>
      <c r="Q54" s="328"/>
      <c r="R54" s="328"/>
      <c r="S54" s="328"/>
      <c r="T54" s="74"/>
      <c r="U54" s="314"/>
      <c r="V54" s="314"/>
      <c r="W54" s="314"/>
      <c r="X54" s="314"/>
      <c r="Y54" s="314"/>
      <c r="Z54" s="314"/>
      <c r="AA54" s="314"/>
      <c r="AB54" s="314"/>
      <c r="AC54" s="77"/>
      <c r="AD54" s="314"/>
      <c r="AE54" s="314"/>
      <c r="AF54" s="314"/>
      <c r="AG54" s="314"/>
      <c r="AH54" s="314"/>
      <c r="AI54" s="132"/>
      <c r="AJ54" s="314"/>
      <c r="AK54" s="77"/>
      <c r="AL54" s="77"/>
      <c r="AM54" s="77"/>
      <c r="AN54" s="77"/>
      <c r="AO54" s="77"/>
      <c r="AP54" s="77"/>
      <c r="AQ54" s="77"/>
      <c r="AR54" s="317"/>
      <c r="AS54" s="77"/>
      <c r="AT54" s="77"/>
      <c r="AU54" s="77"/>
      <c r="AV54" s="77"/>
      <c r="AW54" s="77"/>
      <c r="AX54" s="317"/>
      <c r="AY54" s="77"/>
      <c r="AZ54" s="77"/>
      <c r="BA54" s="77"/>
      <c r="BB54" s="77"/>
      <c r="BC54" s="77"/>
      <c r="BD54" s="77"/>
      <c r="BE54" s="77"/>
      <c r="BF54" s="77"/>
      <c r="BG54" s="77"/>
      <c r="BH54" s="77"/>
      <c r="BI54" s="77"/>
      <c r="BJ54" s="77"/>
      <c r="BK54" s="77"/>
      <c r="BL54" s="77"/>
      <c r="BM54" s="77"/>
      <c r="BN54" s="77"/>
      <c r="BO54" s="77"/>
      <c r="BP54" s="77"/>
      <c r="BQ54" s="77"/>
      <c r="BR54" s="208"/>
    </row>
    <row r="55" spans="1:70" ht="15.75" x14ac:dyDescent="0.25">
      <c r="A55" s="391"/>
      <c r="B55" s="1623"/>
      <c r="C55" s="225" t="s">
        <v>369</v>
      </c>
      <c r="D55" s="211"/>
      <c r="F55" s="328"/>
      <c r="G55" s="328"/>
      <c r="H55" s="137"/>
      <c r="I55" s="137"/>
      <c r="J55" s="137"/>
      <c r="K55" s="137"/>
      <c r="L55" s="390">
        <v>245</v>
      </c>
      <c r="M55" s="68" t="s">
        <v>2146</v>
      </c>
      <c r="N55" s="69" t="s">
        <v>2255</v>
      </c>
      <c r="O55" s="39" t="s">
        <v>2256</v>
      </c>
      <c r="P55" s="137"/>
      <c r="Q55" s="328"/>
      <c r="R55" s="328"/>
      <c r="S55" s="328"/>
      <c r="AD55" s="314"/>
      <c r="AE55" s="314"/>
      <c r="AF55" s="314"/>
      <c r="AG55" s="314"/>
      <c r="AH55" s="314"/>
      <c r="AJ55" s="314"/>
      <c r="AK55" s="77"/>
      <c r="AL55" s="77"/>
      <c r="AM55" s="77"/>
      <c r="AN55" s="77"/>
      <c r="AO55" s="77"/>
      <c r="AP55" s="77"/>
      <c r="AQ55" s="77"/>
      <c r="AR55" s="77"/>
      <c r="AS55" s="77"/>
      <c r="AT55" s="77"/>
      <c r="AU55" s="77"/>
      <c r="AV55" s="77"/>
      <c r="AW55" s="77"/>
      <c r="AX55" s="77"/>
      <c r="AY55" s="77"/>
      <c r="AZ55" s="77"/>
      <c r="BA55" s="77"/>
      <c r="BB55" s="77"/>
      <c r="BC55" s="77"/>
      <c r="BD55" s="77"/>
      <c r="BE55" s="77"/>
      <c r="BF55" s="77"/>
      <c r="BG55" s="77"/>
      <c r="BH55" s="77"/>
      <c r="BI55" s="77"/>
      <c r="BJ55" s="77"/>
      <c r="BK55" s="77"/>
      <c r="BL55" s="77"/>
      <c r="BM55" s="77"/>
      <c r="BN55" s="77"/>
      <c r="BO55" s="77"/>
      <c r="BP55" s="77"/>
      <c r="BQ55" s="77"/>
      <c r="BR55" s="197"/>
    </row>
    <row r="56" spans="1:70" ht="16.5" thickBot="1" x14ac:dyDescent="0.3">
      <c r="A56" s="391"/>
      <c r="B56" s="1623"/>
      <c r="C56" s="739" t="s">
        <v>727</v>
      </c>
      <c r="D56" s="299"/>
      <c r="F56" s="328"/>
      <c r="G56" s="328"/>
      <c r="H56" s="137"/>
      <c r="I56" s="137"/>
      <c r="J56" s="137"/>
      <c r="K56" s="137"/>
      <c r="L56" s="390">
        <v>246</v>
      </c>
      <c r="M56" s="68" t="s">
        <v>2146</v>
      </c>
      <c r="N56" s="69" t="s">
        <v>2272</v>
      </c>
      <c r="O56" s="39" t="s">
        <v>2273</v>
      </c>
      <c r="P56" s="137"/>
      <c r="Q56" s="328"/>
      <c r="R56" s="328"/>
      <c r="S56" s="328"/>
      <c r="AD56" s="314"/>
      <c r="AE56" s="314"/>
      <c r="AF56" s="314"/>
      <c r="AG56" s="314"/>
      <c r="AH56" s="314"/>
      <c r="AJ56" s="314"/>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197"/>
    </row>
    <row r="57" spans="1:70" ht="18.75" x14ac:dyDescent="0.3">
      <c r="A57" s="391"/>
      <c r="B57" s="1632" t="s">
        <v>1237</v>
      </c>
      <c r="C57" s="1633"/>
      <c r="D57" s="1634"/>
      <c r="F57" s="328"/>
      <c r="G57" s="328"/>
      <c r="H57" s="137"/>
      <c r="I57" s="137"/>
      <c r="J57" s="137"/>
      <c r="K57" s="137"/>
      <c r="L57" s="390">
        <v>256</v>
      </c>
      <c r="M57" s="68" t="s">
        <v>2146</v>
      </c>
      <c r="N57" s="69" t="s">
        <v>2274</v>
      </c>
      <c r="O57" s="39" t="s">
        <v>2275</v>
      </c>
      <c r="P57" s="137"/>
      <c r="Q57" s="328"/>
      <c r="R57" s="328"/>
      <c r="S57" s="328"/>
      <c r="AD57" s="314"/>
      <c r="AE57" s="314"/>
      <c r="AF57" s="314"/>
      <c r="AG57" s="314"/>
      <c r="AH57" s="314"/>
      <c r="AJ57" s="314"/>
      <c r="AK57" s="77"/>
      <c r="AL57" s="77"/>
      <c r="AM57" s="77"/>
      <c r="AN57" s="77"/>
      <c r="AO57" s="77"/>
      <c r="AP57" s="77"/>
      <c r="AQ57" s="77"/>
      <c r="AR57" s="77"/>
      <c r="AS57" s="77"/>
      <c r="AT57" s="77"/>
      <c r="AU57" s="77"/>
      <c r="AV57" s="77"/>
      <c r="AW57" s="77"/>
      <c r="AX57" s="77"/>
      <c r="AY57" s="77"/>
      <c r="AZ57" s="77"/>
      <c r="BA57" s="77"/>
      <c r="BB57" s="77"/>
      <c r="BC57" s="77"/>
      <c r="BD57" s="77"/>
      <c r="BE57" s="77"/>
      <c r="BF57" s="77"/>
      <c r="BG57" s="77"/>
      <c r="BH57" s="77"/>
      <c r="BI57" s="77"/>
      <c r="BJ57" s="77"/>
      <c r="BK57" s="77"/>
      <c r="BL57" s="77"/>
      <c r="BM57" s="77"/>
      <c r="BN57" s="77"/>
      <c r="BO57" s="77"/>
      <c r="BP57" s="77"/>
      <c r="BQ57" s="77"/>
      <c r="BR57" s="197"/>
    </row>
    <row r="58" spans="1:70" ht="15.75" customHeight="1" x14ac:dyDescent="0.25">
      <c r="A58" s="391"/>
      <c r="B58" s="1624" t="s">
        <v>1238</v>
      </c>
      <c r="C58" s="493" t="s">
        <v>1239</v>
      </c>
      <c r="D58" s="154"/>
      <c r="F58" s="328"/>
      <c r="G58" s="328"/>
      <c r="H58" s="137"/>
      <c r="I58" s="137"/>
      <c r="J58" s="137"/>
      <c r="K58" s="137"/>
      <c r="L58" s="390">
        <v>345</v>
      </c>
      <c r="M58" s="68" t="s">
        <v>2146</v>
      </c>
      <c r="N58" s="69" t="s">
        <v>50</v>
      </c>
      <c r="O58" s="39" t="s">
        <v>2276</v>
      </c>
      <c r="P58" s="137"/>
      <c r="Q58" s="328"/>
      <c r="R58" s="328"/>
      <c r="S58" s="328"/>
      <c r="AD58" s="314"/>
      <c r="AE58" s="314"/>
      <c r="AF58" s="314"/>
      <c r="AG58" s="314"/>
      <c r="AH58" s="314"/>
      <c r="AJ58" s="314"/>
      <c r="AK58" s="77"/>
      <c r="AL58" s="77"/>
      <c r="AM58" s="77"/>
      <c r="AN58" s="77"/>
      <c r="AO58" s="77"/>
      <c r="AP58" s="77"/>
      <c r="AQ58" s="77"/>
      <c r="AR58" s="77"/>
      <c r="AS58" s="77"/>
      <c r="AT58" s="77"/>
      <c r="AU58" s="77"/>
      <c r="AV58" s="77"/>
      <c r="AW58" s="77"/>
      <c r="AX58" s="77"/>
      <c r="AY58" s="77"/>
      <c r="AZ58" s="77"/>
      <c r="BA58" s="77"/>
      <c r="BB58" s="77"/>
      <c r="BC58" s="77"/>
      <c r="BD58" s="77"/>
      <c r="BE58" s="77"/>
      <c r="BF58" s="77"/>
      <c r="BG58" s="77"/>
      <c r="BH58" s="77"/>
      <c r="BI58" s="77"/>
      <c r="BJ58" s="77"/>
      <c r="BK58" s="77"/>
      <c r="BL58" s="77"/>
      <c r="BM58" s="77"/>
      <c r="BN58" s="77"/>
      <c r="BO58" s="77"/>
      <c r="BP58" s="77"/>
      <c r="BQ58" s="77"/>
      <c r="BR58" s="197"/>
    </row>
    <row r="59" spans="1:70" ht="15.75" x14ac:dyDescent="0.25">
      <c r="A59" s="391"/>
      <c r="B59" s="1625"/>
      <c r="C59" s="493" t="s">
        <v>1240</v>
      </c>
      <c r="D59" s="154"/>
      <c r="F59" s="328"/>
      <c r="G59" s="328"/>
      <c r="H59" s="137"/>
      <c r="I59" s="137"/>
      <c r="J59" s="137"/>
      <c r="K59" s="137"/>
      <c r="L59" s="390">
        <v>346</v>
      </c>
      <c r="M59" s="68" t="s">
        <v>2146</v>
      </c>
      <c r="N59" s="69" t="s">
        <v>54</v>
      </c>
      <c r="O59" s="39" t="s">
        <v>2300</v>
      </c>
      <c r="P59" s="137"/>
      <c r="Q59" s="328"/>
      <c r="R59" s="328"/>
      <c r="S59" s="328"/>
    </row>
    <row r="60" spans="1:70" ht="15.75" x14ac:dyDescent="0.25">
      <c r="A60" s="391"/>
      <c r="B60" s="1625"/>
      <c r="C60" s="225" t="s">
        <v>1241</v>
      </c>
      <c r="D60" s="154"/>
      <c r="F60" s="328"/>
      <c r="G60" s="328"/>
      <c r="H60" s="137"/>
      <c r="I60" s="137"/>
      <c r="J60" s="137"/>
      <c r="K60" s="137"/>
      <c r="L60" s="390">
        <v>456</v>
      </c>
      <c r="M60" s="68" t="s">
        <v>2146</v>
      </c>
      <c r="N60" s="69" t="s">
        <v>57</v>
      </c>
      <c r="O60" s="39" t="s">
        <v>2329</v>
      </c>
      <c r="P60" s="137"/>
      <c r="Q60" s="328"/>
      <c r="R60" s="328"/>
      <c r="S60" s="328"/>
    </row>
    <row r="61" spans="1:70" ht="15.75" x14ac:dyDescent="0.25">
      <c r="A61" s="391"/>
      <c r="B61" s="1625"/>
      <c r="C61" s="493" t="s">
        <v>1242</v>
      </c>
      <c r="D61" s="154"/>
      <c r="F61" s="391"/>
      <c r="G61" s="391"/>
      <c r="H61" s="137"/>
      <c r="I61" s="137"/>
      <c r="J61" s="137"/>
      <c r="K61" s="137"/>
      <c r="L61" s="390">
        <v>1234</v>
      </c>
      <c r="M61" s="68" t="s">
        <v>2146</v>
      </c>
      <c r="N61" s="69" t="s">
        <v>2349</v>
      </c>
      <c r="O61" s="39" t="s">
        <v>2350</v>
      </c>
      <c r="P61" s="137"/>
      <c r="Q61" s="391"/>
      <c r="R61" s="391"/>
      <c r="S61" s="391"/>
    </row>
    <row r="62" spans="1:70" ht="15.75" x14ac:dyDescent="0.25">
      <c r="A62" s="391"/>
      <c r="B62" s="1625"/>
      <c r="C62" s="493" t="s">
        <v>1243</v>
      </c>
      <c r="D62" s="154"/>
      <c r="F62" s="391"/>
      <c r="G62" s="391"/>
      <c r="H62" s="137"/>
      <c r="I62" s="137"/>
      <c r="J62" s="137"/>
      <c r="K62" s="137"/>
      <c r="L62" s="390">
        <v>1235</v>
      </c>
      <c r="M62" s="68" t="s">
        <v>2146</v>
      </c>
      <c r="N62" s="69" t="s">
        <v>63</v>
      </c>
      <c r="O62" s="39" t="s">
        <v>2364</v>
      </c>
      <c r="P62" s="137"/>
      <c r="Q62" s="391"/>
      <c r="R62" s="391"/>
      <c r="S62" s="391"/>
    </row>
    <row r="63" spans="1:70" ht="16.5" thickBot="1" x14ac:dyDescent="0.3">
      <c r="A63" s="391"/>
      <c r="B63" s="1626"/>
      <c r="C63" s="740" t="s">
        <v>1244</v>
      </c>
      <c r="D63" s="100"/>
      <c r="F63" s="391"/>
      <c r="G63" s="391"/>
      <c r="H63" s="137"/>
      <c r="I63" s="137"/>
      <c r="J63" s="137"/>
      <c r="K63" s="137"/>
      <c r="L63" s="390">
        <v>1236</v>
      </c>
      <c r="M63" s="68" t="s">
        <v>2146</v>
      </c>
      <c r="N63" s="69" t="s">
        <v>64</v>
      </c>
      <c r="O63" s="39" t="s">
        <v>2365</v>
      </c>
      <c r="P63" s="137"/>
      <c r="Q63" s="391"/>
      <c r="R63" s="391"/>
      <c r="S63" s="391"/>
    </row>
    <row r="64" spans="1:70" ht="18.75" customHeight="1" x14ac:dyDescent="0.3">
      <c r="A64" s="391"/>
      <c r="B64" s="1640" t="s">
        <v>2121</v>
      </c>
      <c r="C64" s="741" t="s">
        <v>1245</v>
      </c>
      <c r="D64" s="154"/>
      <c r="F64" s="330"/>
      <c r="G64" s="330"/>
      <c r="H64" s="137"/>
      <c r="I64" s="137"/>
      <c r="J64" s="137"/>
      <c r="K64" s="137"/>
      <c r="L64" s="390">
        <v>1345</v>
      </c>
      <c r="M64" s="68" t="s">
        <v>2146</v>
      </c>
      <c r="N64" s="69" t="s">
        <v>2386</v>
      </c>
      <c r="O64" s="39" t="s">
        <v>2387</v>
      </c>
      <c r="P64" s="137"/>
      <c r="Q64" s="391"/>
      <c r="R64" s="391"/>
      <c r="S64" s="391"/>
    </row>
    <row r="65" spans="1:36" ht="15.75" x14ac:dyDescent="0.25">
      <c r="A65" s="391"/>
      <c r="B65" s="1641"/>
      <c r="C65" s="742" t="s">
        <v>1246</v>
      </c>
      <c r="D65" s="154"/>
      <c r="F65" s="391"/>
      <c r="G65" s="391"/>
      <c r="H65" s="137"/>
      <c r="I65" s="137"/>
      <c r="J65" s="137"/>
      <c r="K65" s="137"/>
      <c r="L65" s="390">
        <v>1346</v>
      </c>
      <c r="M65" s="68" t="s">
        <v>2146</v>
      </c>
      <c r="N65" s="69" t="s">
        <v>74</v>
      </c>
      <c r="O65" s="39" t="s">
        <v>2418</v>
      </c>
      <c r="P65" s="137"/>
      <c r="Q65" s="391"/>
      <c r="R65" s="391"/>
      <c r="S65" s="391"/>
    </row>
    <row r="66" spans="1:36" ht="15.75" x14ac:dyDescent="0.25">
      <c r="A66" s="350"/>
      <c r="B66" s="1641"/>
      <c r="C66" s="743" t="s">
        <v>1247</v>
      </c>
      <c r="D66" s="154"/>
      <c r="F66" s="391"/>
      <c r="G66" s="391"/>
      <c r="H66" s="137"/>
      <c r="I66" s="137"/>
      <c r="J66" s="137"/>
      <c r="K66" s="137"/>
      <c r="L66" s="390">
        <v>1356</v>
      </c>
      <c r="M66" s="68" t="s">
        <v>2146</v>
      </c>
      <c r="N66" s="69" t="s">
        <v>80</v>
      </c>
      <c r="O66" s="39" t="s">
        <v>2456</v>
      </c>
      <c r="P66" s="137"/>
      <c r="Q66" s="391"/>
      <c r="R66" s="391"/>
      <c r="S66" s="391"/>
    </row>
    <row r="67" spans="1:36" ht="15.75" x14ac:dyDescent="0.25">
      <c r="A67" s="350"/>
      <c r="B67" s="1641"/>
      <c r="C67" s="744" t="s">
        <v>1248</v>
      </c>
      <c r="D67" s="154"/>
      <c r="F67" s="391"/>
      <c r="G67" s="391"/>
      <c r="H67" s="137"/>
      <c r="I67" s="137"/>
      <c r="J67" s="137"/>
      <c r="K67" s="137"/>
      <c r="L67" s="390">
        <v>1456</v>
      </c>
      <c r="M67" s="68" t="s">
        <v>2146</v>
      </c>
      <c r="N67" s="69" t="s">
        <v>2457</v>
      </c>
      <c r="O67" s="39" t="s">
        <v>2458</v>
      </c>
      <c r="P67" s="137"/>
      <c r="Q67" s="391"/>
      <c r="R67" s="391"/>
      <c r="S67" s="391"/>
    </row>
    <row r="68" spans="1:36" ht="15.75" x14ac:dyDescent="0.25">
      <c r="A68" s="350"/>
      <c r="B68" s="1641"/>
      <c r="C68" s="742" t="s">
        <v>1249</v>
      </c>
      <c r="D68" s="154"/>
      <c r="F68" s="148"/>
      <c r="G68" s="148"/>
      <c r="H68" s="137"/>
      <c r="I68" s="137"/>
      <c r="J68" s="137"/>
      <c r="K68" s="137"/>
      <c r="L68" s="390">
        <v>2345</v>
      </c>
      <c r="M68" s="68" t="s">
        <v>2195</v>
      </c>
      <c r="N68" s="69" t="s">
        <v>40</v>
      </c>
      <c r="O68" s="39" t="s">
        <v>2196</v>
      </c>
      <c r="P68" s="137"/>
      <c r="Q68" s="391"/>
      <c r="R68" s="391"/>
      <c r="S68" s="391"/>
    </row>
    <row r="69" spans="1:36" ht="15.75" x14ac:dyDescent="0.25">
      <c r="A69" s="350"/>
      <c r="B69" s="1641"/>
      <c r="C69" s="742" t="s">
        <v>1250</v>
      </c>
      <c r="D69" s="154"/>
      <c r="F69" s="148"/>
      <c r="G69" s="148"/>
      <c r="H69" s="137"/>
      <c r="I69" s="137"/>
      <c r="J69" s="137"/>
      <c r="K69" s="137"/>
      <c r="L69" s="390">
        <v>2346</v>
      </c>
      <c r="M69" s="68" t="s">
        <v>2195</v>
      </c>
      <c r="N69" s="69" t="s">
        <v>42</v>
      </c>
      <c r="O69" s="39" t="s">
        <v>2201</v>
      </c>
      <c r="P69" s="137"/>
      <c r="Q69" s="391"/>
      <c r="R69" s="391"/>
      <c r="S69" s="391"/>
    </row>
    <row r="70" spans="1:36" ht="15.75" customHeight="1" x14ac:dyDescent="0.25">
      <c r="A70" s="350"/>
      <c r="B70" s="1641"/>
      <c r="C70" s="742" t="s">
        <v>1251</v>
      </c>
      <c r="D70" s="154"/>
      <c r="F70" s="148"/>
      <c r="G70" s="148"/>
      <c r="H70" s="137"/>
      <c r="I70" s="137"/>
      <c r="J70" s="137"/>
      <c r="K70" s="137"/>
      <c r="L70" s="390">
        <v>2456</v>
      </c>
      <c r="M70" s="68" t="s">
        <v>2195</v>
      </c>
      <c r="N70" s="69" t="s">
        <v>2205</v>
      </c>
      <c r="O70" s="39" t="s">
        <v>2206</v>
      </c>
      <c r="P70" s="137"/>
      <c r="Q70" s="391"/>
      <c r="R70" s="391"/>
      <c r="S70" s="391"/>
    </row>
    <row r="71" spans="1:36" ht="15.75" customHeight="1" x14ac:dyDescent="0.25">
      <c r="A71" s="19"/>
      <c r="B71" s="1641"/>
      <c r="C71" s="493" t="s">
        <v>1252</v>
      </c>
      <c r="D71" s="154"/>
      <c r="F71" s="354"/>
      <c r="G71" s="354"/>
      <c r="H71" s="137"/>
      <c r="I71" s="137"/>
      <c r="J71" s="137"/>
      <c r="K71" s="137"/>
      <c r="L71" s="390">
        <v>3456</v>
      </c>
      <c r="M71" s="68" t="s">
        <v>2195</v>
      </c>
      <c r="N71" s="69" t="s">
        <v>46</v>
      </c>
      <c r="O71" s="39" t="s">
        <v>2235</v>
      </c>
      <c r="P71" s="137"/>
      <c r="Q71" s="391"/>
      <c r="R71" s="391"/>
      <c r="S71" s="391"/>
    </row>
    <row r="72" spans="1:36" ht="15" customHeight="1" thickBot="1" x14ac:dyDescent="0.3">
      <c r="A72" s="19"/>
      <c r="B72" s="1641"/>
      <c r="C72" s="745" t="s">
        <v>1253</v>
      </c>
      <c r="D72" s="57"/>
      <c r="F72" s="328"/>
      <c r="G72" s="328"/>
      <c r="H72" s="137"/>
      <c r="I72" s="137"/>
      <c r="J72" s="137"/>
      <c r="K72" s="137"/>
      <c r="L72" s="390">
        <v>12345</v>
      </c>
      <c r="M72" s="68" t="s">
        <v>2195</v>
      </c>
      <c r="N72" s="69" t="s">
        <v>55</v>
      </c>
      <c r="O72" s="39" t="s">
        <v>2311</v>
      </c>
      <c r="P72" s="137"/>
      <c r="Q72" s="328"/>
      <c r="R72" s="328"/>
      <c r="S72" s="328"/>
      <c r="T72" s="119"/>
      <c r="U72" s="315"/>
      <c r="V72" s="315"/>
      <c r="W72" s="315"/>
      <c r="X72" s="315"/>
      <c r="Y72" s="315"/>
      <c r="Z72" s="315"/>
      <c r="AA72" s="315"/>
      <c r="AB72" s="315"/>
      <c r="AC72" s="315"/>
      <c r="AD72" s="315"/>
      <c r="AE72" s="315"/>
      <c r="AF72" s="315"/>
      <c r="AG72" s="315"/>
      <c r="AH72" s="315"/>
      <c r="AI72" s="315"/>
      <c r="AJ72" s="315"/>
    </row>
    <row r="73" spans="1:36" ht="15" customHeight="1" thickBot="1" x14ac:dyDescent="0.3">
      <c r="A73" s="19"/>
      <c r="B73" s="1594" t="s">
        <v>1254</v>
      </c>
      <c r="C73" s="1595"/>
      <c r="D73" s="1596"/>
      <c r="F73" s="327"/>
      <c r="G73" s="327"/>
      <c r="H73" s="137"/>
      <c r="I73" s="137"/>
      <c r="J73" s="137"/>
      <c r="K73" s="137"/>
      <c r="L73" s="390">
        <v>12346</v>
      </c>
      <c r="M73" s="68" t="s">
        <v>2195</v>
      </c>
      <c r="N73" s="69" t="s">
        <v>2312</v>
      </c>
      <c r="O73" s="39" t="s">
        <v>2313</v>
      </c>
      <c r="P73" s="137"/>
      <c r="Q73" s="327"/>
      <c r="R73" s="327"/>
      <c r="S73" s="327"/>
    </row>
    <row r="74" spans="1:36" ht="15" customHeight="1" x14ac:dyDescent="0.25">
      <c r="A74" s="19"/>
      <c r="B74" s="1597"/>
      <c r="C74" s="1598"/>
      <c r="D74" s="1599"/>
      <c r="F74" s="327"/>
      <c r="G74" s="327"/>
      <c r="H74" s="137"/>
      <c r="I74" s="137"/>
      <c r="J74" s="137"/>
      <c r="K74" s="137"/>
      <c r="L74" s="390">
        <v>12356</v>
      </c>
      <c r="M74" s="68" t="s">
        <v>2195</v>
      </c>
      <c r="N74" s="69" t="s">
        <v>56</v>
      </c>
      <c r="O74" s="39" t="s">
        <v>2319</v>
      </c>
      <c r="P74" s="137"/>
      <c r="Q74" s="327"/>
      <c r="R74" s="327"/>
      <c r="S74" s="327"/>
    </row>
    <row r="75" spans="1:36" ht="15" customHeight="1" x14ac:dyDescent="0.25">
      <c r="A75" s="19"/>
      <c r="B75" s="1600"/>
      <c r="C75" s="1601"/>
      <c r="D75" s="1602"/>
      <c r="E75" s="327"/>
      <c r="F75" s="327"/>
      <c r="G75" s="327"/>
      <c r="H75" s="137"/>
      <c r="I75" s="137"/>
      <c r="J75" s="137"/>
      <c r="K75" s="137"/>
      <c r="L75" s="390">
        <v>12456</v>
      </c>
      <c r="M75" s="68" t="s">
        <v>2195</v>
      </c>
      <c r="N75" s="69" t="s">
        <v>58</v>
      </c>
      <c r="O75" s="39" t="s">
        <v>2330</v>
      </c>
      <c r="P75" s="137"/>
      <c r="Q75" s="327"/>
      <c r="R75" s="327"/>
      <c r="S75" s="327"/>
    </row>
    <row r="76" spans="1:36" ht="15" customHeight="1" x14ac:dyDescent="0.25">
      <c r="A76" s="19"/>
      <c r="B76" s="1600"/>
      <c r="C76" s="1601"/>
      <c r="D76" s="1602"/>
      <c r="E76" s="348"/>
      <c r="F76" s="348"/>
      <c r="G76" s="348"/>
      <c r="H76" s="137"/>
      <c r="I76" s="137"/>
      <c r="J76" s="137"/>
      <c r="K76" s="137"/>
      <c r="L76" s="390">
        <v>13456</v>
      </c>
      <c r="M76" s="68" t="s">
        <v>2195</v>
      </c>
      <c r="N76" s="69" t="s">
        <v>59</v>
      </c>
      <c r="O76" s="39" t="s">
        <v>2331</v>
      </c>
      <c r="P76" s="137"/>
      <c r="Q76" s="391"/>
      <c r="R76" s="391"/>
      <c r="S76" s="391"/>
    </row>
    <row r="77" spans="1:36" ht="15" customHeight="1" x14ac:dyDescent="0.25">
      <c r="A77" s="19"/>
      <c r="B77" s="1600"/>
      <c r="C77" s="1601"/>
      <c r="D77" s="1602"/>
      <c r="E77" s="348"/>
      <c r="F77" s="348"/>
      <c r="G77" s="348"/>
      <c r="H77" s="137"/>
      <c r="I77" s="137"/>
      <c r="J77" s="137"/>
      <c r="K77" s="137"/>
      <c r="L77" s="390">
        <v>23456</v>
      </c>
      <c r="M77" s="68" t="s">
        <v>2195</v>
      </c>
      <c r="N77" s="69" t="s">
        <v>65</v>
      </c>
      <c r="O77" s="39" t="s">
        <v>2379</v>
      </c>
      <c r="P77" s="137"/>
      <c r="Q77" s="391"/>
      <c r="R77" s="391"/>
      <c r="S77" s="391"/>
    </row>
    <row r="78" spans="1:36" ht="27" customHeight="1" x14ac:dyDescent="0.25">
      <c r="A78" s="355"/>
      <c r="B78" s="1600"/>
      <c r="C78" s="1601"/>
      <c r="D78" s="1602"/>
      <c r="E78" s="164"/>
      <c r="F78" s="348"/>
      <c r="G78" s="348"/>
      <c r="H78" s="137"/>
      <c r="I78" s="137"/>
      <c r="J78" s="137"/>
      <c r="K78" s="137"/>
      <c r="L78" s="390">
        <v>123456</v>
      </c>
      <c r="M78" s="68" t="s">
        <v>2195</v>
      </c>
      <c r="N78" s="69" t="s">
        <v>2380</v>
      </c>
      <c r="O78" s="39" t="s">
        <v>2381</v>
      </c>
      <c r="P78" s="137"/>
      <c r="Q78" s="391"/>
      <c r="R78" s="391"/>
      <c r="S78" s="391"/>
    </row>
    <row r="79" spans="1:36" x14ac:dyDescent="0.25">
      <c r="A79" s="391"/>
      <c r="B79" s="1600"/>
      <c r="C79" s="1601"/>
      <c r="D79" s="1602"/>
      <c r="E79" s="391"/>
      <c r="F79" s="391"/>
      <c r="G79" s="391"/>
      <c r="H79" s="137"/>
      <c r="I79" s="137"/>
      <c r="J79" s="137"/>
      <c r="K79" s="137"/>
      <c r="L79" s="394"/>
      <c r="M79" s="68" t="s">
        <v>2195</v>
      </c>
      <c r="N79" s="69" t="s">
        <v>66</v>
      </c>
      <c r="O79" s="39" t="s">
        <v>2382</v>
      </c>
      <c r="P79" s="137"/>
      <c r="Q79" s="391"/>
      <c r="R79" s="391"/>
      <c r="S79" s="391"/>
    </row>
    <row r="80" spans="1:36" x14ac:dyDescent="0.25">
      <c r="A80" s="391"/>
      <c r="B80" s="1600"/>
      <c r="C80" s="1601"/>
      <c r="D80" s="1602"/>
      <c r="E80" s="391"/>
      <c r="F80" s="391"/>
      <c r="G80" s="391"/>
      <c r="H80" s="137"/>
      <c r="I80" s="137"/>
      <c r="J80" s="137"/>
      <c r="K80" s="137"/>
      <c r="L80" s="394"/>
      <c r="M80" s="68" t="s">
        <v>2195</v>
      </c>
      <c r="N80" s="69" t="s">
        <v>2408</v>
      </c>
      <c r="O80" s="39" t="s">
        <v>2409</v>
      </c>
      <c r="P80" s="137"/>
      <c r="Q80" s="391"/>
      <c r="R80" s="391"/>
      <c r="S80" s="391"/>
    </row>
    <row r="81" spans="1:19" ht="18.75" thickBot="1" x14ac:dyDescent="0.3">
      <c r="A81" s="391"/>
      <c r="B81" s="1603"/>
      <c r="C81" s="1604"/>
      <c r="D81" s="1605"/>
      <c r="E81" s="329"/>
      <c r="F81" s="391"/>
      <c r="G81" s="391"/>
      <c r="H81" s="137"/>
      <c r="I81" s="137"/>
      <c r="J81" s="137"/>
      <c r="K81" s="137"/>
      <c r="L81" s="394"/>
      <c r="M81" s="68" t="s">
        <v>2195</v>
      </c>
      <c r="N81" s="69" t="s">
        <v>73</v>
      </c>
      <c r="O81" s="39" t="s">
        <v>2414</v>
      </c>
      <c r="P81" s="137"/>
      <c r="Q81" s="391"/>
      <c r="R81" s="391"/>
      <c r="S81" s="391"/>
    </row>
    <row r="82" spans="1:19" ht="15.75" x14ac:dyDescent="0.25">
      <c r="A82" s="391"/>
      <c r="B82" s="151" t="s">
        <v>2065</v>
      </c>
      <c r="C82" s="394"/>
      <c r="D82" s="394"/>
      <c r="E82" s="356"/>
      <c r="F82" s="391"/>
      <c r="G82" s="391"/>
      <c r="H82" s="137"/>
      <c r="I82" s="137"/>
      <c r="J82" s="137"/>
      <c r="K82" s="137"/>
      <c r="L82" s="394"/>
      <c r="M82" s="68" t="s">
        <v>2144</v>
      </c>
      <c r="N82" s="69" t="s">
        <v>32</v>
      </c>
      <c r="O82" s="39" t="s">
        <v>2145</v>
      </c>
      <c r="P82" s="137"/>
      <c r="Q82" s="391"/>
      <c r="R82" s="391"/>
      <c r="S82" s="391"/>
    </row>
    <row r="83" spans="1:19" ht="18.75" x14ac:dyDescent="0.3">
      <c r="A83" s="391"/>
      <c r="B83" s="151" t="s">
        <v>1156</v>
      </c>
      <c r="C83" s="394"/>
      <c r="D83" s="394"/>
      <c r="E83" s="347"/>
      <c r="F83" s="357"/>
      <c r="G83" s="357"/>
      <c r="H83" s="137"/>
      <c r="I83" s="137"/>
      <c r="J83" s="137"/>
      <c r="K83" s="137"/>
      <c r="L83" s="394"/>
      <c r="M83" s="68" t="s">
        <v>2144</v>
      </c>
      <c r="N83" s="70" t="s">
        <v>34</v>
      </c>
      <c r="O83" s="70" t="s">
        <v>2148</v>
      </c>
      <c r="P83" s="137"/>
      <c r="Q83" s="357"/>
      <c r="R83" s="357"/>
      <c r="S83" s="357"/>
    </row>
    <row r="84" spans="1:19" ht="15" customHeight="1" x14ac:dyDescent="0.3">
      <c r="A84" s="391"/>
      <c r="B84" s="391"/>
      <c r="C84" s="391"/>
      <c r="D84" s="391"/>
      <c r="E84" s="347"/>
      <c r="F84" s="357"/>
      <c r="G84" s="357"/>
      <c r="H84" s="137"/>
      <c r="I84" s="137"/>
      <c r="J84" s="137"/>
      <c r="K84" s="137"/>
      <c r="L84" s="394"/>
      <c r="M84" s="68" t="s">
        <v>2144</v>
      </c>
      <c r="N84" s="69" t="s">
        <v>2192</v>
      </c>
      <c r="O84" s="39" t="s">
        <v>2193</v>
      </c>
      <c r="P84" s="137"/>
      <c r="Q84" s="357"/>
      <c r="R84" s="357"/>
      <c r="S84" s="357"/>
    </row>
    <row r="85" spans="1:19" ht="15" customHeight="1" x14ac:dyDescent="0.25">
      <c r="A85" s="391"/>
      <c r="B85" s="391"/>
      <c r="C85" s="391"/>
      <c r="D85" s="391"/>
      <c r="E85" s="358"/>
      <c r="F85" s="358"/>
      <c r="G85" s="358"/>
      <c r="H85" s="137"/>
      <c r="I85" s="137"/>
      <c r="J85" s="137"/>
      <c r="K85" s="137"/>
      <c r="L85" s="394"/>
      <c r="M85" s="68" t="s">
        <v>2144</v>
      </c>
      <c r="N85" s="69" t="s">
        <v>41</v>
      </c>
      <c r="O85" s="39" t="s">
        <v>2200</v>
      </c>
      <c r="P85" s="137"/>
      <c r="Q85" s="391"/>
      <c r="R85" s="391"/>
      <c r="S85" s="391"/>
    </row>
    <row r="86" spans="1:19" x14ac:dyDescent="0.25">
      <c r="A86" s="391"/>
      <c r="B86" s="391"/>
      <c r="C86" s="391"/>
      <c r="D86" s="391"/>
      <c r="E86" s="327"/>
      <c r="F86" s="328"/>
      <c r="G86" s="328"/>
      <c r="H86" s="137"/>
      <c r="I86" s="137"/>
      <c r="J86" s="137"/>
      <c r="K86" s="137"/>
      <c r="L86" s="394"/>
      <c r="M86" s="68" t="s">
        <v>2144</v>
      </c>
      <c r="N86" s="69" t="s">
        <v>44</v>
      </c>
      <c r="O86" s="39" t="s">
        <v>2220</v>
      </c>
      <c r="P86" s="137"/>
      <c r="Q86" s="391"/>
      <c r="R86" s="391"/>
      <c r="S86" s="391"/>
    </row>
    <row r="87" spans="1:19" x14ac:dyDescent="0.25">
      <c r="A87" s="391"/>
      <c r="B87" s="391"/>
      <c r="C87" s="391"/>
      <c r="D87" s="391"/>
      <c r="E87" s="327"/>
      <c r="F87" s="328"/>
      <c r="G87" s="328"/>
      <c r="H87" s="137"/>
      <c r="I87" s="137"/>
      <c r="J87" s="137"/>
      <c r="K87" s="137"/>
      <c r="L87" s="394"/>
      <c r="M87" s="68" t="s">
        <v>2144</v>
      </c>
      <c r="N87" s="69" t="s">
        <v>51</v>
      </c>
      <c r="O87" s="39" t="s">
        <v>2284</v>
      </c>
      <c r="P87" s="137"/>
      <c r="Q87" s="391"/>
      <c r="R87" s="391"/>
      <c r="S87" s="391"/>
    </row>
    <row r="88" spans="1:19" x14ac:dyDescent="0.25">
      <c r="A88" s="391"/>
      <c r="B88" s="391"/>
      <c r="C88" s="391"/>
      <c r="D88" s="391"/>
      <c r="E88" s="327"/>
      <c r="F88" s="328"/>
      <c r="G88" s="328"/>
      <c r="H88" s="137"/>
      <c r="I88" s="137"/>
      <c r="J88" s="137"/>
      <c r="K88" s="137"/>
      <c r="L88" s="394"/>
      <c r="M88" s="68" t="s">
        <v>2144</v>
      </c>
      <c r="N88" s="69" t="s">
        <v>52</v>
      </c>
      <c r="O88" s="39" t="s">
        <v>2285</v>
      </c>
      <c r="P88" s="137"/>
      <c r="Q88" s="391"/>
      <c r="R88" s="391"/>
      <c r="S88" s="391"/>
    </row>
    <row r="89" spans="1:19" x14ac:dyDescent="0.25">
      <c r="A89" s="391"/>
      <c r="B89" s="391"/>
      <c r="C89" s="391"/>
      <c r="D89" s="391"/>
      <c r="E89" s="327"/>
      <c r="F89" s="328"/>
      <c r="G89" s="328"/>
      <c r="H89" s="137"/>
      <c r="I89" s="137"/>
      <c r="J89" s="137"/>
      <c r="K89" s="137"/>
      <c r="L89" s="394"/>
      <c r="M89" s="68" t="s">
        <v>2144</v>
      </c>
      <c r="N89" s="71" t="s">
        <v>2294</v>
      </c>
      <c r="O89" s="40" t="s">
        <v>2295</v>
      </c>
      <c r="P89" s="137"/>
      <c r="Q89" s="391"/>
      <c r="R89" s="391"/>
      <c r="S89" s="391"/>
    </row>
    <row r="90" spans="1:19" x14ac:dyDescent="0.25">
      <c r="A90" s="391"/>
      <c r="B90" s="391"/>
      <c r="C90" s="391"/>
      <c r="D90" s="391"/>
      <c r="E90" s="327"/>
      <c r="F90" s="328"/>
      <c r="G90" s="328"/>
      <c r="H90" s="137"/>
      <c r="I90" s="137"/>
      <c r="J90" s="137"/>
      <c r="K90" s="137"/>
      <c r="L90" s="394"/>
      <c r="M90" s="68" t="s">
        <v>2144</v>
      </c>
      <c r="N90" s="69" t="s">
        <v>53</v>
      </c>
      <c r="O90" s="39" t="s">
        <v>2296</v>
      </c>
      <c r="P90" s="137"/>
      <c r="Q90" s="391"/>
      <c r="R90" s="391"/>
      <c r="S90" s="391"/>
    </row>
    <row r="91" spans="1:19" x14ac:dyDescent="0.25">
      <c r="A91" s="391"/>
      <c r="B91" s="391"/>
      <c r="C91" s="391"/>
      <c r="D91" s="391"/>
      <c r="E91" s="327"/>
      <c r="F91" s="328"/>
      <c r="G91" s="328"/>
      <c r="H91" s="137"/>
      <c r="I91" s="137"/>
      <c r="J91" s="137"/>
      <c r="K91" s="137"/>
      <c r="L91" s="394"/>
      <c r="M91" s="68" t="s">
        <v>2144</v>
      </c>
      <c r="N91" s="69" t="s">
        <v>2323</v>
      </c>
      <c r="O91" s="39" t="s">
        <v>2324</v>
      </c>
      <c r="P91" s="137"/>
      <c r="Q91" s="391"/>
      <c r="R91" s="391"/>
      <c r="S91" s="391"/>
    </row>
    <row r="92" spans="1:19" x14ac:dyDescent="0.25">
      <c r="A92" s="391"/>
      <c r="B92" s="391"/>
      <c r="C92" s="391"/>
      <c r="D92" s="391"/>
      <c r="E92" s="327"/>
      <c r="F92" s="328"/>
      <c r="G92" s="328"/>
      <c r="H92" s="137"/>
      <c r="I92" s="137"/>
      <c r="J92" s="137"/>
      <c r="K92" s="137"/>
      <c r="L92" s="394"/>
      <c r="M92" s="68" t="s">
        <v>2144</v>
      </c>
      <c r="N92" s="69" t="s">
        <v>61</v>
      </c>
      <c r="O92" s="39" t="s">
        <v>2356</v>
      </c>
      <c r="P92" s="137"/>
      <c r="Q92" s="391"/>
      <c r="R92" s="391"/>
      <c r="S92" s="391"/>
    </row>
    <row r="93" spans="1:19" x14ac:dyDescent="0.25">
      <c r="A93" s="391"/>
      <c r="B93" s="391"/>
      <c r="C93" s="391"/>
      <c r="D93" s="391"/>
      <c r="E93" s="327"/>
      <c r="F93" s="328"/>
      <c r="G93" s="328"/>
      <c r="H93" s="137"/>
      <c r="I93" s="137"/>
      <c r="J93" s="137"/>
      <c r="K93" s="137"/>
      <c r="L93" s="394"/>
      <c r="M93" s="68" t="s">
        <v>2144</v>
      </c>
      <c r="N93" s="69" t="s">
        <v>67</v>
      </c>
      <c r="O93" s="39" t="s">
        <v>2392</v>
      </c>
      <c r="P93" s="137"/>
      <c r="Q93" s="391"/>
      <c r="R93" s="391"/>
      <c r="S93" s="391"/>
    </row>
    <row r="94" spans="1:19" x14ac:dyDescent="0.25">
      <c r="A94" s="391"/>
      <c r="B94" s="391"/>
      <c r="C94" s="391"/>
      <c r="D94" s="391"/>
      <c r="E94" s="327"/>
      <c r="F94" s="328"/>
      <c r="G94" s="328"/>
      <c r="H94" s="137"/>
      <c r="I94" s="137"/>
      <c r="J94" s="137"/>
      <c r="K94" s="137"/>
      <c r="L94" s="394"/>
      <c r="M94" s="68" t="s">
        <v>2144</v>
      </c>
      <c r="N94" s="69" t="s">
        <v>68</v>
      </c>
      <c r="O94" s="39" t="s">
        <v>2394</v>
      </c>
      <c r="P94" s="137"/>
      <c r="Q94" s="391"/>
      <c r="R94" s="391"/>
      <c r="S94" s="391"/>
    </row>
    <row r="95" spans="1:19" x14ac:dyDescent="0.25">
      <c r="A95" s="391"/>
      <c r="B95" s="391"/>
      <c r="C95" s="391"/>
      <c r="D95" s="391"/>
      <c r="E95" s="327"/>
      <c r="F95" s="328"/>
      <c r="G95" s="328"/>
      <c r="H95" s="137"/>
      <c r="I95" s="137"/>
      <c r="J95" s="137"/>
      <c r="K95" s="137"/>
      <c r="L95" s="394"/>
      <c r="M95" s="68" t="s">
        <v>2144</v>
      </c>
      <c r="N95" s="69" t="s">
        <v>72</v>
      </c>
      <c r="O95" s="39" t="s">
        <v>2411</v>
      </c>
      <c r="P95" s="137"/>
      <c r="Q95" s="391"/>
      <c r="R95" s="391"/>
      <c r="S95" s="391"/>
    </row>
    <row r="96" spans="1:19" x14ac:dyDescent="0.25">
      <c r="A96" s="391"/>
      <c r="B96" s="391"/>
      <c r="C96" s="391"/>
      <c r="D96" s="391"/>
      <c r="E96" s="327"/>
      <c r="F96" s="328"/>
      <c r="G96" s="328"/>
      <c r="H96" s="137"/>
      <c r="I96" s="137"/>
      <c r="J96" s="137"/>
      <c r="K96" s="137"/>
      <c r="L96" s="394"/>
      <c r="M96" s="68" t="s">
        <v>2144</v>
      </c>
      <c r="N96" s="69" t="s">
        <v>75</v>
      </c>
      <c r="O96" s="39" t="s">
        <v>2423</v>
      </c>
      <c r="P96" s="137"/>
      <c r="Q96" s="391"/>
      <c r="R96" s="391"/>
      <c r="S96" s="391"/>
    </row>
    <row r="97" spans="1:19" x14ac:dyDescent="0.25">
      <c r="A97" s="391"/>
      <c r="B97" s="391"/>
      <c r="C97" s="391"/>
      <c r="D97" s="391"/>
      <c r="E97" s="327"/>
      <c r="F97" s="328"/>
      <c r="G97" s="328"/>
      <c r="H97" s="137"/>
      <c r="I97" s="137"/>
      <c r="J97" s="137"/>
      <c r="K97" s="137"/>
      <c r="L97" s="394"/>
      <c r="M97" s="68" t="s">
        <v>2144</v>
      </c>
      <c r="N97" s="69" t="s">
        <v>77</v>
      </c>
      <c r="O97" s="39" t="s">
        <v>2437</v>
      </c>
      <c r="P97" s="137"/>
      <c r="Q97" s="391"/>
      <c r="R97" s="391"/>
      <c r="S97" s="391"/>
    </row>
    <row r="98" spans="1:19" x14ac:dyDescent="0.25">
      <c r="A98" s="391"/>
      <c r="B98" s="391"/>
      <c r="C98" s="391"/>
      <c r="D98" s="391"/>
      <c r="E98" s="327"/>
      <c r="F98" s="328"/>
      <c r="G98" s="328"/>
      <c r="H98" s="137"/>
      <c r="I98" s="137"/>
      <c r="J98" s="137"/>
      <c r="K98" s="137"/>
      <c r="L98" s="394"/>
      <c r="M98" s="68" t="s">
        <v>2144</v>
      </c>
      <c r="N98" s="69" t="s">
        <v>2447</v>
      </c>
      <c r="O98" s="39" t="s">
        <v>2448</v>
      </c>
      <c r="P98" s="137"/>
      <c r="Q98" s="391"/>
      <c r="R98" s="391"/>
      <c r="S98" s="391"/>
    </row>
    <row r="99" spans="1:19" x14ac:dyDescent="0.25">
      <c r="A99" s="391"/>
      <c r="B99" s="391"/>
      <c r="C99" s="391"/>
      <c r="D99" s="391"/>
      <c r="E99" s="327"/>
      <c r="F99" s="328"/>
      <c r="G99" s="328"/>
      <c r="H99" s="137"/>
      <c r="I99" s="137"/>
      <c r="J99" s="137"/>
      <c r="K99" s="137"/>
      <c r="L99" s="394"/>
      <c r="M99" s="68" t="s">
        <v>2144</v>
      </c>
      <c r="N99" s="69" t="s">
        <v>78</v>
      </c>
      <c r="O99" s="39" t="s">
        <v>2449</v>
      </c>
      <c r="P99" s="137"/>
      <c r="Q99" s="391"/>
      <c r="R99" s="391"/>
      <c r="S99" s="391"/>
    </row>
    <row r="100" spans="1:19" x14ac:dyDescent="0.25">
      <c r="A100" s="391"/>
      <c r="B100" s="391"/>
      <c r="C100" s="391"/>
      <c r="D100" s="391"/>
      <c r="E100" s="327"/>
      <c r="F100" s="328"/>
      <c r="G100" s="328"/>
      <c r="H100" s="137"/>
      <c r="I100" s="137"/>
      <c r="J100" s="137"/>
      <c r="K100" s="137"/>
      <c r="L100" s="394"/>
      <c r="M100" s="68" t="s">
        <v>2180</v>
      </c>
      <c r="N100" s="69" t="s">
        <v>84</v>
      </c>
      <c r="O100" s="39" t="s">
        <v>2181</v>
      </c>
      <c r="P100" s="137"/>
      <c r="Q100" s="391"/>
      <c r="R100" s="391"/>
      <c r="S100" s="391"/>
    </row>
    <row r="101" spans="1:19" x14ac:dyDescent="0.25">
      <c r="A101" s="391"/>
      <c r="B101" s="391"/>
      <c r="C101" s="391"/>
      <c r="D101" s="391"/>
      <c r="E101" s="327"/>
      <c r="F101" s="328"/>
      <c r="G101" s="328"/>
      <c r="H101" s="137"/>
      <c r="I101" s="137"/>
      <c r="J101" s="137"/>
      <c r="K101" s="137"/>
      <c r="L101" s="394"/>
      <c r="M101" s="68" t="s">
        <v>2180</v>
      </c>
      <c r="N101" s="69" t="s">
        <v>87</v>
      </c>
      <c r="O101" s="39" t="s">
        <v>2194</v>
      </c>
      <c r="P101" s="137"/>
      <c r="Q101" s="391"/>
      <c r="R101" s="391"/>
      <c r="S101" s="391"/>
    </row>
    <row r="102" spans="1:19" x14ac:dyDescent="0.25">
      <c r="H102" s="137"/>
      <c r="I102" s="137"/>
      <c r="J102" s="137"/>
      <c r="K102" s="137"/>
      <c r="L102" s="394"/>
      <c r="M102" s="68" t="s">
        <v>2180</v>
      </c>
      <c r="N102" s="69" t="s">
        <v>2208</v>
      </c>
      <c r="O102" s="39" t="s">
        <v>2209</v>
      </c>
      <c r="P102" s="137"/>
    </row>
    <row r="103" spans="1:19" x14ac:dyDescent="0.25">
      <c r="H103" s="137"/>
      <c r="I103" s="137"/>
      <c r="J103" s="137"/>
      <c r="K103" s="137"/>
      <c r="L103" s="394"/>
      <c r="M103" s="68" t="s">
        <v>2180</v>
      </c>
      <c r="N103" s="69" t="s">
        <v>2210</v>
      </c>
      <c r="O103" s="39" t="s">
        <v>2211</v>
      </c>
      <c r="P103" s="137"/>
    </row>
    <row r="104" spans="1:19" x14ac:dyDescent="0.25">
      <c r="H104" s="137"/>
      <c r="I104" s="137"/>
      <c r="J104" s="137"/>
      <c r="K104" s="137"/>
      <c r="L104" s="394"/>
      <c r="M104" s="68" t="s">
        <v>2180</v>
      </c>
      <c r="N104" s="69" t="s">
        <v>2225</v>
      </c>
      <c r="O104" s="39" t="s">
        <v>2226</v>
      </c>
      <c r="P104" s="137"/>
    </row>
    <row r="105" spans="1:19" x14ac:dyDescent="0.25">
      <c r="H105" s="137"/>
      <c r="I105" s="137"/>
      <c r="J105" s="137"/>
      <c r="K105" s="137"/>
      <c r="L105" s="394"/>
      <c r="M105" s="68" t="s">
        <v>2180</v>
      </c>
      <c r="N105" s="69" t="s">
        <v>2298</v>
      </c>
      <c r="O105" s="39" t="s">
        <v>2299</v>
      </c>
      <c r="P105" s="137"/>
    </row>
    <row r="106" spans="1:19" x14ac:dyDescent="0.25">
      <c r="H106" s="137"/>
      <c r="I106" s="137"/>
      <c r="J106" s="137"/>
      <c r="K106" s="137"/>
      <c r="L106" s="394"/>
      <c r="M106" s="68" t="s">
        <v>2180</v>
      </c>
      <c r="N106" s="69" t="s">
        <v>2301</v>
      </c>
      <c r="O106" s="39" t="s">
        <v>2302</v>
      </c>
      <c r="P106" s="137"/>
    </row>
    <row r="107" spans="1:19" x14ac:dyDescent="0.25">
      <c r="H107" s="137"/>
      <c r="I107" s="137"/>
      <c r="J107" s="137"/>
      <c r="K107" s="137"/>
      <c r="L107" s="394"/>
      <c r="M107" s="68" t="s">
        <v>2180</v>
      </c>
      <c r="N107" s="69" t="s">
        <v>2317</v>
      </c>
      <c r="O107" s="39" t="s">
        <v>2318</v>
      </c>
      <c r="P107" s="137"/>
    </row>
    <row r="108" spans="1:19" x14ac:dyDescent="0.25">
      <c r="H108" s="137"/>
      <c r="I108" s="137"/>
      <c r="J108" s="137"/>
      <c r="K108" s="137"/>
      <c r="L108" s="394"/>
      <c r="M108" s="68" t="s">
        <v>2180</v>
      </c>
      <c r="N108" s="69" t="s">
        <v>102</v>
      </c>
      <c r="O108" s="39" t="s">
        <v>2332</v>
      </c>
      <c r="P108" s="137"/>
    </row>
    <row r="109" spans="1:19" x14ac:dyDescent="0.25">
      <c r="H109" s="137"/>
      <c r="I109" s="137"/>
      <c r="J109" s="137"/>
      <c r="K109" s="137"/>
      <c r="L109" s="394"/>
      <c r="M109" s="68" t="s">
        <v>2180</v>
      </c>
      <c r="N109" s="69" t="s">
        <v>2333</v>
      </c>
      <c r="O109" s="39" t="s">
        <v>2334</v>
      </c>
      <c r="P109" s="137"/>
    </row>
    <row r="110" spans="1:19" x14ac:dyDescent="0.25">
      <c r="H110" s="137"/>
      <c r="I110" s="137"/>
      <c r="J110" s="137"/>
      <c r="K110" s="137"/>
      <c r="L110" s="394"/>
      <c r="M110" s="68" t="s">
        <v>2180</v>
      </c>
      <c r="N110" s="69" t="s">
        <v>106</v>
      </c>
      <c r="O110" s="39" t="s">
        <v>2366</v>
      </c>
      <c r="P110" s="137"/>
    </row>
    <row r="111" spans="1:19" x14ac:dyDescent="0.25">
      <c r="H111" s="137"/>
      <c r="I111" s="137"/>
      <c r="J111" s="137"/>
      <c r="K111" s="137"/>
      <c r="L111" s="394"/>
      <c r="M111" s="68" t="s">
        <v>2180</v>
      </c>
      <c r="N111" s="69" t="s">
        <v>107</v>
      </c>
      <c r="O111" s="39" t="s">
        <v>2367</v>
      </c>
      <c r="P111" s="137"/>
    </row>
    <row r="112" spans="1:19" x14ac:dyDescent="0.25">
      <c r="H112" s="137"/>
      <c r="I112" s="137"/>
      <c r="J112" s="137"/>
      <c r="K112" s="137"/>
      <c r="L112" s="394"/>
      <c r="M112" s="68" t="s">
        <v>2180</v>
      </c>
      <c r="N112" s="69" t="s">
        <v>2368</v>
      </c>
      <c r="O112" s="39" t="s">
        <v>2369</v>
      </c>
      <c r="P112" s="137"/>
    </row>
    <row r="113" spans="8:16" x14ac:dyDescent="0.25">
      <c r="H113" s="137"/>
      <c r="I113" s="137"/>
      <c r="J113" s="137"/>
      <c r="K113" s="137"/>
      <c r="L113" s="394"/>
      <c r="M113" s="68" t="s">
        <v>2180</v>
      </c>
      <c r="N113" s="69" t="s">
        <v>2395</v>
      </c>
      <c r="O113" s="39" t="s">
        <v>2396</v>
      </c>
      <c r="P113" s="137"/>
    </row>
    <row r="114" spans="8:16" x14ac:dyDescent="0.25">
      <c r="H114" s="137"/>
      <c r="I114" s="137"/>
      <c r="J114" s="137"/>
      <c r="K114" s="137"/>
      <c r="L114" s="394"/>
      <c r="M114" s="68" t="s">
        <v>2180</v>
      </c>
      <c r="N114" s="69" t="s">
        <v>113</v>
      </c>
      <c r="O114" s="39" t="s">
        <v>2417</v>
      </c>
      <c r="P114" s="137"/>
    </row>
    <row r="115" spans="8:16" x14ac:dyDescent="0.25">
      <c r="H115" s="137"/>
      <c r="I115" s="137"/>
      <c r="J115" s="137"/>
      <c r="K115" s="137"/>
      <c r="L115" s="394"/>
      <c r="M115" s="68" t="s">
        <v>2180</v>
      </c>
      <c r="N115" s="69" t="s">
        <v>89</v>
      </c>
      <c r="O115" s="39" t="s">
        <v>2431</v>
      </c>
      <c r="P115" s="137"/>
    </row>
    <row r="116" spans="8:16" x14ac:dyDescent="0.25">
      <c r="H116" s="137"/>
      <c r="I116" s="137"/>
      <c r="J116" s="137"/>
      <c r="K116" s="137"/>
      <c r="L116" s="394"/>
      <c r="M116" s="68" t="s">
        <v>2180</v>
      </c>
      <c r="N116" s="69" t="s">
        <v>120</v>
      </c>
      <c r="O116" s="39" t="s">
        <v>2434</v>
      </c>
      <c r="P116" s="137"/>
    </row>
    <row r="117" spans="8:16" x14ac:dyDescent="0.25">
      <c r="H117" s="137"/>
      <c r="I117" s="137"/>
      <c r="J117" s="137"/>
      <c r="K117" s="137"/>
      <c r="L117" s="394"/>
      <c r="M117" s="68" t="s">
        <v>2165</v>
      </c>
      <c r="N117" s="69" t="s">
        <v>2166</v>
      </c>
      <c r="O117" s="39" t="s">
        <v>2167</v>
      </c>
      <c r="P117" s="137"/>
    </row>
    <row r="118" spans="8:16" x14ac:dyDescent="0.25">
      <c r="H118" s="137"/>
      <c r="I118" s="137"/>
      <c r="J118" s="137"/>
      <c r="K118" s="137"/>
      <c r="L118" s="394"/>
      <c r="M118" s="68" t="s">
        <v>2165</v>
      </c>
      <c r="N118" s="69" t="s">
        <v>2168</v>
      </c>
      <c r="O118" s="39" t="s">
        <v>2169</v>
      </c>
      <c r="P118" s="137"/>
    </row>
    <row r="119" spans="8:16" x14ac:dyDescent="0.25">
      <c r="H119" s="137"/>
      <c r="I119" s="137"/>
      <c r="J119" s="137"/>
      <c r="K119" s="137"/>
      <c r="L119" s="394"/>
      <c r="M119" s="68" t="s">
        <v>2165</v>
      </c>
      <c r="N119" s="69" t="s">
        <v>83</v>
      </c>
      <c r="O119" s="39" t="s">
        <v>2170</v>
      </c>
      <c r="P119" s="137"/>
    </row>
    <row r="120" spans="8:16" x14ac:dyDescent="0.25">
      <c r="H120" s="137"/>
      <c r="I120" s="137"/>
      <c r="J120" s="137"/>
      <c r="K120" s="137"/>
      <c r="L120" s="394"/>
      <c r="M120" s="68" t="s">
        <v>2165</v>
      </c>
      <c r="N120" s="69" t="s">
        <v>2202</v>
      </c>
      <c r="O120" s="39" t="s">
        <v>2203</v>
      </c>
      <c r="P120" s="137"/>
    </row>
    <row r="121" spans="8:16" x14ac:dyDescent="0.25">
      <c r="H121" s="137"/>
      <c r="I121" s="137"/>
      <c r="J121" s="137"/>
      <c r="K121" s="137"/>
      <c r="L121" s="394"/>
      <c r="M121" s="68" t="s">
        <v>2165</v>
      </c>
      <c r="N121" s="69" t="s">
        <v>2217</v>
      </c>
      <c r="O121" s="39" t="s">
        <v>2218</v>
      </c>
      <c r="P121" s="137"/>
    </row>
    <row r="122" spans="8:16" x14ac:dyDescent="0.25">
      <c r="H122" s="137"/>
      <c r="I122" s="137"/>
      <c r="J122" s="137"/>
      <c r="K122" s="137"/>
      <c r="L122" s="394"/>
      <c r="M122" s="68" t="s">
        <v>2165</v>
      </c>
      <c r="N122" s="69" t="s">
        <v>91</v>
      </c>
      <c r="O122" s="39" t="s">
        <v>2236</v>
      </c>
      <c r="P122" s="137"/>
    </row>
    <row r="123" spans="8:16" x14ac:dyDescent="0.25">
      <c r="H123" s="137"/>
      <c r="I123" s="137"/>
      <c r="J123" s="137"/>
      <c r="K123" s="137"/>
      <c r="L123" s="394"/>
      <c r="M123" s="68" t="s">
        <v>2165</v>
      </c>
      <c r="N123" s="69" t="s">
        <v>92</v>
      </c>
      <c r="O123" s="39" t="s">
        <v>2247</v>
      </c>
      <c r="P123" s="137"/>
    </row>
    <row r="124" spans="8:16" x14ac:dyDescent="0.25">
      <c r="H124" s="137"/>
      <c r="I124" s="137"/>
      <c r="J124" s="137"/>
      <c r="K124" s="137"/>
      <c r="L124" s="394"/>
      <c r="M124" s="68" t="s">
        <v>2165</v>
      </c>
      <c r="N124" s="69" t="s">
        <v>105</v>
      </c>
      <c r="O124" s="39" t="s">
        <v>2363</v>
      </c>
      <c r="P124" s="137"/>
    </row>
    <row r="125" spans="8:16" x14ac:dyDescent="0.25">
      <c r="H125" s="137"/>
      <c r="I125" s="137"/>
      <c r="J125" s="137"/>
      <c r="K125" s="137"/>
      <c r="L125" s="394"/>
      <c r="M125" s="68" t="s">
        <v>2165</v>
      </c>
      <c r="N125" s="69" t="s">
        <v>108</v>
      </c>
      <c r="O125" s="39" t="s">
        <v>2383</v>
      </c>
      <c r="P125" s="137"/>
    </row>
    <row r="126" spans="8:16" x14ac:dyDescent="0.25">
      <c r="H126" s="137"/>
      <c r="I126" s="137"/>
      <c r="J126" s="137"/>
      <c r="K126" s="137"/>
      <c r="L126" s="394"/>
      <c r="M126" s="68" t="s">
        <v>2165</v>
      </c>
      <c r="N126" s="69" t="s">
        <v>110</v>
      </c>
      <c r="O126" s="39" t="s">
        <v>2412</v>
      </c>
      <c r="P126" s="137"/>
    </row>
    <row r="127" spans="8:16" x14ac:dyDescent="0.25">
      <c r="H127" s="137"/>
      <c r="I127" s="137"/>
      <c r="J127" s="137"/>
      <c r="K127" s="137"/>
      <c r="L127" s="394"/>
      <c r="M127" s="68" t="s">
        <v>2165</v>
      </c>
      <c r="N127" s="69" t="s">
        <v>114</v>
      </c>
      <c r="O127" s="39" t="s">
        <v>2421</v>
      </c>
      <c r="P127" s="137"/>
    </row>
    <row r="128" spans="8:16" x14ac:dyDescent="0.25">
      <c r="H128" s="137"/>
      <c r="I128" s="137"/>
      <c r="J128" s="137"/>
      <c r="K128" s="137"/>
      <c r="L128" s="394"/>
      <c r="M128" s="68" t="s">
        <v>2165</v>
      </c>
      <c r="N128" s="69" t="s">
        <v>115</v>
      </c>
      <c r="O128" s="39" t="s">
        <v>2422</v>
      </c>
      <c r="P128" s="137"/>
    </row>
    <row r="129" spans="8:16" x14ac:dyDescent="0.25">
      <c r="H129" s="137"/>
      <c r="I129" s="137"/>
      <c r="J129" s="137"/>
      <c r="K129" s="137"/>
      <c r="L129" s="394"/>
      <c r="M129" s="68" t="s">
        <v>2165</v>
      </c>
      <c r="N129" s="69" t="s">
        <v>117</v>
      </c>
      <c r="O129" s="39" t="s">
        <v>2428</v>
      </c>
      <c r="P129" s="137"/>
    </row>
    <row r="130" spans="8:16" x14ac:dyDescent="0.25">
      <c r="H130" s="137"/>
      <c r="I130" s="137"/>
      <c r="J130" s="137"/>
      <c r="K130" s="137"/>
      <c r="L130" s="394"/>
      <c r="M130" s="68" t="s">
        <v>2165</v>
      </c>
      <c r="N130" s="69" t="s">
        <v>118</v>
      </c>
      <c r="O130" s="39" t="s">
        <v>2430</v>
      </c>
      <c r="P130" s="137"/>
    </row>
    <row r="131" spans="8:16" x14ac:dyDescent="0.25">
      <c r="H131" s="137"/>
      <c r="I131" s="137"/>
      <c r="J131" s="137"/>
      <c r="K131" s="137"/>
      <c r="L131" s="394"/>
      <c r="M131" s="68" t="s">
        <v>2165</v>
      </c>
      <c r="N131" s="69" t="s">
        <v>121</v>
      </c>
      <c r="O131" s="39" t="s">
        <v>2436</v>
      </c>
      <c r="P131" s="137"/>
    </row>
    <row r="132" spans="8:16" x14ac:dyDescent="0.25">
      <c r="H132" s="137"/>
      <c r="I132" s="137"/>
      <c r="J132" s="137"/>
      <c r="K132" s="137"/>
      <c r="L132" s="394"/>
      <c r="M132" s="68" t="s">
        <v>2165</v>
      </c>
      <c r="N132" s="69" t="s">
        <v>2441</v>
      </c>
      <c r="O132" s="39" t="s">
        <v>2442</v>
      </c>
      <c r="P132" s="137"/>
    </row>
    <row r="133" spans="8:16" x14ac:dyDescent="0.25">
      <c r="H133" s="137"/>
      <c r="I133" s="137"/>
      <c r="J133" s="137"/>
      <c r="K133" s="137"/>
      <c r="L133" s="394"/>
      <c r="M133" s="68" t="s">
        <v>2165</v>
      </c>
      <c r="N133" s="69" t="s">
        <v>124</v>
      </c>
      <c r="O133" s="39" t="s">
        <v>2450</v>
      </c>
      <c r="P133" s="137"/>
    </row>
    <row r="134" spans="8:16" x14ac:dyDescent="0.25">
      <c r="H134" s="137"/>
      <c r="I134" s="137"/>
      <c r="J134" s="137"/>
      <c r="K134" s="137"/>
      <c r="L134" s="394"/>
      <c r="M134" s="68" t="s">
        <v>2165</v>
      </c>
      <c r="N134" s="69" t="s">
        <v>2451</v>
      </c>
      <c r="O134" s="39" t="s">
        <v>2452</v>
      </c>
      <c r="P134" s="137"/>
    </row>
    <row r="135" spans="8:16" x14ac:dyDescent="0.25">
      <c r="H135" s="137"/>
      <c r="I135" s="137"/>
      <c r="J135" s="137"/>
      <c r="K135" s="137"/>
      <c r="L135" s="394"/>
      <c r="M135" s="68" t="s">
        <v>2165</v>
      </c>
      <c r="N135" s="69" t="s">
        <v>125</v>
      </c>
      <c r="O135" s="39" t="s">
        <v>2454</v>
      </c>
      <c r="P135" s="137"/>
    </row>
    <row r="136" spans="8:16" x14ac:dyDescent="0.25">
      <c r="H136" s="137"/>
      <c r="I136" s="137"/>
      <c r="J136" s="137"/>
      <c r="K136" s="137"/>
      <c r="L136" s="394"/>
      <c r="M136" s="68" t="s">
        <v>2265</v>
      </c>
      <c r="N136" s="69" t="s">
        <v>96</v>
      </c>
      <c r="O136" s="39" t="s">
        <v>2266</v>
      </c>
      <c r="P136" s="137"/>
    </row>
    <row r="137" spans="8:16" x14ac:dyDescent="0.25">
      <c r="H137" s="137"/>
      <c r="I137" s="137"/>
      <c r="J137" s="137"/>
      <c r="K137" s="137"/>
      <c r="L137" s="394"/>
      <c r="M137" s="68" t="s">
        <v>2265</v>
      </c>
      <c r="N137" s="69" t="s">
        <v>2277</v>
      </c>
      <c r="O137" s="39" t="s">
        <v>2278</v>
      </c>
      <c r="P137" s="137"/>
    </row>
    <row r="138" spans="8:16" x14ac:dyDescent="0.25">
      <c r="H138" s="137"/>
      <c r="I138" s="137"/>
      <c r="J138" s="137"/>
      <c r="K138" s="137"/>
      <c r="L138" s="394"/>
      <c r="M138" s="68" t="s">
        <v>2265</v>
      </c>
      <c r="N138" s="69" t="s">
        <v>2280</v>
      </c>
      <c r="O138" s="39" t="s">
        <v>2281</v>
      </c>
      <c r="P138" s="137"/>
    </row>
    <row r="139" spans="8:16" x14ac:dyDescent="0.25">
      <c r="H139" s="137"/>
      <c r="I139" s="137"/>
      <c r="J139" s="137"/>
      <c r="K139" s="137"/>
      <c r="L139" s="394"/>
      <c r="M139" s="68" t="s">
        <v>2265</v>
      </c>
      <c r="N139" s="69" t="s">
        <v>2282</v>
      </c>
      <c r="O139" s="39" t="s">
        <v>2283</v>
      </c>
      <c r="P139" s="137"/>
    </row>
    <row r="140" spans="8:16" x14ac:dyDescent="0.25">
      <c r="H140" s="137"/>
      <c r="I140" s="137"/>
      <c r="J140" s="137"/>
      <c r="K140" s="137"/>
      <c r="L140" s="394"/>
      <c r="M140" s="68" t="s">
        <v>2265</v>
      </c>
      <c r="N140" s="69" t="s">
        <v>101</v>
      </c>
      <c r="O140" s="39" t="s">
        <v>2325</v>
      </c>
      <c r="P140" s="137"/>
    </row>
    <row r="141" spans="8:16" x14ac:dyDescent="0.25">
      <c r="H141" s="137"/>
      <c r="I141" s="137"/>
      <c r="J141" s="137"/>
      <c r="K141" s="137"/>
      <c r="L141" s="394"/>
      <c r="M141" s="68" t="s">
        <v>2265</v>
      </c>
      <c r="N141" s="69" t="s">
        <v>2326</v>
      </c>
      <c r="O141" s="39" t="s">
        <v>2327</v>
      </c>
      <c r="P141" s="137"/>
    </row>
    <row r="142" spans="8:16" x14ac:dyDescent="0.25">
      <c r="H142" s="137"/>
      <c r="I142" s="137"/>
      <c r="J142" s="137"/>
      <c r="K142" s="137"/>
      <c r="L142" s="394"/>
      <c r="M142" s="68" t="s">
        <v>2265</v>
      </c>
      <c r="N142" s="69" t="s">
        <v>116</v>
      </c>
      <c r="O142" s="39" t="s">
        <v>2425</v>
      </c>
      <c r="P142" s="137"/>
    </row>
    <row r="143" spans="8:16" x14ac:dyDescent="0.25">
      <c r="H143" s="137"/>
      <c r="I143" s="137"/>
      <c r="J143" s="137"/>
      <c r="K143" s="137"/>
      <c r="L143" s="394"/>
      <c r="M143" s="68" t="s">
        <v>2265</v>
      </c>
      <c r="N143" s="69" t="s">
        <v>119</v>
      </c>
      <c r="O143" s="39" t="s">
        <v>2432</v>
      </c>
      <c r="P143" s="137"/>
    </row>
    <row r="144" spans="8:16" x14ac:dyDescent="0.25">
      <c r="H144" s="137"/>
      <c r="I144" s="137"/>
      <c r="J144" s="137"/>
      <c r="K144" s="137"/>
      <c r="L144" s="394"/>
      <c r="M144" s="68" t="s">
        <v>2159</v>
      </c>
      <c r="N144" s="69" t="s">
        <v>81</v>
      </c>
      <c r="O144" s="39" t="s">
        <v>2160</v>
      </c>
      <c r="P144" s="137"/>
    </row>
    <row r="145" spans="8:16" x14ac:dyDescent="0.25">
      <c r="H145" s="137"/>
      <c r="I145" s="137"/>
      <c r="J145" s="137"/>
      <c r="K145" s="137"/>
      <c r="L145" s="394"/>
      <c r="M145" s="68" t="s">
        <v>2159</v>
      </c>
      <c r="N145" s="69" t="s">
        <v>82</v>
      </c>
      <c r="O145" s="39" t="s">
        <v>2161</v>
      </c>
      <c r="P145" s="137"/>
    </row>
    <row r="146" spans="8:16" x14ac:dyDescent="0.25">
      <c r="H146" s="137"/>
      <c r="I146" s="137"/>
      <c r="J146" s="137"/>
      <c r="K146" s="137"/>
      <c r="L146" s="394"/>
      <c r="M146" s="68" t="s">
        <v>2159</v>
      </c>
      <c r="N146" s="69" t="s">
        <v>85</v>
      </c>
      <c r="O146" s="39" t="s">
        <v>2183</v>
      </c>
      <c r="P146" s="137"/>
    </row>
    <row r="147" spans="8:16" x14ac:dyDescent="0.25">
      <c r="H147" s="137"/>
      <c r="I147" s="137"/>
      <c r="J147" s="137"/>
      <c r="K147" s="137"/>
      <c r="L147" s="394"/>
      <c r="M147" s="68" t="s">
        <v>2159</v>
      </c>
      <c r="N147" s="69" t="s">
        <v>86</v>
      </c>
      <c r="O147" s="39" t="s">
        <v>2184</v>
      </c>
      <c r="P147" s="137"/>
    </row>
    <row r="148" spans="8:16" x14ac:dyDescent="0.25">
      <c r="H148" s="137"/>
      <c r="I148" s="137"/>
      <c r="J148" s="137"/>
      <c r="K148" s="137"/>
      <c r="L148" s="394"/>
      <c r="M148" s="68" t="s">
        <v>2159</v>
      </c>
      <c r="N148" s="69" t="s">
        <v>2185</v>
      </c>
      <c r="O148" s="39" t="s">
        <v>2186</v>
      </c>
      <c r="P148" s="137"/>
    </row>
    <row r="149" spans="8:16" x14ac:dyDescent="0.25">
      <c r="H149" s="137"/>
      <c r="I149" s="137"/>
      <c r="J149" s="137"/>
      <c r="K149" s="137"/>
      <c r="L149" s="394"/>
      <c r="M149" s="68" t="s">
        <v>2159</v>
      </c>
      <c r="N149" s="69" t="s">
        <v>90</v>
      </c>
      <c r="O149" s="39" t="s">
        <v>2219</v>
      </c>
      <c r="P149" s="137"/>
    </row>
    <row r="150" spans="8:16" x14ac:dyDescent="0.25">
      <c r="H150" s="137"/>
      <c r="I150" s="137"/>
      <c r="J150" s="137"/>
      <c r="K150" s="137"/>
      <c r="L150" s="394"/>
      <c r="M150" s="68" t="s">
        <v>2159</v>
      </c>
      <c r="N150" s="69" t="s">
        <v>2227</v>
      </c>
      <c r="O150" s="39" t="s">
        <v>2228</v>
      </c>
      <c r="P150" s="137"/>
    </row>
    <row r="151" spans="8:16" x14ac:dyDescent="0.25">
      <c r="H151" s="137"/>
      <c r="I151" s="137"/>
      <c r="J151" s="137"/>
      <c r="K151" s="137"/>
      <c r="L151" s="394"/>
      <c r="M151" s="68" t="s">
        <v>2159</v>
      </c>
      <c r="N151" s="69" t="s">
        <v>88</v>
      </c>
      <c r="O151" s="39" t="s">
        <v>2229</v>
      </c>
      <c r="P151" s="137"/>
    </row>
    <row r="152" spans="8:16" x14ac:dyDescent="0.25">
      <c r="H152" s="137"/>
      <c r="I152" s="137"/>
      <c r="J152" s="137"/>
      <c r="K152" s="137"/>
      <c r="L152" s="394"/>
      <c r="M152" s="68" t="s">
        <v>2159</v>
      </c>
      <c r="N152" s="69" t="s">
        <v>2232</v>
      </c>
      <c r="O152" s="39" t="s">
        <v>2233</v>
      </c>
      <c r="P152" s="137"/>
    </row>
    <row r="153" spans="8:16" x14ac:dyDescent="0.25">
      <c r="H153" s="137"/>
      <c r="I153" s="137"/>
      <c r="J153" s="137"/>
      <c r="K153" s="137"/>
      <c r="L153" s="394"/>
      <c r="M153" s="68" t="s">
        <v>2159</v>
      </c>
      <c r="N153" s="69" t="s">
        <v>93</v>
      </c>
      <c r="O153" s="39" t="s">
        <v>2248</v>
      </c>
      <c r="P153" s="137"/>
    </row>
    <row r="154" spans="8:16" x14ac:dyDescent="0.25">
      <c r="H154" s="137"/>
      <c r="I154" s="137"/>
      <c r="J154" s="137"/>
      <c r="K154" s="137"/>
      <c r="L154" s="394"/>
      <c r="M154" s="68" t="s">
        <v>2159</v>
      </c>
      <c r="N154" s="69" t="s">
        <v>2249</v>
      </c>
      <c r="O154" s="39" t="s">
        <v>2250</v>
      </c>
      <c r="P154" s="137"/>
    </row>
    <row r="155" spans="8:16" x14ac:dyDescent="0.25">
      <c r="H155" s="137"/>
      <c r="I155" s="137"/>
      <c r="J155" s="137"/>
      <c r="K155" s="137"/>
      <c r="L155" s="394"/>
      <c r="M155" s="68" t="s">
        <v>2159</v>
      </c>
      <c r="N155" s="69" t="s">
        <v>94</v>
      </c>
      <c r="O155" s="39" t="s">
        <v>2258</v>
      </c>
      <c r="P155" s="137"/>
    </row>
    <row r="156" spans="8:16" x14ac:dyDescent="0.25">
      <c r="H156" s="137"/>
      <c r="I156" s="137"/>
      <c r="J156" s="137"/>
      <c r="K156" s="137"/>
      <c r="L156" s="394"/>
      <c r="M156" s="68" t="s">
        <v>2159</v>
      </c>
      <c r="N156" s="71" t="s">
        <v>95</v>
      </c>
      <c r="O156" s="40" t="s">
        <v>2260</v>
      </c>
      <c r="P156" s="137"/>
    </row>
    <row r="157" spans="8:16" x14ac:dyDescent="0.25">
      <c r="H157" s="137"/>
      <c r="I157" s="137"/>
      <c r="J157" s="137"/>
      <c r="K157" s="137"/>
      <c r="L157" s="394"/>
      <c r="M157" s="68" t="s">
        <v>2159</v>
      </c>
      <c r="N157" s="69" t="s">
        <v>97</v>
      </c>
      <c r="O157" s="39" t="s">
        <v>2289</v>
      </c>
      <c r="P157" s="137"/>
    </row>
    <row r="158" spans="8:16" x14ac:dyDescent="0.25">
      <c r="H158" s="137"/>
      <c r="I158" s="137"/>
      <c r="J158" s="137"/>
      <c r="K158" s="137"/>
      <c r="L158" s="394"/>
      <c r="M158" s="68" t="s">
        <v>2159</v>
      </c>
      <c r="N158" s="69" t="s">
        <v>98</v>
      </c>
      <c r="O158" s="39" t="s">
        <v>2297</v>
      </c>
      <c r="P158" s="137"/>
    </row>
    <row r="159" spans="8:16" x14ac:dyDescent="0.25">
      <c r="H159" s="137"/>
      <c r="I159" s="137"/>
      <c r="J159" s="137"/>
      <c r="K159" s="137"/>
      <c r="L159" s="394"/>
      <c r="M159" s="68" t="s">
        <v>2159</v>
      </c>
      <c r="N159" s="69" t="s">
        <v>99</v>
      </c>
      <c r="O159" s="39" t="s">
        <v>2303</v>
      </c>
      <c r="P159" s="137"/>
    </row>
    <row r="160" spans="8:16" x14ac:dyDescent="0.25">
      <c r="H160" s="137"/>
      <c r="I160" s="137"/>
      <c r="J160" s="137"/>
      <c r="K160" s="137"/>
      <c r="L160" s="394"/>
      <c r="M160" s="68" t="s">
        <v>2159</v>
      </c>
      <c r="N160" s="69" t="s">
        <v>100</v>
      </c>
      <c r="O160" s="39" t="s">
        <v>2305</v>
      </c>
      <c r="P160" s="137"/>
    </row>
    <row r="161" spans="8:16" x14ac:dyDescent="0.25">
      <c r="H161" s="137"/>
      <c r="I161" s="137"/>
      <c r="J161" s="137"/>
      <c r="K161" s="137"/>
      <c r="L161" s="394"/>
      <c r="M161" s="68" t="s">
        <v>2159</v>
      </c>
      <c r="N161" s="69" t="s">
        <v>2306</v>
      </c>
      <c r="O161" s="39" t="s">
        <v>2307</v>
      </c>
      <c r="P161" s="137"/>
    </row>
    <row r="162" spans="8:16" x14ac:dyDescent="0.25">
      <c r="H162" s="137"/>
      <c r="I162" s="137"/>
      <c r="J162" s="137"/>
      <c r="K162" s="137"/>
      <c r="L162" s="394"/>
      <c r="M162" s="68" t="s">
        <v>2159</v>
      </c>
      <c r="N162" s="69" t="s">
        <v>2308</v>
      </c>
      <c r="O162" s="39" t="s">
        <v>2309</v>
      </c>
      <c r="P162" s="137"/>
    </row>
    <row r="163" spans="8:16" x14ac:dyDescent="0.25">
      <c r="H163" s="137"/>
      <c r="I163" s="137"/>
      <c r="J163" s="137"/>
      <c r="K163" s="137"/>
      <c r="L163" s="394"/>
      <c r="M163" s="68" t="s">
        <v>2159</v>
      </c>
      <c r="N163" s="69" t="s">
        <v>104</v>
      </c>
      <c r="O163" s="39" t="s">
        <v>2322</v>
      </c>
      <c r="P163" s="137"/>
    </row>
    <row r="164" spans="8:16" x14ac:dyDescent="0.25">
      <c r="H164" s="137"/>
      <c r="I164" s="137"/>
      <c r="J164" s="137"/>
      <c r="K164" s="137"/>
      <c r="L164" s="394"/>
      <c r="M164" s="68" t="s">
        <v>2159</v>
      </c>
      <c r="N164" s="69" t="s">
        <v>103</v>
      </c>
      <c r="O164" s="39" t="s">
        <v>2358</v>
      </c>
      <c r="P164" s="137"/>
    </row>
    <row r="165" spans="8:16" x14ac:dyDescent="0.25">
      <c r="H165" s="137"/>
      <c r="I165" s="137"/>
      <c r="J165" s="137"/>
      <c r="K165" s="137"/>
      <c r="L165" s="394"/>
      <c r="M165" s="68" t="s">
        <v>2159</v>
      </c>
      <c r="N165" s="69" t="s">
        <v>109</v>
      </c>
      <c r="O165" s="39" t="s">
        <v>2390</v>
      </c>
      <c r="P165" s="137"/>
    </row>
    <row r="166" spans="8:16" x14ac:dyDescent="0.25">
      <c r="H166" s="137"/>
      <c r="I166" s="137"/>
      <c r="J166" s="137"/>
      <c r="K166" s="137"/>
      <c r="L166" s="394"/>
      <c r="M166" s="68" t="s">
        <v>2159</v>
      </c>
      <c r="N166" s="69" t="s">
        <v>111</v>
      </c>
      <c r="O166" s="39" t="s">
        <v>2415</v>
      </c>
      <c r="P166" s="137"/>
    </row>
    <row r="167" spans="8:16" x14ac:dyDescent="0.25">
      <c r="H167" s="137"/>
      <c r="I167" s="137"/>
      <c r="J167" s="137"/>
      <c r="K167" s="137"/>
      <c r="L167" s="394"/>
      <c r="M167" s="68" t="s">
        <v>2159</v>
      </c>
      <c r="N167" s="69" t="s">
        <v>112</v>
      </c>
      <c r="O167" s="39" t="s">
        <v>2416</v>
      </c>
      <c r="P167" s="137"/>
    </row>
    <row r="168" spans="8:16" x14ac:dyDescent="0.25">
      <c r="H168" s="137"/>
      <c r="I168" s="137"/>
      <c r="J168" s="137"/>
      <c r="K168" s="137"/>
      <c r="L168" s="394"/>
      <c r="M168" s="68" t="s">
        <v>2159</v>
      </c>
      <c r="N168" s="69" t="s">
        <v>122</v>
      </c>
      <c r="O168" s="39" t="s">
        <v>2438</v>
      </c>
      <c r="P168" s="137"/>
    </row>
    <row r="169" spans="8:16" x14ac:dyDescent="0.25">
      <c r="H169" s="137"/>
      <c r="I169" s="137"/>
      <c r="J169" s="137"/>
      <c r="K169" s="137"/>
      <c r="L169" s="394"/>
      <c r="M169" s="68" t="s">
        <v>2159</v>
      </c>
      <c r="N169" s="69" t="s">
        <v>123</v>
      </c>
      <c r="O169" s="39" t="s">
        <v>2443</v>
      </c>
      <c r="P169" s="137"/>
    </row>
    <row r="170" spans="8:16" x14ac:dyDescent="0.25">
      <c r="H170" s="137"/>
      <c r="I170" s="137"/>
      <c r="J170" s="137"/>
      <c r="K170" s="137"/>
      <c r="L170" s="394"/>
      <c r="M170" s="68" t="s">
        <v>2173</v>
      </c>
      <c r="N170" s="69" t="s">
        <v>37</v>
      </c>
      <c r="O170" s="39" t="s">
        <v>2174</v>
      </c>
      <c r="P170" s="137"/>
    </row>
    <row r="171" spans="8:16" x14ac:dyDescent="0.25">
      <c r="H171" s="137"/>
      <c r="I171" s="137"/>
      <c r="J171" s="137"/>
      <c r="K171" s="137"/>
      <c r="L171" s="394"/>
      <c r="M171" s="68" t="s">
        <v>2173</v>
      </c>
      <c r="N171" s="69" t="s">
        <v>2176</v>
      </c>
      <c r="O171" s="39" t="s">
        <v>2177</v>
      </c>
      <c r="P171" s="137"/>
    </row>
    <row r="172" spans="8:16" x14ac:dyDescent="0.25">
      <c r="H172" s="137"/>
      <c r="I172" s="137"/>
      <c r="J172" s="137"/>
      <c r="K172" s="137"/>
      <c r="L172" s="394"/>
      <c r="M172" s="68" t="s">
        <v>2173</v>
      </c>
      <c r="N172" s="69" t="s">
        <v>2242</v>
      </c>
      <c r="O172" s="39" t="s">
        <v>2243</v>
      </c>
      <c r="P172" s="137"/>
    </row>
    <row r="173" spans="8:16" x14ac:dyDescent="0.25">
      <c r="H173" s="137"/>
      <c r="I173" s="137"/>
      <c r="J173" s="137"/>
      <c r="K173" s="137"/>
      <c r="L173" s="394"/>
      <c r="M173" s="68" t="s">
        <v>2173</v>
      </c>
      <c r="N173" s="69" t="s">
        <v>2291</v>
      </c>
      <c r="O173" s="39" t="s">
        <v>2292</v>
      </c>
      <c r="P173" s="137"/>
    </row>
    <row r="174" spans="8:16" x14ac:dyDescent="0.25">
      <c r="H174" s="137"/>
      <c r="I174" s="137"/>
      <c r="J174" s="137"/>
      <c r="K174" s="137"/>
      <c r="L174" s="394"/>
      <c r="M174" s="68" t="s">
        <v>2173</v>
      </c>
      <c r="N174" s="69" t="s">
        <v>2320</v>
      </c>
      <c r="O174" s="39" t="s">
        <v>2321</v>
      </c>
      <c r="P174" s="137"/>
    </row>
    <row r="175" spans="8:16" x14ac:dyDescent="0.25">
      <c r="H175" s="137"/>
      <c r="I175" s="137"/>
      <c r="J175" s="137"/>
      <c r="K175" s="137"/>
      <c r="L175" s="394"/>
      <c r="M175" s="68" t="s">
        <v>2173</v>
      </c>
      <c r="N175" s="69" t="s">
        <v>60</v>
      </c>
      <c r="O175" s="39" t="s">
        <v>2340</v>
      </c>
      <c r="P175" s="137"/>
    </row>
    <row r="176" spans="8:16" x14ac:dyDescent="0.25">
      <c r="H176" s="137"/>
      <c r="I176" s="137"/>
      <c r="J176" s="137"/>
      <c r="K176" s="137"/>
      <c r="L176" s="394"/>
      <c r="M176" s="68" t="s">
        <v>2173</v>
      </c>
      <c r="N176" s="69" t="s">
        <v>2341</v>
      </c>
      <c r="O176" s="39" t="s">
        <v>2342</v>
      </c>
      <c r="P176" s="137"/>
    </row>
    <row r="177" spans="8:16" x14ac:dyDescent="0.25">
      <c r="H177" s="137"/>
      <c r="I177" s="137"/>
      <c r="J177" s="137"/>
      <c r="K177" s="137"/>
      <c r="L177" s="394"/>
      <c r="M177" s="68" t="s">
        <v>2173</v>
      </c>
      <c r="N177" s="69" t="s">
        <v>62</v>
      </c>
      <c r="O177" s="39" t="s">
        <v>2361</v>
      </c>
      <c r="P177" s="137"/>
    </row>
    <row r="178" spans="8:16" x14ac:dyDescent="0.25">
      <c r="H178" s="137"/>
      <c r="I178" s="137"/>
      <c r="J178" s="137"/>
      <c r="K178" s="137"/>
      <c r="L178" s="394"/>
      <c r="M178" s="68" t="s">
        <v>2173</v>
      </c>
      <c r="N178" s="69" t="s">
        <v>69</v>
      </c>
      <c r="O178" s="39" t="s">
        <v>2397</v>
      </c>
      <c r="P178" s="137"/>
    </row>
    <row r="179" spans="8:16" x14ac:dyDescent="0.25">
      <c r="H179" s="137"/>
      <c r="I179" s="137"/>
      <c r="J179" s="137"/>
      <c r="K179" s="137"/>
      <c r="L179" s="394"/>
      <c r="M179" s="68" t="s">
        <v>2173</v>
      </c>
      <c r="N179" s="69" t="s">
        <v>70</v>
      </c>
      <c r="O179" s="39" t="s">
        <v>2404</v>
      </c>
      <c r="P179" s="137"/>
    </row>
    <row r="180" spans="8:16" x14ac:dyDescent="0.25">
      <c r="H180" s="137"/>
      <c r="I180" s="137"/>
      <c r="J180" s="137"/>
      <c r="K180" s="137"/>
      <c r="L180" s="394"/>
      <c r="M180" s="68" t="s">
        <v>2173</v>
      </c>
      <c r="N180" s="69" t="s">
        <v>71</v>
      </c>
      <c r="O180" s="39" t="s">
        <v>2410</v>
      </c>
      <c r="P180" s="137"/>
    </row>
    <row r="181" spans="8:16" x14ac:dyDescent="0.25">
      <c r="H181" s="137"/>
      <c r="I181" s="137"/>
      <c r="J181" s="137"/>
      <c r="K181" s="137"/>
      <c r="L181" s="394"/>
      <c r="M181" s="68" t="s">
        <v>2173</v>
      </c>
      <c r="N181" s="69" t="s">
        <v>79</v>
      </c>
      <c r="O181" s="39" t="s">
        <v>2453</v>
      </c>
      <c r="P181" s="137"/>
    </row>
    <row r="182" spans="8:16" x14ac:dyDescent="0.25">
      <c r="H182" s="137"/>
      <c r="I182" s="137"/>
      <c r="J182" s="137"/>
      <c r="K182" s="137"/>
      <c r="L182" s="394"/>
      <c r="M182" s="68" t="s">
        <v>2171</v>
      </c>
      <c r="N182" s="69" t="s">
        <v>36</v>
      </c>
      <c r="O182" s="39" t="s">
        <v>2172</v>
      </c>
      <c r="P182" s="137"/>
    </row>
    <row r="183" spans="8:16" x14ac:dyDescent="0.25">
      <c r="H183" s="137"/>
      <c r="I183" s="137"/>
      <c r="J183" s="137"/>
      <c r="K183" s="137"/>
      <c r="L183" s="394"/>
      <c r="M183" s="68" t="s">
        <v>2171</v>
      </c>
      <c r="N183" s="69" t="s">
        <v>45</v>
      </c>
      <c r="O183" s="39" t="s">
        <v>2222</v>
      </c>
      <c r="P183" s="137"/>
    </row>
    <row r="184" spans="8:16" x14ac:dyDescent="0.25">
      <c r="H184" s="137"/>
      <c r="I184" s="137"/>
      <c r="J184" s="137"/>
      <c r="K184" s="137"/>
      <c r="L184" s="394"/>
      <c r="M184" s="68" t="s">
        <v>2171</v>
      </c>
      <c r="N184" s="69" t="s">
        <v>2269</v>
      </c>
      <c r="O184" s="39" t="s">
        <v>2270</v>
      </c>
      <c r="P184" s="137"/>
    </row>
    <row r="185" spans="8:16" x14ac:dyDescent="0.25">
      <c r="H185" s="137"/>
      <c r="I185" s="137"/>
      <c r="J185" s="137"/>
      <c r="K185" s="137"/>
      <c r="L185" s="394"/>
      <c r="M185" s="68" t="s">
        <v>2171</v>
      </c>
      <c r="N185" s="69" t="s">
        <v>49</v>
      </c>
      <c r="O185" s="39" t="s">
        <v>2271</v>
      </c>
      <c r="P185" s="137"/>
    </row>
    <row r="186" spans="8:16" x14ac:dyDescent="0.25">
      <c r="H186" s="137"/>
      <c r="I186" s="137"/>
      <c r="J186" s="137"/>
      <c r="K186" s="137"/>
      <c r="L186" s="394"/>
      <c r="M186" s="68" t="s">
        <v>2171</v>
      </c>
      <c r="N186" s="69" t="s">
        <v>76</v>
      </c>
      <c r="O186" s="39" t="s">
        <v>2433</v>
      </c>
      <c r="P186" s="137"/>
    </row>
    <row r="187" spans="8:16" x14ac:dyDescent="0.25">
      <c r="H187" s="137"/>
      <c r="I187" s="137"/>
      <c r="J187" s="137"/>
      <c r="K187" s="137"/>
      <c r="L187" s="394"/>
      <c r="M187" s="68" t="s">
        <v>2197</v>
      </c>
      <c r="N187" s="69" t="s">
        <v>2198</v>
      </c>
      <c r="O187" s="39" t="s">
        <v>2199</v>
      </c>
      <c r="P187" s="137"/>
    </row>
    <row r="188" spans="8:16" x14ac:dyDescent="0.25">
      <c r="H188" s="137"/>
      <c r="I188" s="137"/>
      <c r="J188" s="137"/>
      <c r="K188" s="137"/>
      <c r="L188" s="394"/>
      <c r="M188" s="68" t="s">
        <v>2197</v>
      </c>
      <c r="N188" s="69" t="s">
        <v>2212</v>
      </c>
      <c r="O188" s="39" t="s">
        <v>2213</v>
      </c>
      <c r="P188" s="137"/>
    </row>
    <row r="189" spans="8:16" x14ac:dyDescent="0.25">
      <c r="H189" s="137"/>
      <c r="I189" s="137"/>
      <c r="J189" s="137"/>
      <c r="K189" s="137"/>
      <c r="M189" s="68" t="s">
        <v>2197</v>
      </c>
      <c r="N189" s="69" t="s">
        <v>154</v>
      </c>
      <c r="O189" s="39" t="s">
        <v>2215</v>
      </c>
      <c r="P189" s="137"/>
    </row>
    <row r="190" spans="8:16" x14ac:dyDescent="0.25">
      <c r="H190" s="137"/>
      <c r="I190" s="137"/>
      <c r="J190" s="137"/>
      <c r="K190" s="137"/>
      <c r="L190" s="394"/>
      <c r="M190" s="68" t="s">
        <v>2197</v>
      </c>
      <c r="N190" s="69" t="s">
        <v>155</v>
      </c>
      <c r="O190" s="39" t="s">
        <v>2216</v>
      </c>
      <c r="P190" s="137"/>
    </row>
    <row r="191" spans="8:16" x14ac:dyDescent="0.25">
      <c r="H191" s="137"/>
      <c r="I191" s="137"/>
      <c r="J191" s="137"/>
      <c r="K191" s="137"/>
      <c r="L191" s="394"/>
      <c r="M191" s="68" t="s">
        <v>2197</v>
      </c>
      <c r="N191" s="69" t="s">
        <v>166</v>
      </c>
      <c r="O191" s="39" t="s">
        <v>2328</v>
      </c>
      <c r="P191" s="137"/>
    </row>
    <row r="192" spans="8:16" x14ac:dyDescent="0.25">
      <c r="H192" s="137"/>
      <c r="I192" s="137"/>
      <c r="J192" s="137"/>
      <c r="K192" s="137"/>
      <c r="L192" s="394"/>
      <c r="M192" s="68" t="s">
        <v>2197</v>
      </c>
      <c r="N192" s="69" t="s">
        <v>169</v>
      </c>
      <c r="O192" s="39" t="s">
        <v>2343</v>
      </c>
      <c r="P192" s="137"/>
    </row>
    <row r="193" spans="8:16" x14ac:dyDescent="0.25">
      <c r="H193" s="137"/>
      <c r="I193" s="137"/>
      <c r="J193" s="137"/>
      <c r="K193" s="137"/>
      <c r="L193" s="394"/>
      <c r="M193" s="68" t="s">
        <v>2197</v>
      </c>
      <c r="N193" s="69" t="s">
        <v>173</v>
      </c>
      <c r="O193" s="39" t="s">
        <v>2353</v>
      </c>
      <c r="P193" s="137"/>
    </row>
    <row r="194" spans="8:16" x14ac:dyDescent="0.25">
      <c r="H194" s="137"/>
      <c r="I194" s="137"/>
      <c r="J194" s="137"/>
      <c r="K194" s="137"/>
      <c r="L194" s="394"/>
      <c r="M194" s="68" t="s">
        <v>2197</v>
      </c>
      <c r="N194" s="69" t="s">
        <v>174</v>
      </c>
      <c r="O194" s="39" t="s">
        <v>2354</v>
      </c>
      <c r="P194" s="137"/>
    </row>
    <row r="195" spans="8:16" x14ac:dyDescent="0.25">
      <c r="H195" s="137"/>
      <c r="I195" s="137"/>
      <c r="J195" s="137"/>
      <c r="K195" s="137"/>
      <c r="L195" s="394"/>
      <c r="M195" s="68" t="s">
        <v>2197</v>
      </c>
      <c r="N195" s="69" t="s">
        <v>2372</v>
      </c>
      <c r="O195" s="39" t="s">
        <v>2373</v>
      </c>
      <c r="P195" s="137"/>
    </row>
    <row r="196" spans="8:16" x14ac:dyDescent="0.25">
      <c r="H196" s="137"/>
      <c r="I196" s="137"/>
      <c r="J196" s="137"/>
      <c r="K196" s="137"/>
      <c r="L196" s="394"/>
      <c r="M196" s="68" t="s">
        <v>2197</v>
      </c>
      <c r="N196" s="69" t="s">
        <v>2388</v>
      </c>
      <c r="O196" s="39" t="s">
        <v>2389</v>
      </c>
      <c r="P196" s="137"/>
    </row>
    <row r="197" spans="8:16" x14ac:dyDescent="0.25">
      <c r="H197" s="137"/>
      <c r="I197" s="137"/>
      <c r="J197" s="137"/>
      <c r="K197" s="137"/>
      <c r="L197" s="394"/>
      <c r="M197" s="68" t="s">
        <v>2197</v>
      </c>
      <c r="N197" s="69" t="s">
        <v>182</v>
      </c>
      <c r="O197" s="39" t="s">
        <v>2405</v>
      </c>
      <c r="P197" s="137"/>
    </row>
    <row r="198" spans="8:16" x14ac:dyDescent="0.25">
      <c r="H198" s="137"/>
      <c r="I198" s="137"/>
      <c r="J198" s="137"/>
      <c r="K198" s="137"/>
      <c r="L198" s="394"/>
      <c r="M198" s="68" t="s">
        <v>2197</v>
      </c>
      <c r="N198" s="69" t="s">
        <v>183</v>
      </c>
      <c r="O198" s="39" t="s">
        <v>2419</v>
      </c>
      <c r="P198" s="137"/>
    </row>
    <row r="199" spans="8:16" x14ac:dyDescent="0.25">
      <c r="H199" s="137"/>
      <c r="I199" s="137"/>
      <c r="J199" s="137"/>
      <c r="K199" s="137"/>
      <c r="L199" s="394"/>
      <c r="M199" s="68" t="s">
        <v>2197</v>
      </c>
      <c r="N199" s="69" t="s">
        <v>178</v>
      </c>
      <c r="O199" s="39" t="s">
        <v>2424</v>
      </c>
      <c r="P199" s="137"/>
    </row>
    <row r="200" spans="8:16" x14ac:dyDescent="0.25">
      <c r="H200" s="137"/>
      <c r="I200" s="137"/>
      <c r="J200" s="137"/>
      <c r="K200" s="137"/>
      <c r="L200" s="394"/>
      <c r="M200" s="68" t="s">
        <v>2197</v>
      </c>
      <c r="N200" s="69" t="s">
        <v>168</v>
      </c>
      <c r="O200" s="39" t="s">
        <v>2435</v>
      </c>
      <c r="P200" s="137"/>
    </row>
    <row r="201" spans="8:16" x14ac:dyDescent="0.25">
      <c r="H201" s="137"/>
      <c r="I201" s="137"/>
      <c r="J201" s="137"/>
      <c r="K201" s="137"/>
      <c r="L201" s="394"/>
      <c r="M201" s="68" t="s">
        <v>2197</v>
      </c>
      <c r="N201" s="69" t="s">
        <v>188</v>
      </c>
      <c r="O201" s="39" t="s">
        <v>2455</v>
      </c>
      <c r="P201" s="137"/>
    </row>
    <row r="202" spans="8:16" x14ac:dyDescent="0.25">
      <c r="H202" s="137"/>
      <c r="I202" s="137"/>
      <c r="J202" s="137"/>
      <c r="K202" s="137"/>
      <c r="L202" s="394"/>
      <c r="M202" s="68" t="s">
        <v>2141</v>
      </c>
      <c r="N202" s="69" t="s">
        <v>2142</v>
      </c>
      <c r="O202" s="39" t="s">
        <v>2143</v>
      </c>
      <c r="P202" s="137"/>
    </row>
    <row r="203" spans="8:16" x14ac:dyDescent="0.25">
      <c r="H203" s="137"/>
      <c r="I203" s="137"/>
      <c r="J203" s="137"/>
      <c r="K203" s="137"/>
      <c r="L203" s="394"/>
      <c r="M203" s="68" t="s">
        <v>2141</v>
      </c>
      <c r="N203" s="69" t="s">
        <v>2151</v>
      </c>
      <c r="O203" s="39" t="s">
        <v>2152</v>
      </c>
      <c r="P203" s="137"/>
    </row>
    <row r="204" spans="8:16" x14ac:dyDescent="0.25">
      <c r="H204" s="137"/>
      <c r="I204" s="137"/>
      <c r="J204" s="137"/>
      <c r="K204" s="137"/>
      <c r="L204" s="394"/>
      <c r="M204" s="68" t="s">
        <v>2141</v>
      </c>
      <c r="N204" s="69" t="s">
        <v>2237</v>
      </c>
      <c r="O204" s="40" t="s">
        <v>2238</v>
      </c>
      <c r="P204" s="137"/>
    </row>
    <row r="205" spans="8:16" x14ac:dyDescent="0.25">
      <c r="H205" s="137"/>
      <c r="I205" s="137"/>
      <c r="J205" s="137"/>
      <c r="K205" s="137"/>
      <c r="L205" s="394"/>
      <c r="M205" s="68" t="s">
        <v>2141</v>
      </c>
      <c r="N205" s="69" t="s">
        <v>159</v>
      </c>
      <c r="O205" s="39" t="s">
        <v>2239</v>
      </c>
      <c r="P205" s="137"/>
    </row>
    <row r="206" spans="8:16" x14ac:dyDescent="0.25">
      <c r="H206" s="137"/>
      <c r="I206" s="137"/>
      <c r="J206" s="137"/>
      <c r="K206" s="137"/>
      <c r="L206" s="394"/>
      <c r="M206" s="68" t="s">
        <v>2141</v>
      </c>
      <c r="N206" s="69" t="s">
        <v>160</v>
      </c>
      <c r="O206" s="39" t="s">
        <v>2241</v>
      </c>
      <c r="P206" s="137"/>
    </row>
    <row r="207" spans="8:16" x14ac:dyDescent="0.25">
      <c r="H207" s="137"/>
      <c r="I207" s="137"/>
      <c r="J207" s="137"/>
      <c r="K207" s="137"/>
      <c r="L207" s="394"/>
      <c r="M207" s="68" t="s">
        <v>2141</v>
      </c>
      <c r="N207" s="69" t="s">
        <v>165</v>
      </c>
      <c r="O207" s="39" t="s">
        <v>2310</v>
      </c>
      <c r="P207" s="137"/>
    </row>
    <row r="208" spans="8:16" x14ac:dyDescent="0.25">
      <c r="H208" s="137"/>
      <c r="I208" s="137"/>
      <c r="J208" s="137"/>
      <c r="K208" s="137"/>
      <c r="L208" s="394"/>
      <c r="M208" s="68" t="s">
        <v>2141</v>
      </c>
      <c r="N208" s="69" t="s">
        <v>176</v>
      </c>
      <c r="O208" s="39" t="s">
        <v>2360</v>
      </c>
      <c r="P208" s="137"/>
    </row>
    <row r="209" spans="8:16" x14ac:dyDescent="0.25">
      <c r="H209" s="137"/>
      <c r="I209" s="137"/>
      <c r="J209" s="137"/>
      <c r="K209" s="137"/>
      <c r="L209" s="394"/>
      <c r="M209" s="68" t="s">
        <v>2141</v>
      </c>
      <c r="N209" s="69" t="s">
        <v>177</v>
      </c>
      <c r="O209" s="39" t="s">
        <v>2362</v>
      </c>
      <c r="P209" s="137"/>
    </row>
    <row r="210" spans="8:16" x14ac:dyDescent="0.25">
      <c r="H210" s="137"/>
      <c r="I210" s="137"/>
      <c r="J210" s="137"/>
      <c r="K210" s="137"/>
      <c r="L210" s="394"/>
      <c r="M210" s="68" t="s">
        <v>2141</v>
      </c>
      <c r="N210" s="69" t="s">
        <v>185</v>
      </c>
      <c r="O210" s="39" t="s">
        <v>2429</v>
      </c>
      <c r="P210" s="137"/>
    </row>
    <row r="211" spans="8:16" x14ac:dyDescent="0.25">
      <c r="H211" s="137"/>
      <c r="I211" s="137"/>
      <c r="J211" s="137"/>
      <c r="K211" s="137"/>
      <c r="L211" s="394"/>
      <c r="M211" s="68" t="s">
        <v>2141</v>
      </c>
      <c r="N211" s="69" t="s">
        <v>187</v>
      </c>
      <c r="O211" s="39" t="s">
        <v>2445</v>
      </c>
      <c r="P211" s="137"/>
    </row>
    <row r="212" spans="8:16" x14ac:dyDescent="0.25">
      <c r="H212" s="137"/>
      <c r="I212" s="137"/>
      <c r="J212" s="137"/>
      <c r="K212" s="137"/>
      <c r="L212" s="394"/>
      <c r="M212" s="68" t="s">
        <v>2162</v>
      </c>
      <c r="N212" s="69" t="s">
        <v>2163</v>
      </c>
      <c r="O212" s="39" t="s">
        <v>2164</v>
      </c>
      <c r="P212" s="137"/>
    </row>
    <row r="213" spans="8:16" x14ac:dyDescent="0.25">
      <c r="H213" s="137"/>
      <c r="I213" s="137"/>
      <c r="J213" s="137"/>
      <c r="K213" s="137"/>
      <c r="L213" s="394"/>
      <c r="M213" s="68" t="s">
        <v>2162</v>
      </c>
      <c r="N213" s="69" t="s">
        <v>152</v>
      </c>
      <c r="O213" s="39" t="s">
        <v>2179</v>
      </c>
      <c r="P213" s="137"/>
    </row>
    <row r="214" spans="8:16" x14ac:dyDescent="0.25">
      <c r="H214" s="137"/>
      <c r="I214" s="137"/>
      <c r="J214" s="137"/>
      <c r="K214" s="137"/>
      <c r="L214" s="394"/>
      <c r="M214" s="68" t="s">
        <v>2162</v>
      </c>
      <c r="N214" s="69" t="s">
        <v>158</v>
      </c>
      <c r="O214" s="40" t="s">
        <v>2234</v>
      </c>
      <c r="P214" s="137"/>
    </row>
    <row r="215" spans="8:16" x14ac:dyDescent="0.25">
      <c r="H215" s="137"/>
      <c r="I215" s="137"/>
      <c r="J215" s="137"/>
      <c r="K215" s="137"/>
      <c r="L215" s="394"/>
      <c r="M215" s="68" t="s">
        <v>2162</v>
      </c>
      <c r="N215" s="69" t="s">
        <v>161</v>
      </c>
      <c r="O215" s="39" t="s">
        <v>2245</v>
      </c>
      <c r="P215" s="137"/>
    </row>
    <row r="216" spans="8:16" x14ac:dyDescent="0.25">
      <c r="H216" s="137"/>
      <c r="I216" s="137"/>
      <c r="J216" s="137"/>
      <c r="K216" s="137"/>
      <c r="L216" s="394"/>
      <c r="M216" s="68" t="s">
        <v>2162</v>
      </c>
      <c r="N216" s="69" t="s">
        <v>162</v>
      </c>
      <c r="O216" s="39" t="s">
        <v>2259</v>
      </c>
      <c r="P216" s="137"/>
    </row>
    <row r="217" spans="8:16" x14ac:dyDescent="0.25">
      <c r="H217" s="137"/>
      <c r="I217" s="137"/>
      <c r="J217" s="137"/>
      <c r="K217" s="137"/>
      <c r="L217" s="394"/>
      <c r="M217" s="68" t="s">
        <v>2162</v>
      </c>
      <c r="N217" s="69" t="s">
        <v>2335</v>
      </c>
      <c r="O217" s="39" t="s">
        <v>2336</v>
      </c>
      <c r="P217" s="137"/>
    </row>
    <row r="218" spans="8:16" x14ac:dyDescent="0.25">
      <c r="H218" s="137"/>
      <c r="I218" s="137"/>
      <c r="J218" s="137"/>
      <c r="K218" s="137"/>
      <c r="L218" s="394"/>
      <c r="M218" s="68" t="s">
        <v>2162</v>
      </c>
      <c r="N218" s="69" t="s">
        <v>167</v>
      </c>
      <c r="O218" s="39" t="s">
        <v>2337</v>
      </c>
      <c r="P218" s="137"/>
    </row>
    <row r="219" spans="8:16" x14ac:dyDescent="0.25">
      <c r="H219" s="137"/>
      <c r="I219" s="137"/>
      <c r="J219" s="137"/>
      <c r="K219" s="137"/>
      <c r="L219" s="394"/>
      <c r="M219" s="68" t="s">
        <v>2162</v>
      </c>
      <c r="N219" s="69" t="s">
        <v>170</v>
      </c>
      <c r="O219" s="39" t="s">
        <v>2344</v>
      </c>
      <c r="P219" s="137"/>
    </row>
    <row r="220" spans="8:16" x14ac:dyDescent="0.25">
      <c r="H220" s="137"/>
      <c r="I220" s="137"/>
      <c r="J220" s="137"/>
      <c r="K220" s="137"/>
      <c r="L220" s="394"/>
      <c r="M220" s="68" t="s">
        <v>2162</v>
      </c>
      <c r="N220" s="69" t="s">
        <v>172</v>
      </c>
      <c r="O220" s="39" t="s">
        <v>2351</v>
      </c>
      <c r="P220" s="137"/>
    </row>
    <row r="221" spans="8:16" x14ac:dyDescent="0.25">
      <c r="H221" s="137"/>
      <c r="I221" s="137"/>
      <c r="J221" s="137"/>
      <c r="K221" s="137"/>
      <c r="L221" s="394"/>
      <c r="M221" s="68" t="s">
        <v>2162</v>
      </c>
      <c r="N221" s="69" t="s">
        <v>2370</v>
      </c>
      <c r="O221" s="39" t="s">
        <v>2371</v>
      </c>
      <c r="P221" s="137"/>
    </row>
    <row r="222" spans="8:16" x14ac:dyDescent="0.25">
      <c r="H222" s="137"/>
      <c r="I222" s="137"/>
      <c r="J222" s="137"/>
      <c r="K222" s="137"/>
      <c r="L222" s="394"/>
      <c r="M222" s="68" t="s">
        <v>2162</v>
      </c>
      <c r="N222" s="69" t="s">
        <v>2374</v>
      </c>
      <c r="O222" s="39" t="s">
        <v>2375</v>
      </c>
      <c r="P222" s="137"/>
    </row>
    <row r="223" spans="8:16" x14ac:dyDescent="0.25">
      <c r="H223" s="137"/>
      <c r="I223" s="137"/>
      <c r="J223" s="137"/>
      <c r="K223" s="137"/>
      <c r="L223" s="394"/>
      <c r="M223" s="68" t="s">
        <v>2162</v>
      </c>
      <c r="N223" s="69" t="s">
        <v>179</v>
      </c>
      <c r="O223" s="39" t="s">
        <v>2391</v>
      </c>
      <c r="P223" s="137"/>
    </row>
    <row r="224" spans="8:16" x14ac:dyDescent="0.25">
      <c r="H224" s="137"/>
      <c r="I224" s="137"/>
      <c r="J224" s="137"/>
      <c r="K224" s="137"/>
      <c r="L224" s="394"/>
      <c r="M224" s="68" t="s">
        <v>2162</v>
      </c>
      <c r="N224" s="69" t="s">
        <v>184</v>
      </c>
      <c r="O224" s="39" t="s">
        <v>2427</v>
      </c>
      <c r="P224" s="137"/>
    </row>
    <row r="225" spans="8:16" x14ac:dyDescent="0.25">
      <c r="H225" s="137"/>
      <c r="I225" s="137"/>
      <c r="J225" s="137"/>
      <c r="K225" s="137"/>
      <c r="L225" s="521"/>
      <c r="M225" s="68" t="s">
        <v>2149</v>
      </c>
      <c r="N225" s="69" t="s">
        <v>150</v>
      </c>
      <c r="O225" s="39" t="s">
        <v>2150</v>
      </c>
      <c r="P225" s="137"/>
    </row>
    <row r="226" spans="8:16" x14ac:dyDescent="0.25">
      <c r="H226" s="137"/>
      <c r="I226" s="137"/>
      <c r="J226" s="137"/>
      <c r="K226" s="137"/>
      <c r="L226" s="521"/>
      <c r="M226" s="68" t="s">
        <v>2149</v>
      </c>
      <c r="N226" s="69" t="s">
        <v>151</v>
      </c>
      <c r="O226" s="39" t="s">
        <v>2178</v>
      </c>
      <c r="P226" s="137"/>
    </row>
    <row r="227" spans="8:16" x14ac:dyDescent="0.25">
      <c r="H227" s="137"/>
      <c r="I227" s="137"/>
      <c r="J227" s="137"/>
      <c r="K227" s="137"/>
      <c r="L227" s="521"/>
      <c r="M227" s="68" t="s">
        <v>2149</v>
      </c>
      <c r="N227" s="69" t="s">
        <v>153</v>
      </c>
      <c r="O227" s="39" t="s">
        <v>2207</v>
      </c>
      <c r="P227" s="137"/>
    </row>
    <row r="228" spans="8:16" x14ac:dyDescent="0.25">
      <c r="H228" s="137"/>
      <c r="I228" s="137"/>
      <c r="J228" s="137"/>
      <c r="K228" s="137"/>
      <c r="L228" s="521"/>
      <c r="M228" s="68" t="s">
        <v>2149</v>
      </c>
      <c r="N228" s="69" t="s">
        <v>156</v>
      </c>
      <c r="O228" s="39" t="s">
        <v>2221</v>
      </c>
      <c r="P228" s="137"/>
    </row>
    <row r="229" spans="8:16" x14ac:dyDescent="0.25">
      <c r="H229" s="137"/>
      <c r="I229" s="137"/>
      <c r="J229" s="137"/>
      <c r="K229" s="137"/>
      <c r="L229" s="521"/>
      <c r="M229" s="68" t="s">
        <v>2149</v>
      </c>
      <c r="N229" s="69" t="s">
        <v>157</v>
      </c>
      <c r="O229" s="39" t="s">
        <v>2230</v>
      </c>
      <c r="P229" s="137"/>
    </row>
    <row r="230" spans="8:16" x14ac:dyDescent="0.25">
      <c r="H230" s="137"/>
      <c r="I230" s="137"/>
      <c r="J230" s="137"/>
      <c r="K230" s="137"/>
      <c r="L230" s="1407"/>
      <c r="M230" s="68" t="s">
        <v>2149</v>
      </c>
      <c r="N230" s="69" t="s">
        <v>2261</v>
      </c>
      <c r="O230" s="39" t="s">
        <v>2262</v>
      </c>
      <c r="P230" s="137"/>
    </row>
    <row r="231" spans="8:16" x14ac:dyDescent="0.25">
      <c r="H231" s="137"/>
      <c r="I231" s="137"/>
      <c r="J231" s="137"/>
      <c r="K231" s="137"/>
      <c r="L231" s="1407"/>
      <c r="M231" s="68" t="s">
        <v>2149</v>
      </c>
      <c r="N231" s="69" t="s">
        <v>2263</v>
      </c>
      <c r="O231" s="39" t="s">
        <v>2264</v>
      </c>
      <c r="P231" s="137"/>
    </row>
    <row r="232" spans="8:16" x14ac:dyDescent="0.25">
      <c r="H232" s="137"/>
      <c r="I232" s="137"/>
      <c r="J232" s="137"/>
      <c r="K232" s="137"/>
      <c r="L232" s="1407"/>
      <c r="M232" s="68" t="s">
        <v>2149</v>
      </c>
      <c r="N232" s="69" t="s">
        <v>163</v>
      </c>
      <c r="O232" s="39" t="s">
        <v>2290</v>
      </c>
      <c r="P232" s="137"/>
    </row>
    <row r="233" spans="8:16" x14ac:dyDescent="0.25">
      <c r="H233" s="137"/>
      <c r="I233" s="137"/>
      <c r="J233" s="137"/>
      <c r="K233" s="137"/>
      <c r="L233" s="521"/>
      <c r="M233" s="68" t="s">
        <v>2149</v>
      </c>
      <c r="N233" s="69" t="s">
        <v>164</v>
      </c>
      <c r="O233" s="40" t="s">
        <v>2293</v>
      </c>
      <c r="P233" s="137"/>
    </row>
    <row r="234" spans="8:16" x14ac:dyDescent="0.25">
      <c r="H234" s="137"/>
      <c r="I234" s="137"/>
      <c r="J234" s="137"/>
      <c r="K234" s="137"/>
      <c r="L234" s="521"/>
      <c r="M234" s="68" t="s">
        <v>2149</v>
      </c>
      <c r="N234" s="69" t="s">
        <v>171</v>
      </c>
      <c r="O234" s="39" t="s">
        <v>2348</v>
      </c>
      <c r="P234" s="137"/>
    </row>
    <row r="235" spans="8:16" x14ac:dyDescent="0.25">
      <c r="H235" s="137"/>
      <c r="I235" s="137"/>
      <c r="J235" s="137"/>
      <c r="K235" s="137"/>
      <c r="L235" s="521"/>
      <c r="M235" s="68" t="s">
        <v>2149</v>
      </c>
      <c r="N235" s="69" t="s">
        <v>175</v>
      </c>
      <c r="O235" s="39" t="s">
        <v>2359</v>
      </c>
      <c r="P235" s="137"/>
    </row>
    <row r="236" spans="8:16" x14ac:dyDescent="0.25">
      <c r="H236" s="137"/>
      <c r="I236" s="137"/>
      <c r="J236" s="137"/>
      <c r="K236" s="137"/>
      <c r="L236" s="521"/>
      <c r="M236" s="68" t="s">
        <v>2149</v>
      </c>
      <c r="N236" s="69" t="s">
        <v>2376</v>
      </c>
      <c r="O236" s="39" t="s">
        <v>2377</v>
      </c>
      <c r="P236" s="137"/>
    </row>
    <row r="237" spans="8:16" x14ac:dyDescent="0.25">
      <c r="H237" s="137"/>
      <c r="I237" s="137"/>
      <c r="J237" s="137"/>
      <c r="K237" s="137"/>
      <c r="L237" s="521"/>
      <c r="M237" s="68" t="s">
        <v>2149</v>
      </c>
      <c r="N237" s="69" t="s">
        <v>2398</v>
      </c>
      <c r="O237" s="39" t="s">
        <v>2399</v>
      </c>
      <c r="P237" s="137"/>
    </row>
    <row r="238" spans="8:16" x14ac:dyDescent="0.25">
      <c r="H238" s="137"/>
      <c r="I238" s="137"/>
      <c r="J238" s="137"/>
      <c r="K238" s="137"/>
      <c r="L238" s="521"/>
      <c r="M238" s="68" t="s">
        <v>2149</v>
      </c>
      <c r="N238" s="69" t="s">
        <v>180</v>
      </c>
      <c r="O238" s="39" t="s">
        <v>2400</v>
      </c>
      <c r="P238" s="137"/>
    </row>
    <row r="239" spans="8:16" x14ac:dyDescent="0.25">
      <c r="H239" s="137"/>
      <c r="I239" s="137"/>
      <c r="J239" s="137"/>
      <c r="K239" s="137"/>
      <c r="L239" s="521"/>
      <c r="M239" s="68" t="s">
        <v>2149</v>
      </c>
      <c r="N239" s="69" t="s">
        <v>181</v>
      </c>
      <c r="O239" s="39" t="s">
        <v>2401</v>
      </c>
      <c r="P239" s="137"/>
    </row>
    <row r="240" spans="8:16" x14ac:dyDescent="0.25">
      <c r="H240" s="137"/>
      <c r="I240" s="137"/>
      <c r="J240" s="137"/>
      <c r="K240" s="137"/>
      <c r="L240" s="521"/>
      <c r="M240" s="68" t="s">
        <v>2149</v>
      </c>
      <c r="N240" s="69" t="s">
        <v>2402</v>
      </c>
      <c r="O240" s="39" t="s">
        <v>2403</v>
      </c>
      <c r="P240" s="137"/>
    </row>
    <row r="241" spans="8:16" x14ac:dyDescent="0.25">
      <c r="H241" s="137"/>
      <c r="I241" s="137"/>
      <c r="J241" s="137"/>
      <c r="K241" s="137"/>
      <c r="L241" s="521"/>
      <c r="M241" s="68" t="s">
        <v>2149</v>
      </c>
      <c r="N241" s="69" t="s">
        <v>186</v>
      </c>
      <c r="O241" s="39" t="s">
        <v>2444</v>
      </c>
      <c r="P241" s="137"/>
    </row>
    <row r="242" spans="8:16" x14ac:dyDescent="0.25">
      <c r="H242" s="137"/>
      <c r="I242" s="137"/>
      <c r="J242" s="137"/>
      <c r="K242" s="137"/>
      <c r="L242" s="521"/>
      <c r="M242" s="68" t="s">
        <v>29</v>
      </c>
      <c r="N242" s="69" t="s">
        <v>189</v>
      </c>
      <c r="O242" s="39" t="s">
        <v>190</v>
      </c>
      <c r="P242" s="137"/>
    </row>
    <row r="243" spans="8:16" x14ac:dyDescent="0.25">
      <c r="H243" s="137"/>
      <c r="I243" s="137"/>
      <c r="J243" s="137"/>
      <c r="K243" s="137"/>
      <c r="L243" s="521"/>
      <c r="M243" s="68" t="s">
        <v>29</v>
      </c>
      <c r="N243" s="69" t="s">
        <v>191</v>
      </c>
      <c r="O243" s="39" t="s">
        <v>192</v>
      </c>
      <c r="P243" s="137"/>
    </row>
    <row r="244" spans="8:16" x14ac:dyDescent="0.25">
      <c r="H244" s="137"/>
      <c r="I244" s="137"/>
      <c r="J244" s="137"/>
      <c r="K244" s="137"/>
      <c r="L244" s="521"/>
      <c r="M244" s="68" t="s">
        <v>29</v>
      </c>
      <c r="N244" s="69" t="s">
        <v>193</v>
      </c>
      <c r="O244" s="39" t="s">
        <v>194</v>
      </c>
      <c r="P244" s="137"/>
    </row>
    <row r="245" spans="8:16" x14ac:dyDescent="0.25">
      <c r="H245" s="137"/>
      <c r="I245" s="137"/>
      <c r="J245" s="137"/>
      <c r="K245" s="137"/>
      <c r="L245" s="521"/>
      <c r="M245" s="68" t="s">
        <v>29</v>
      </c>
      <c r="N245" s="1405" t="s">
        <v>2459</v>
      </c>
      <c r="O245" s="40" t="s">
        <v>2460</v>
      </c>
      <c r="P245" s="137"/>
    </row>
    <row r="246" spans="8:16" x14ac:dyDescent="0.25">
      <c r="H246" s="137"/>
      <c r="I246" s="137"/>
      <c r="J246" s="137"/>
      <c r="K246" s="137"/>
      <c r="L246" s="521"/>
      <c r="M246" s="68" t="s">
        <v>29</v>
      </c>
      <c r="N246" s="71" t="s">
        <v>195</v>
      </c>
      <c r="O246" s="40" t="s">
        <v>196</v>
      </c>
      <c r="P246" s="137"/>
    </row>
    <row r="247" spans="8:16" x14ac:dyDescent="0.25">
      <c r="H247" s="137"/>
      <c r="I247" s="137"/>
      <c r="J247" s="137"/>
      <c r="K247" s="137"/>
      <c r="L247" s="521"/>
      <c r="M247" s="68" t="s">
        <v>29</v>
      </c>
      <c r="N247" s="71" t="s">
        <v>197</v>
      </c>
      <c r="O247" s="40" t="s">
        <v>2461</v>
      </c>
      <c r="P247" s="137"/>
    </row>
    <row r="248" spans="8:16" x14ac:dyDescent="0.25">
      <c r="H248" s="137"/>
      <c r="I248" s="137"/>
      <c r="J248" s="137"/>
      <c r="K248" s="137"/>
      <c r="L248" s="521"/>
      <c r="M248" s="68" t="s">
        <v>29</v>
      </c>
      <c r="N248" s="69" t="s">
        <v>198</v>
      </c>
      <c r="O248" s="39" t="s">
        <v>199</v>
      </c>
      <c r="P248" s="137"/>
    </row>
    <row r="249" spans="8:16" x14ac:dyDescent="0.25">
      <c r="H249" s="137"/>
      <c r="I249" s="137"/>
      <c r="J249" s="137"/>
      <c r="K249" s="137"/>
      <c r="L249" s="521"/>
      <c r="M249" s="68" t="s">
        <v>29</v>
      </c>
      <c r="N249" s="69" t="s">
        <v>200</v>
      </c>
      <c r="O249" s="39" t="s">
        <v>201</v>
      </c>
      <c r="P249" s="137"/>
    </row>
    <row r="250" spans="8:16" x14ac:dyDescent="0.25">
      <c r="H250" s="137"/>
      <c r="I250" s="137"/>
      <c r="J250" s="137"/>
      <c r="K250" s="137"/>
      <c r="L250" s="521"/>
      <c r="M250" s="254" t="s">
        <v>29</v>
      </c>
      <c r="N250" s="69" t="s">
        <v>377</v>
      </c>
      <c r="O250" s="40" t="s">
        <v>378</v>
      </c>
      <c r="P250" s="137"/>
    </row>
    <row r="251" spans="8:16" x14ac:dyDescent="0.25">
      <c r="H251" s="137"/>
      <c r="I251" s="137"/>
      <c r="J251" s="137"/>
      <c r="K251" s="137"/>
      <c r="L251" s="521"/>
      <c r="M251" s="68" t="s">
        <v>29</v>
      </c>
      <c r="N251" s="1406" t="s">
        <v>2462</v>
      </c>
      <c r="O251" s="40" t="s">
        <v>2463</v>
      </c>
      <c r="P251" s="137"/>
    </row>
    <row r="252" spans="8:16" x14ac:dyDescent="0.25">
      <c r="H252" s="137"/>
      <c r="I252" s="137"/>
      <c r="J252" s="137"/>
      <c r="K252" s="137"/>
      <c r="L252" s="521"/>
      <c r="M252" s="68" t="s">
        <v>29</v>
      </c>
      <c r="N252" s="69" t="s">
        <v>202</v>
      </c>
      <c r="O252" s="39" t="s">
        <v>203</v>
      </c>
      <c r="P252" s="137"/>
    </row>
    <row r="253" spans="8:16" x14ac:dyDescent="0.25">
      <c r="H253" s="137"/>
      <c r="I253" s="137"/>
      <c r="J253" s="137"/>
      <c r="K253" s="137"/>
      <c r="L253" s="521"/>
      <c r="M253" s="254" t="s">
        <v>29</v>
      </c>
      <c r="N253" s="1406" t="s">
        <v>2464</v>
      </c>
      <c r="O253" s="40" t="s">
        <v>2465</v>
      </c>
      <c r="P253" s="137"/>
    </row>
    <row r="254" spans="8:16" x14ac:dyDescent="0.25">
      <c r="H254" s="137"/>
      <c r="I254" s="137"/>
      <c r="J254" s="137"/>
      <c r="K254" s="137"/>
      <c r="L254" s="521"/>
      <c r="M254" s="68" t="s">
        <v>29</v>
      </c>
      <c r="N254" s="69" t="s">
        <v>204</v>
      </c>
      <c r="O254" s="39" t="s">
        <v>205</v>
      </c>
      <c r="P254" s="137"/>
    </row>
    <row r="255" spans="8:16" x14ac:dyDescent="0.25">
      <c r="H255" s="137"/>
      <c r="I255" s="137"/>
      <c r="J255" s="137"/>
      <c r="K255" s="137"/>
      <c r="L255" s="521"/>
      <c r="M255" s="68" t="s">
        <v>29</v>
      </c>
      <c r="N255" s="69" t="s">
        <v>206</v>
      </c>
      <c r="O255" s="39" t="s">
        <v>207</v>
      </c>
      <c r="P255" s="137"/>
    </row>
    <row r="256" spans="8:16" x14ac:dyDescent="0.25">
      <c r="H256" s="137"/>
      <c r="I256" s="137"/>
      <c r="J256" s="137"/>
      <c r="K256" s="137"/>
      <c r="L256" s="521"/>
      <c r="M256" s="68" t="s">
        <v>29</v>
      </c>
      <c r="N256" s="69" t="s">
        <v>208</v>
      </c>
      <c r="O256" s="39" t="s">
        <v>209</v>
      </c>
      <c r="P256" s="137"/>
    </row>
    <row r="257" spans="8:16" x14ac:dyDescent="0.25">
      <c r="H257" s="137"/>
      <c r="I257" s="137"/>
      <c r="J257" s="137"/>
      <c r="K257" s="137"/>
      <c r="L257" s="521"/>
      <c r="M257" s="68" t="s">
        <v>29</v>
      </c>
      <c r="N257" s="69" t="s">
        <v>210</v>
      </c>
      <c r="O257" s="39" t="s">
        <v>211</v>
      </c>
      <c r="P257" s="137"/>
    </row>
    <row r="258" spans="8:16" x14ac:dyDescent="0.25">
      <c r="H258" s="137"/>
      <c r="I258" s="137"/>
      <c r="J258" s="137"/>
      <c r="K258" s="137"/>
      <c r="L258" s="521"/>
      <c r="M258" s="68" t="s">
        <v>29</v>
      </c>
      <c r="N258" s="69" t="s">
        <v>2466</v>
      </c>
      <c r="O258" s="39" t="s">
        <v>2467</v>
      </c>
      <c r="P258" s="137"/>
    </row>
    <row r="259" spans="8:16" x14ac:dyDescent="0.25">
      <c r="H259" s="137"/>
      <c r="I259" s="137"/>
      <c r="J259" s="137"/>
      <c r="K259" s="137"/>
      <c r="L259" s="521"/>
      <c r="M259" s="255" t="s">
        <v>29</v>
      </c>
      <c r="N259" s="256" t="s">
        <v>212</v>
      </c>
      <c r="O259" s="255" t="s">
        <v>213</v>
      </c>
      <c r="P259" s="137"/>
    </row>
    <row r="260" spans="8:16" x14ac:dyDescent="0.25">
      <c r="H260" s="137"/>
      <c r="I260" s="137"/>
      <c r="J260" s="137"/>
      <c r="K260" s="137"/>
      <c r="L260" s="394" t="s">
        <v>382</v>
      </c>
      <c r="M260" s="68" t="s">
        <v>2345</v>
      </c>
      <c r="N260" s="69" t="s">
        <v>527</v>
      </c>
      <c r="O260" s="39" t="s">
        <v>383</v>
      </c>
      <c r="P260" s="137"/>
    </row>
    <row r="261" spans="8:16" x14ac:dyDescent="0.25">
      <c r="H261" s="137"/>
      <c r="I261" s="137"/>
      <c r="J261" s="137"/>
      <c r="K261" s="137"/>
      <c r="L261" s="521"/>
      <c r="M261" s="68" t="s">
        <v>2345</v>
      </c>
      <c r="N261" s="268" t="s">
        <v>528</v>
      </c>
      <c r="O261" s="68" t="s">
        <v>2468</v>
      </c>
      <c r="P261" s="137"/>
    </row>
    <row r="262" spans="8:16" x14ac:dyDescent="0.25">
      <c r="H262" s="137"/>
      <c r="I262" s="137"/>
      <c r="J262" s="137"/>
      <c r="K262" s="137"/>
      <c r="L262" s="521"/>
      <c r="M262" s="68" t="s">
        <v>2345</v>
      </c>
      <c r="N262" s="268" t="s">
        <v>529</v>
      </c>
      <c r="O262" s="68" t="s">
        <v>384</v>
      </c>
      <c r="P262" s="137"/>
    </row>
    <row r="263" spans="8:16" x14ac:dyDescent="0.25">
      <c r="H263" s="137"/>
      <c r="I263" s="137"/>
      <c r="J263" s="137"/>
      <c r="K263" s="137"/>
      <c r="M263" s="68" t="s">
        <v>2345</v>
      </c>
      <c r="N263" s="268" t="s">
        <v>530</v>
      </c>
      <c r="O263" s="68" t="s">
        <v>385</v>
      </c>
      <c r="P263" s="137"/>
    </row>
    <row r="264" spans="8:16" x14ac:dyDescent="0.25">
      <c r="H264" s="137"/>
      <c r="I264" s="137"/>
      <c r="J264" s="137"/>
      <c r="K264" s="137"/>
      <c r="L264" s="521"/>
      <c r="M264" s="68" t="s">
        <v>2345</v>
      </c>
      <c r="N264" s="268" t="s">
        <v>531</v>
      </c>
      <c r="O264" s="68" t="s">
        <v>2469</v>
      </c>
      <c r="P264" s="137"/>
    </row>
    <row r="265" spans="8:16" x14ac:dyDescent="0.25">
      <c r="H265" s="137"/>
      <c r="I265" s="137"/>
      <c r="J265" s="137"/>
      <c r="K265" s="137"/>
      <c r="L265" s="521"/>
      <c r="M265" s="68" t="s">
        <v>2345</v>
      </c>
      <c r="N265" s="268" t="s">
        <v>532</v>
      </c>
      <c r="O265" s="68" t="s">
        <v>386</v>
      </c>
      <c r="P265" s="137"/>
    </row>
    <row r="266" spans="8:16" x14ac:dyDescent="0.25">
      <c r="H266" s="137"/>
      <c r="I266" s="137"/>
      <c r="J266" s="137"/>
      <c r="K266" s="137"/>
      <c r="L266" s="521"/>
      <c r="M266" s="68" t="s">
        <v>2345</v>
      </c>
      <c r="N266" s="268" t="s">
        <v>533</v>
      </c>
      <c r="O266" s="68" t="s">
        <v>387</v>
      </c>
      <c r="P266" s="137"/>
    </row>
    <row r="267" spans="8:16" x14ac:dyDescent="0.25">
      <c r="H267" s="137"/>
      <c r="I267" s="137"/>
      <c r="J267" s="137"/>
      <c r="K267" s="137"/>
      <c r="L267" s="521"/>
      <c r="M267" s="68" t="s">
        <v>2345</v>
      </c>
      <c r="N267" s="69" t="s">
        <v>2346</v>
      </c>
      <c r="O267" s="39" t="s">
        <v>2347</v>
      </c>
      <c r="P267" s="137"/>
    </row>
    <row r="268" spans="8:16" x14ac:dyDescent="0.25">
      <c r="H268" s="137"/>
      <c r="I268" s="137"/>
      <c r="J268" s="137"/>
      <c r="K268" s="137"/>
      <c r="L268" s="521"/>
      <c r="M268" s="68" t="s">
        <v>2345</v>
      </c>
      <c r="N268" s="268" t="s">
        <v>526</v>
      </c>
      <c r="O268" s="68" t="s">
        <v>388</v>
      </c>
      <c r="P268" s="137"/>
    </row>
    <row r="269" spans="8:16" x14ac:dyDescent="0.25">
      <c r="H269" s="137"/>
      <c r="I269" s="137"/>
      <c r="J269" s="137"/>
      <c r="K269" s="137"/>
      <c r="L269" s="521"/>
      <c r="M269" s="68" t="s">
        <v>2345</v>
      </c>
      <c r="N269" s="268" t="s">
        <v>525</v>
      </c>
      <c r="O269" s="68" t="s">
        <v>389</v>
      </c>
      <c r="P269" s="137"/>
    </row>
    <row r="270" spans="8:16" x14ac:dyDescent="0.25">
      <c r="H270" s="137"/>
      <c r="I270" s="137"/>
      <c r="J270" s="137"/>
      <c r="K270" s="137"/>
      <c r="L270" s="521"/>
      <c r="M270" s="68" t="s">
        <v>2345</v>
      </c>
      <c r="N270" s="268" t="s">
        <v>2489</v>
      </c>
      <c r="O270" s="68" t="s">
        <v>390</v>
      </c>
      <c r="P270" s="137"/>
    </row>
    <row r="271" spans="8:16" x14ac:dyDescent="0.25">
      <c r="H271" s="137"/>
      <c r="I271" s="137"/>
      <c r="J271" s="137"/>
      <c r="K271" s="137"/>
      <c r="L271" s="521"/>
      <c r="M271" s="68" t="s">
        <v>2345</v>
      </c>
      <c r="N271" s="268" t="s">
        <v>2490</v>
      </c>
      <c r="O271" s="68" t="s">
        <v>390</v>
      </c>
      <c r="P271" s="137"/>
    </row>
    <row r="272" spans="8:16" x14ac:dyDescent="0.25">
      <c r="H272" s="137"/>
      <c r="I272" s="137"/>
      <c r="J272" s="137"/>
      <c r="K272" s="137"/>
      <c r="L272" s="521"/>
      <c r="M272" s="255" t="s">
        <v>2345</v>
      </c>
      <c r="N272" s="256" t="s">
        <v>2491</v>
      </c>
      <c r="O272" s="255" t="s">
        <v>390</v>
      </c>
      <c r="P272" s="137"/>
    </row>
    <row r="273" spans="8:16" x14ac:dyDescent="0.25">
      <c r="H273" s="137"/>
      <c r="I273" s="137"/>
      <c r="J273" s="137"/>
      <c r="K273" s="137"/>
      <c r="L273" s="521"/>
      <c r="M273" s="38" t="s">
        <v>392</v>
      </c>
      <c r="N273" t="s">
        <v>2470</v>
      </c>
      <c r="O273" s="38" t="s">
        <v>2471</v>
      </c>
      <c r="P273" s="137"/>
    </row>
    <row r="274" spans="8:16" x14ac:dyDescent="0.25">
      <c r="H274" s="137"/>
      <c r="I274" s="137"/>
      <c r="J274" s="137"/>
      <c r="K274" s="137"/>
      <c r="L274" s="521"/>
      <c r="M274" s="68" t="s">
        <v>392</v>
      </c>
      <c r="N274" t="s">
        <v>396</v>
      </c>
      <c r="O274" s="68" t="s">
        <v>2472</v>
      </c>
      <c r="P274" s="137"/>
    </row>
    <row r="275" spans="8:16" x14ac:dyDescent="0.25">
      <c r="L275" s="521"/>
      <c r="M275" s="68" t="s">
        <v>392</v>
      </c>
      <c r="N275" t="s">
        <v>397</v>
      </c>
      <c r="O275" s="68" t="s">
        <v>2473</v>
      </c>
      <c r="P275" s="137"/>
    </row>
    <row r="276" spans="8:16" x14ac:dyDescent="0.25">
      <c r="H276" s="137"/>
      <c r="I276" s="137"/>
      <c r="L276" s="521"/>
      <c r="M276" s="68" t="s">
        <v>392</v>
      </c>
      <c r="N276" t="s">
        <v>398</v>
      </c>
      <c r="O276" s="68" t="s">
        <v>2474</v>
      </c>
      <c r="P276" s="137"/>
    </row>
    <row r="277" spans="8:16" x14ac:dyDescent="0.25">
      <c r="H277" s="137"/>
      <c r="I277" s="137"/>
      <c r="L277" s="521"/>
      <c r="M277" s="68" t="s">
        <v>392</v>
      </c>
      <c r="N277" t="s">
        <v>399</v>
      </c>
      <c r="O277" s="68" t="s">
        <v>2475</v>
      </c>
      <c r="P277" s="137"/>
    </row>
    <row r="278" spans="8:16" x14ac:dyDescent="0.25">
      <c r="H278" s="137"/>
      <c r="I278" s="137"/>
      <c r="L278" s="521"/>
      <c r="M278" s="68" t="s">
        <v>392</v>
      </c>
      <c r="N278" t="s">
        <v>400</v>
      </c>
      <c r="O278" s="68" t="s">
        <v>2476</v>
      </c>
      <c r="P278" s="137"/>
    </row>
    <row r="279" spans="8:16" x14ac:dyDescent="0.25">
      <c r="H279" s="137"/>
      <c r="I279" s="137"/>
      <c r="L279" s="521"/>
      <c r="M279" s="68" t="s">
        <v>392</v>
      </c>
      <c r="N279" t="s">
        <v>401</v>
      </c>
      <c r="O279" s="68" t="s">
        <v>2477</v>
      </c>
      <c r="P279" s="137"/>
    </row>
    <row r="280" spans="8:16" x14ac:dyDescent="0.25">
      <c r="H280" s="137"/>
      <c r="I280" s="137"/>
      <c r="L280" s="521"/>
      <c r="M280" s="68" t="s">
        <v>392</v>
      </c>
      <c r="N280" t="s">
        <v>402</v>
      </c>
      <c r="O280" s="68" t="s">
        <v>2478</v>
      </c>
      <c r="P280" s="137"/>
    </row>
    <row r="281" spans="8:16" x14ac:dyDescent="0.25">
      <c r="H281" s="137"/>
      <c r="I281" s="137"/>
      <c r="L281" s="521"/>
      <c r="M281" s="68" t="s">
        <v>392</v>
      </c>
      <c r="N281" t="s">
        <v>403</v>
      </c>
      <c r="O281" s="68" t="s">
        <v>2479</v>
      </c>
      <c r="P281" s="137"/>
    </row>
    <row r="282" spans="8:16" x14ac:dyDescent="0.25">
      <c r="H282" s="137"/>
      <c r="I282" s="137"/>
      <c r="L282" s="521"/>
      <c r="M282" s="68" t="s">
        <v>392</v>
      </c>
      <c r="N282" t="s">
        <v>404</v>
      </c>
      <c r="O282" s="68" t="s">
        <v>2480</v>
      </c>
      <c r="P282" s="137"/>
    </row>
    <row r="283" spans="8:16" x14ac:dyDescent="0.25">
      <c r="H283" s="137"/>
      <c r="I283" s="137"/>
      <c r="L283" s="521"/>
      <c r="M283" s="68" t="s">
        <v>392</v>
      </c>
      <c r="N283" t="s">
        <v>405</v>
      </c>
      <c r="O283" s="68" t="s">
        <v>2481</v>
      </c>
      <c r="P283" s="137"/>
    </row>
    <row r="284" spans="8:16" x14ac:dyDescent="0.25">
      <c r="H284" s="137"/>
      <c r="I284" s="137"/>
      <c r="L284" s="521"/>
      <c r="M284" s="68" t="s">
        <v>392</v>
      </c>
      <c r="N284" t="s">
        <v>406</v>
      </c>
      <c r="O284" s="68" t="s">
        <v>2482</v>
      </c>
      <c r="P284" s="137"/>
    </row>
    <row r="285" spans="8:16" x14ac:dyDescent="0.25">
      <c r="H285" s="137"/>
      <c r="I285" s="137"/>
      <c r="L285" s="521"/>
      <c r="M285" s="68" t="s">
        <v>392</v>
      </c>
      <c r="N285" t="s">
        <v>407</v>
      </c>
      <c r="O285" s="68" t="s">
        <v>2483</v>
      </c>
      <c r="P285" s="137"/>
    </row>
    <row r="286" spans="8:16" x14ac:dyDescent="0.25">
      <c r="H286" s="137"/>
      <c r="I286" s="137"/>
      <c r="L286" s="521"/>
      <c r="M286" s="68" t="s">
        <v>392</v>
      </c>
      <c r="N286" t="s">
        <v>408</v>
      </c>
      <c r="O286" s="68" t="s">
        <v>2484</v>
      </c>
      <c r="P286" s="137"/>
    </row>
    <row r="287" spans="8:16" x14ac:dyDescent="0.25">
      <c r="H287" s="137"/>
      <c r="I287" s="137"/>
      <c r="L287" s="394"/>
      <c r="M287" s="68" t="s">
        <v>392</v>
      </c>
      <c r="N287" s="268" t="s">
        <v>2492</v>
      </c>
      <c r="O287" s="269" t="s">
        <v>394</v>
      </c>
      <c r="P287" s="137"/>
    </row>
    <row r="288" spans="8:16" x14ac:dyDescent="0.25">
      <c r="H288" s="137"/>
      <c r="I288" s="137"/>
      <c r="L288" s="394"/>
      <c r="M288" s="68" t="s">
        <v>392</v>
      </c>
      <c r="N288" s="268" t="s">
        <v>2493</v>
      </c>
      <c r="O288" s="270" t="s">
        <v>395</v>
      </c>
      <c r="P288" s="137"/>
    </row>
    <row r="289" spans="8:16" x14ac:dyDescent="0.25">
      <c r="H289" s="137"/>
      <c r="I289" s="137"/>
      <c r="J289" s="137"/>
      <c r="K289" s="137"/>
      <c r="L289" s="137"/>
      <c r="M289" s="68" t="s">
        <v>392</v>
      </c>
      <c r="N289" s="268" t="s">
        <v>2494</v>
      </c>
      <c r="O289" s="68" t="s">
        <v>393</v>
      </c>
      <c r="P289" s="137"/>
    </row>
    <row r="290" spans="8:16" x14ac:dyDescent="0.25">
      <c r="H290" s="137"/>
      <c r="I290" s="137"/>
      <c r="J290" s="137"/>
      <c r="K290" s="137"/>
      <c r="L290" s="137"/>
      <c r="M290" s="68" t="s">
        <v>392</v>
      </c>
      <c r="N290" s="268" t="s">
        <v>2495</v>
      </c>
      <c r="O290" s="68" t="s">
        <v>393</v>
      </c>
      <c r="P290" s="137"/>
    </row>
    <row r="291" spans="8:16" x14ac:dyDescent="0.25">
      <c r="H291" s="137"/>
      <c r="I291" s="137"/>
      <c r="J291" s="137"/>
      <c r="K291" s="137"/>
      <c r="L291" s="137"/>
      <c r="M291" s="271" t="s">
        <v>392</v>
      </c>
      <c r="N291" s="272" t="s">
        <v>2496</v>
      </c>
      <c r="O291" s="271" t="s">
        <v>393</v>
      </c>
      <c r="P291" s="137"/>
    </row>
    <row r="292" spans="8:16" x14ac:dyDescent="0.25">
      <c r="M292" s="38" t="s">
        <v>424</v>
      </c>
      <c r="N292" s="273" t="s">
        <v>420</v>
      </c>
      <c r="O292" s="275" t="s">
        <v>421</v>
      </c>
    </row>
    <row r="293" spans="8:16" x14ac:dyDescent="0.25">
      <c r="M293" s="68" t="s">
        <v>424</v>
      </c>
      <c r="N293" s="274" t="s">
        <v>423</v>
      </c>
      <c r="O293" s="68" t="s">
        <v>422</v>
      </c>
    </row>
    <row r="294" spans="8:16" x14ac:dyDescent="0.25">
      <c r="M294" s="68" t="s">
        <v>424</v>
      </c>
      <c r="N294" t="s">
        <v>425</v>
      </c>
      <c r="O294" s="68" t="s">
        <v>426</v>
      </c>
    </row>
    <row r="295" spans="8:16" x14ac:dyDescent="0.25">
      <c r="M295" s="68" t="s">
        <v>538</v>
      </c>
      <c r="N295" s="268" t="s">
        <v>2485</v>
      </c>
      <c r="O295" s="269" t="s">
        <v>539</v>
      </c>
    </row>
    <row r="296" spans="8:16" x14ac:dyDescent="0.25">
      <c r="M296" s="68" t="s">
        <v>534</v>
      </c>
      <c r="N296" s="268" t="s">
        <v>2486</v>
      </c>
      <c r="O296" s="270" t="s">
        <v>536</v>
      </c>
    </row>
    <row r="297" spans="8:16" x14ac:dyDescent="0.25">
      <c r="M297" s="68" t="s">
        <v>534</v>
      </c>
      <c r="N297" s="268" t="s">
        <v>2487</v>
      </c>
      <c r="O297" s="68" t="s">
        <v>535</v>
      </c>
    </row>
    <row r="298" spans="8:16" x14ac:dyDescent="0.25">
      <c r="M298" s="68" t="s">
        <v>534</v>
      </c>
      <c r="N298" s="268" t="s">
        <v>2488</v>
      </c>
      <c r="O298" s="68" t="s">
        <v>537</v>
      </c>
    </row>
    <row r="299" spans="8:16" x14ac:dyDescent="0.25">
      <c r="M299" s="276" t="s">
        <v>414</v>
      </c>
      <c r="N299" s="277" t="s">
        <v>415</v>
      </c>
      <c r="O299" s="276" t="s">
        <v>409</v>
      </c>
    </row>
    <row r="300" spans="8:16" x14ac:dyDescent="0.25">
      <c r="M300" s="278" t="s">
        <v>414</v>
      </c>
      <c r="N300" s="279" t="s">
        <v>416</v>
      </c>
      <c r="O300" s="278" t="s">
        <v>410</v>
      </c>
    </row>
    <row r="301" spans="8:16" x14ac:dyDescent="0.25">
      <c r="M301" s="278" t="s">
        <v>414</v>
      </c>
      <c r="N301" s="279" t="s">
        <v>417</v>
      </c>
      <c r="O301" s="278" t="s">
        <v>411</v>
      </c>
    </row>
    <row r="302" spans="8:16" x14ac:dyDescent="0.25">
      <c r="M302" s="278" t="s">
        <v>414</v>
      </c>
      <c r="N302" s="279" t="s">
        <v>418</v>
      </c>
      <c r="O302" s="278" t="s">
        <v>412</v>
      </c>
    </row>
    <row r="303" spans="8:16" x14ac:dyDescent="0.25">
      <c r="M303" s="278" t="s">
        <v>414</v>
      </c>
      <c r="N303" s="279" t="s">
        <v>419</v>
      </c>
      <c r="O303" s="278" t="s">
        <v>413</v>
      </c>
    </row>
    <row r="304" spans="8:16" x14ac:dyDescent="0.25">
      <c r="K304" s="285" t="s">
        <v>1157</v>
      </c>
      <c r="L304" s="281" t="s">
        <v>476</v>
      </c>
      <c r="M304" s="68" t="s">
        <v>414</v>
      </c>
      <c r="N304" s="268" t="s">
        <v>427</v>
      </c>
      <c r="O304" s="68" t="s">
        <v>432</v>
      </c>
    </row>
    <row r="305" spans="12:15" x14ac:dyDescent="0.25">
      <c r="L305" s="270" t="s">
        <v>477</v>
      </c>
      <c r="M305" s="68" t="s">
        <v>414</v>
      </c>
      <c r="N305" s="268" t="s">
        <v>427</v>
      </c>
      <c r="O305" s="68" t="s">
        <v>433</v>
      </c>
    </row>
    <row r="306" spans="12:15" x14ac:dyDescent="0.25">
      <c r="L306" s="270" t="s">
        <v>478</v>
      </c>
      <c r="M306" s="68" t="s">
        <v>414</v>
      </c>
      <c r="N306" s="268" t="s">
        <v>427</v>
      </c>
      <c r="O306" s="68" t="s">
        <v>434</v>
      </c>
    </row>
    <row r="307" spans="12:15" x14ac:dyDescent="0.25">
      <c r="L307" s="270" t="s">
        <v>479</v>
      </c>
      <c r="M307" s="68" t="s">
        <v>414</v>
      </c>
      <c r="N307" s="268" t="s">
        <v>427</v>
      </c>
      <c r="O307" s="68" t="s">
        <v>435</v>
      </c>
    </row>
    <row r="308" spans="12:15" x14ac:dyDescent="0.25">
      <c r="L308" s="270" t="s">
        <v>480</v>
      </c>
      <c r="M308" s="68" t="s">
        <v>414</v>
      </c>
      <c r="N308" s="268" t="s">
        <v>427</v>
      </c>
      <c r="O308" s="68" t="s">
        <v>436</v>
      </c>
    </row>
    <row r="309" spans="12:15" x14ac:dyDescent="0.25">
      <c r="L309" s="270" t="s">
        <v>481</v>
      </c>
      <c r="M309" s="68" t="s">
        <v>414</v>
      </c>
      <c r="N309" s="268" t="s">
        <v>427</v>
      </c>
      <c r="O309" s="68" t="s">
        <v>437</v>
      </c>
    </row>
    <row r="310" spans="12:15" x14ac:dyDescent="0.25">
      <c r="L310" s="270" t="s">
        <v>482</v>
      </c>
      <c r="M310" s="68" t="s">
        <v>414</v>
      </c>
      <c r="N310" s="268" t="s">
        <v>427</v>
      </c>
      <c r="O310" s="68" t="s">
        <v>438</v>
      </c>
    </row>
    <row r="311" spans="12:15" x14ac:dyDescent="0.25">
      <c r="L311" s="270" t="s">
        <v>483</v>
      </c>
      <c r="M311" s="68" t="s">
        <v>414</v>
      </c>
      <c r="N311" s="268" t="s">
        <v>427</v>
      </c>
      <c r="O311" s="68" t="s">
        <v>439</v>
      </c>
    </row>
    <row r="312" spans="12:15" x14ac:dyDescent="0.25">
      <c r="L312" s="270" t="s">
        <v>484</v>
      </c>
      <c r="M312" s="68" t="s">
        <v>414</v>
      </c>
      <c r="N312" s="268" t="s">
        <v>428</v>
      </c>
      <c r="O312" s="68" t="s">
        <v>440</v>
      </c>
    </row>
    <row r="313" spans="12:15" x14ac:dyDescent="0.25">
      <c r="L313" s="270" t="s">
        <v>485</v>
      </c>
      <c r="M313" s="68" t="s">
        <v>414</v>
      </c>
      <c r="N313" s="268" t="s">
        <v>428</v>
      </c>
      <c r="O313" s="68" t="s">
        <v>441</v>
      </c>
    </row>
    <row r="314" spans="12:15" x14ac:dyDescent="0.25">
      <c r="L314" s="270" t="s">
        <v>486</v>
      </c>
      <c r="M314" s="68" t="s">
        <v>414</v>
      </c>
      <c r="N314" s="268" t="s">
        <v>428</v>
      </c>
      <c r="O314" s="68" t="s">
        <v>442</v>
      </c>
    </row>
    <row r="315" spans="12:15" x14ac:dyDescent="0.25">
      <c r="L315" s="270" t="s">
        <v>487</v>
      </c>
      <c r="M315" s="68" t="s">
        <v>414</v>
      </c>
      <c r="N315" s="268" t="s">
        <v>429</v>
      </c>
      <c r="O315" s="68" t="s">
        <v>443</v>
      </c>
    </row>
    <row r="316" spans="12:15" x14ac:dyDescent="0.25">
      <c r="L316" s="270" t="s">
        <v>488</v>
      </c>
      <c r="M316" s="68" t="s">
        <v>414</v>
      </c>
      <c r="N316" s="268" t="s">
        <v>429</v>
      </c>
      <c r="O316" s="68" t="s">
        <v>444</v>
      </c>
    </row>
    <row r="317" spans="12:15" x14ac:dyDescent="0.25">
      <c r="L317" s="270" t="s">
        <v>489</v>
      </c>
      <c r="M317" s="68" t="s">
        <v>414</v>
      </c>
      <c r="N317" s="268" t="s">
        <v>429</v>
      </c>
      <c r="O317" s="68" t="s">
        <v>445</v>
      </c>
    </row>
    <row r="318" spans="12:15" x14ac:dyDescent="0.25">
      <c r="L318" s="270" t="s">
        <v>490</v>
      </c>
      <c r="M318" s="68" t="s">
        <v>414</v>
      </c>
      <c r="N318" s="268" t="s">
        <v>429</v>
      </c>
      <c r="O318" s="68" t="s">
        <v>446</v>
      </c>
    </row>
    <row r="319" spans="12:15" x14ac:dyDescent="0.25">
      <c r="L319" s="270" t="s">
        <v>491</v>
      </c>
      <c r="M319" s="68" t="s">
        <v>414</v>
      </c>
      <c r="N319" s="268" t="s">
        <v>430</v>
      </c>
      <c r="O319" s="68" t="s">
        <v>447</v>
      </c>
    </row>
    <row r="320" spans="12:15" x14ac:dyDescent="0.25">
      <c r="L320" s="270" t="s">
        <v>492</v>
      </c>
      <c r="M320" s="68" t="s">
        <v>414</v>
      </c>
      <c r="N320" s="268" t="s">
        <v>430</v>
      </c>
      <c r="O320" s="68" t="s">
        <v>448</v>
      </c>
    </row>
    <row r="321" spans="12:15" x14ac:dyDescent="0.25">
      <c r="L321" s="270" t="s">
        <v>493</v>
      </c>
      <c r="M321" s="68" t="s">
        <v>414</v>
      </c>
      <c r="N321" s="268" t="s">
        <v>430</v>
      </c>
      <c r="O321" s="68" t="s">
        <v>449</v>
      </c>
    </row>
    <row r="322" spans="12:15" x14ac:dyDescent="0.25">
      <c r="L322" s="270" t="s">
        <v>494</v>
      </c>
      <c r="M322" s="68" t="s">
        <v>414</v>
      </c>
      <c r="N322" s="268" t="s">
        <v>431</v>
      </c>
      <c r="O322" s="68" t="s">
        <v>450</v>
      </c>
    </row>
    <row r="323" spans="12:15" x14ac:dyDescent="0.25">
      <c r="L323" s="270" t="s">
        <v>495</v>
      </c>
      <c r="M323" s="68" t="s">
        <v>414</v>
      </c>
      <c r="N323" s="268" t="s">
        <v>427</v>
      </c>
      <c r="O323" s="68" t="s">
        <v>451</v>
      </c>
    </row>
    <row r="324" spans="12:15" x14ac:dyDescent="0.25">
      <c r="L324" s="270" t="s">
        <v>496</v>
      </c>
      <c r="M324" s="68" t="s">
        <v>414</v>
      </c>
      <c r="N324" s="268" t="s">
        <v>427</v>
      </c>
      <c r="O324" s="68" t="s">
        <v>452</v>
      </c>
    </row>
    <row r="325" spans="12:15" x14ac:dyDescent="0.25">
      <c r="L325" s="270" t="s">
        <v>497</v>
      </c>
      <c r="M325" s="68" t="s">
        <v>414</v>
      </c>
      <c r="N325" s="268" t="s">
        <v>427</v>
      </c>
      <c r="O325" s="68" t="s">
        <v>453</v>
      </c>
    </row>
    <row r="326" spans="12:15" x14ac:dyDescent="0.25">
      <c r="L326" s="270" t="s">
        <v>498</v>
      </c>
      <c r="M326" s="68" t="s">
        <v>414</v>
      </c>
      <c r="N326" s="268" t="s">
        <v>427</v>
      </c>
      <c r="O326" s="68" t="s">
        <v>454</v>
      </c>
    </row>
    <row r="327" spans="12:15" x14ac:dyDescent="0.25">
      <c r="L327" s="270" t="s">
        <v>499</v>
      </c>
      <c r="M327" s="68" t="s">
        <v>414</v>
      </c>
      <c r="N327" s="268" t="s">
        <v>427</v>
      </c>
      <c r="O327" s="68" t="s">
        <v>455</v>
      </c>
    </row>
    <row r="328" spans="12:15" x14ac:dyDescent="0.25">
      <c r="L328" s="270" t="s">
        <v>500</v>
      </c>
      <c r="M328" s="68" t="s">
        <v>414</v>
      </c>
      <c r="N328" s="268" t="s">
        <v>427</v>
      </c>
      <c r="O328" s="68" t="s">
        <v>456</v>
      </c>
    </row>
    <row r="329" spans="12:15" x14ac:dyDescent="0.25">
      <c r="L329" s="270" t="s">
        <v>501</v>
      </c>
      <c r="M329" s="68" t="s">
        <v>414</v>
      </c>
      <c r="N329" s="268" t="s">
        <v>428</v>
      </c>
      <c r="O329" s="68" t="s">
        <v>457</v>
      </c>
    </row>
    <row r="330" spans="12:15" x14ac:dyDescent="0.25">
      <c r="L330" s="270" t="s">
        <v>502</v>
      </c>
      <c r="M330" s="68" t="s">
        <v>414</v>
      </c>
      <c r="N330" s="268" t="s">
        <v>428</v>
      </c>
      <c r="O330" s="68" t="s">
        <v>458</v>
      </c>
    </row>
    <row r="331" spans="12:15" x14ac:dyDescent="0.25">
      <c r="L331" s="270" t="s">
        <v>503</v>
      </c>
      <c r="M331" s="68" t="s">
        <v>414</v>
      </c>
      <c r="N331" s="268" t="s">
        <v>428</v>
      </c>
      <c r="O331" s="68" t="s">
        <v>459</v>
      </c>
    </row>
    <row r="332" spans="12:15" x14ac:dyDescent="0.25">
      <c r="L332" s="270" t="s">
        <v>504</v>
      </c>
      <c r="M332" s="68" t="s">
        <v>414</v>
      </c>
      <c r="N332" s="268" t="s">
        <v>428</v>
      </c>
      <c r="O332" s="68" t="s">
        <v>460</v>
      </c>
    </row>
    <row r="333" spans="12:15" x14ac:dyDescent="0.25">
      <c r="L333" s="270" t="s">
        <v>505</v>
      </c>
      <c r="M333" s="68" t="s">
        <v>414</v>
      </c>
      <c r="N333" s="268" t="s">
        <v>429</v>
      </c>
      <c r="O333" s="68" t="s">
        <v>461</v>
      </c>
    </row>
    <row r="334" spans="12:15" x14ac:dyDescent="0.25">
      <c r="L334" s="270" t="s">
        <v>506</v>
      </c>
      <c r="M334" s="68" t="s">
        <v>414</v>
      </c>
      <c r="N334" s="268" t="s">
        <v>429</v>
      </c>
      <c r="O334" s="68" t="s">
        <v>462</v>
      </c>
    </row>
    <row r="335" spans="12:15" x14ac:dyDescent="0.25">
      <c r="L335" s="270" t="s">
        <v>507</v>
      </c>
      <c r="M335" s="68" t="s">
        <v>414</v>
      </c>
      <c r="N335" s="268" t="s">
        <v>429</v>
      </c>
      <c r="O335" s="68" t="s">
        <v>463</v>
      </c>
    </row>
    <row r="336" spans="12:15" x14ac:dyDescent="0.25">
      <c r="L336" s="270" t="s">
        <v>508</v>
      </c>
      <c r="M336" s="68" t="s">
        <v>414</v>
      </c>
      <c r="N336" s="268" t="s">
        <v>430</v>
      </c>
      <c r="O336" s="68" t="s">
        <v>464</v>
      </c>
    </row>
    <row r="337" spans="12:15" x14ac:dyDescent="0.25">
      <c r="L337" s="270" t="s">
        <v>509</v>
      </c>
      <c r="M337" s="68" t="s">
        <v>414</v>
      </c>
      <c r="N337" s="268" t="s">
        <v>430</v>
      </c>
      <c r="O337" s="68" t="s">
        <v>465</v>
      </c>
    </row>
    <row r="338" spans="12:15" x14ac:dyDescent="0.25">
      <c r="L338" s="270" t="s">
        <v>510</v>
      </c>
      <c r="M338" s="68" t="s">
        <v>414</v>
      </c>
      <c r="N338" s="268" t="s">
        <v>427</v>
      </c>
      <c r="O338" s="68" t="s">
        <v>466</v>
      </c>
    </row>
    <row r="339" spans="12:15" x14ac:dyDescent="0.25">
      <c r="L339" s="270" t="s">
        <v>511</v>
      </c>
      <c r="M339" s="68" t="s">
        <v>414</v>
      </c>
      <c r="N339" s="268" t="s">
        <v>428</v>
      </c>
      <c r="O339" s="68" t="s">
        <v>467</v>
      </c>
    </row>
    <row r="340" spans="12:15" x14ac:dyDescent="0.25">
      <c r="L340" s="270" t="s">
        <v>512</v>
      </c>
      <c r="M340" s="68" t="s">
        <v>414</v>
      </c>
      <c r="N340" s="268" t="s">
        <v>429</v>
      </c>
      <c r="O340" s="68" t="s">
        <v>468</v>
      </c>
    </row>
    <row r="341" spans="12:15" x14ac:dyDescent="0.25">
      <c r="L341" s="270" t="s">
        <v>513</v>
      </c>
      <c r="M341" s="68" t="s">
        <v>414</v>
      </c>
      <c r="N341" s="268" t="s">
        <v>430</v>
      </c>
      <c r="O341" s="68" t="s">
        <v>469</v>
      </c>
    </row>
    <row r="342" spans="12:15" x14ac:dyDescent="0.25">
      <c r="L342" s="270" t="s">
        <v>514</v>
      </c>
      <c r="M342" s="68" t="s">
        <v>414</v>
      </c>
      <c r="N342" s="268" t="s">
        <v>431</v>
      </c>
      <c r="O342" s="68" t="s">
        <v>470</v>
      </c>
    </row>
    <row r="343" spans="12:15" x14ac:dyDescent="0.25">
      <c r="L343" s="283" t="s">
        <v>515</v>
      </c>
      <c r="M343" s="284" t="s">
        <v>414</v>
      </c>
      <c r="N343" s="283" t="s">
        <v>431</v>
      </c>
      <c r="O343" s="284" t="s">
        <v>409</v>
      </c>
    </row>
    <row r="344" spans="12:15" x14ac:dyDescent="0.25">
      <c r="L344" s="283" t="s">
        <v>516</v>
      </c>
      <c r="M344" s="284" t="s">
        <v>414</v>
      </c>
      <c r="N344" s="283" t="s">
        <v>431</v>
      </c>
      <c r="O344" s="284" t="s">
        <v>410</v>
      </c>
    </row>
    <row r="345" spans="12:15" x14ac:dyDescent="0.25">
      <c r="L345" s="283" t="s">
        <v>517</v>
      </c>
      <c r="M345" s="284" t="s">
        <v>414</v>
      </c>
      <c r="N345" s="283" t="s">
        <v>431</v>
      </c>
      <c r="O345" s="284" t="s">
        <v>411</v>
      </c>
    </row>
    <row r="346" spans="12:15" x14ac:dyDescent="0.25">
      <c r="L346" s="283" t="s">
        <v>518</v>
      </c>
      <c r="M346" s="284" t="s">
        <v>414</v>
      </c>
      <c r="N346" s="283" t="s">
        <v>431</v>
      </c>
      <c r="O346" s="284" t="s">
        <v>412</v>
      </c>
    </row>
    <row r="347" spans="12:15" x14ac:dyDescent="0.25">
      <c r="L347" s="283" t="s">
        <v>519</v>
      </c>
      <c r="M347" s="284" t="s">
        <v>414</v>
      </c>
      <c r="N347" s="283" t="s">
        <v>431</v>
      </c>
      <c r="O347" s="284" t="s">
        <v>413</v>
      </c>
    </row>
    <row r="348" spans="12:15" x14ac:dyDescent="0.25">
      <c r="L348" s="270" t="s">
        <v>520</v>
      </c>
      <c r="M348" s="68" t="s">
        <v>414</v>
      </c>
      <c r="N348" s="268" t="s">
        <v>431</v>
      </c>
      <c r="O348" s="68" t="s">
        <v>471</v>
      </c>
    </row>
    <row r="349" spans="12:15" x14ac:dyDescent="0.25">
      <c r="L349" s="270" t="s">
        <v>521</v>
      </c>
      <c r="M349" s="68" t="s">
        <v>414</v>
      </c>
      <c r="N349" s="268" t="s">
        <v>431</v>
      </c>
      <c r="O349" s="68" t="s">
        <v>472</v>
      </c>
    </row>
    <row r="350" spans="12:15" x14ac:dyDescent="0.25">
      <c r="L350" s="270" t="s">
        <v>522</v>
      </c>
      <c r="M350" s="68" t="s">
        <v>414</v>
      </c>
      <c r="N350" s="268" t="s">
        <v>431</v>
      </c>
      <c r="O350" s="68" t="s">
        <v>473</v>
      </c>
    </row>
    <row r="351" spans="12:15" x14ac:dyDescent="0.25">
      <c r="L351" s="270" t="s">
        <v>523</v>
      </c>
      <c r="M351" s="68" t="s">
        <v>414</v>
      </c>
      <c r="N351" s="268" t="s">
        <v>431</v>
      </c>
      <c r="O351" s="68" t="s">
        <v>474</v>
      </c>
    </row>
    <row r="352" spans="12:15" x14ac:dyDescent="0.25">
      <c r="L352" s="282" t="s">
        <v>524</v>
      </c>
      <c r="M352" s="68" t="s">
        <v>414</v>
      </c>
      <c r="N352" s="268" t="s">
        <v>431</v>
      </c>
      <c r="O352" s="68" t="s">
        <v>475</v>
      </c>
    </row>
  </sheetData>
  <sortState xmlns:xlrd2="http://schemas.microsoft.com/office/spreadsheetml/2017/richdata2" ref="M13:O244">
    <sortCondition ref="M13:M244"/>
    <sortCondition ref="O13:O244"/>
  </sortState>
  <mergeCells count="19">
    <mergeCell ref="A1:A2"/>
    <mergeCell ref="B1:D1"/>
    <mergeCell ref="B29:C29"/>
    <mergeCell ref="B30:C30"/>
    <mergeCell ref="B64:B72"/>
    <mergeCell ref="K21:K27"/>
    <mergeCell ref="B73:D73"/>
    <mergeCell ref="B74:D81"/>
    <mergeCell ref="B3:D3"/>
    <mergeCell ref="B2:C2"/>
    <mergeCell ref="B36:D36"/>
    <mergeCell ref="B37:D41"/>
    <mergeCell ref="B54:B56"/>
    <mergeCell ref="B58:B63"/>
    <mergeCell ref="B33:C33"/>
    <mergeCell ref="B34:C34"/>
    <mergeCell ref="B35:C35"/>
    <mergeCell ref="B48:B53"/>
    <mergeCell ref="B57:D57"/>
  </mergeCells>
  <dataValidations count="23">
    <dataValidation showInputMessage="1" showErrorMessage="1" sqref="B12 B20 D12 D20" xr:uid="{00000000-0002-0000-0300-000000000000}"/>
    <dataValidation type="list" allowBlank="1" showInputMessage="1" showErrorMessage="1" sqref="O6" xr:uid="{00000000-0002-0000-0300-000003000000}">
      <formula1>"Y54, Y55, Y56, Y57, IHCP, N/A"</formula1>
    </dataValidation>
    <dataValidation type="list" allowBlank="1" showInputMessage="1" showErrorMessage="1" sqref="O13" xr:uid="{4471CE26-D40F-4278-ACA2-F4AFBA0EF8EB}">
      <formula1>"1 , 2 , 3 ,4 , 5 "</formula1>
    </dataValidation>
    <dataValidation type="list" allowBlank="1" showInputMessage="1" sqref="D47" xr:uid="{00000000-0002-0000-0300-000005000000}">
      <formula1>"No: dose values transferred electronically at all stages, Yes, Yes: all values QA checked, Yes: See comments, Not known"</formula1>
    </dataValidation>
    <dataValidation type="list" allowBlank="1" showInputMessage="1" sqref="D53 D49:D51" xr:uid="{00000000-0002-0000-0300-000006000000}">
      <formula1>"No,Yes,Yes: See comments, Not known"</formula1>
    </dataValidation>
    <dataValidation type="list" allowBlank="1" showInputMessage="1" sqref="D48" xr:uid="{00000000-0002-0000-0300-000007000000}">
      <formula1>"No, Yes for all submitted data, Yes for some data, Yes: See comments, Not known"</formula1>
    </dataValidation>
    <dataValidation type="list" allowBlank="1" showInputMessage="1" sqref="D52" xr:uid="{00000000-0002-0000-0300-000008000000}">
      <formula1>"No, Yes,Yes: See comments, Not known"</formula1>
    </dataValidation>
    <dataValidation type="list" allowBlank="1" showInputMessage="1" sqref="D45" xr:uid="{00000000-0002-0000-0300-000009000000}">
      <formula1>"Retrospective,Prospective,Both,Not known"</formula1>
    </dataValidation>
    <dataValidation type="list" allowBlank="1" showInputMessage="1" sqref="D46" xr:uid="{00000000-0002-0000-0300-00000A000000}">
      <formula1>"Yes, Yes: See comments, Possibly, Possibly: see comments, No, Not known"</formula1>
    </dataValidation>
    <dataValidation type="list" allowBlank="1" showInputMessage="1" sqref="D31" xr:uid="{00000000-0002-0000-0300-00000B000000}">
      <formula1>$J$29:$J$46</formula1>
    </dataValidation>
    <dataValidation type="list" allowBlank="1" showInputMessage="1" sqref="D64:D66 D69:D71 D62" xr:uid="{00000000-0002-0000-0300-00000C000000}">
      <formula1>"No, Not known, Yes,  Yes: In some cases, Yes: See comments, Other, Other: See comments"</formula1>
    </dataValidation>
    <dataValidation type="list" allowBlank="1" showInputMessage="1" sqref="D60" xr:uid="{00000000-0002-0000-0300-00000E000000}">
      <formula1>"No, Not known, Yes: See weight/BMI/physique questions below, Yes: See comments, Yes: In some cases, Yes"</formula1>
    </dataValidation>
    <dataValidation type="list" allowBlank="1" showInputMessage="1" sqref="D59" xr:uid="{00000000-0002-0000-0300-00000F000000}">
      <formula1>"No, Not known, Yes: See comments, Yes: In some cases, Yes"</formula1>
    </dataValidation>
    <dataValidation type="list" allowBlank="1" showInputMessage="1" sqref="D58" xr:uid="{00000000-0002-0000-0300-000010000000}">
      <formula1>"No exclusion based on image quality, Not known, Yes: See comments, Yes: In some cases, Yes"</formula1>
    </dataValidation>
    <dataValidation type="list" allowBlank="1" showInputMessage="1" sqref="D68" xr:uid="{00000000-0002-0000-0300-000011000000}">
      <formula1>"No BMI restriction used, Not known, Only BMIs between 18.5 and 25, Only BMIs between 18.5 and 30, Other BMI range, Other BMI range: See comments"</formula1>
    </dataValidation>
    <dataValidation type="list" allowBlank="1" showInputMessage="1" sqref="D67" xr:uid="{00000000-0002-0000-0300-000012000000}">
      <formula1>"No weight restriction used, Not known, 50 to 90 kg, 30 to 110 kg, Group mean weight 65 to 75 kg or 75 to 85 kg, Group median weight 65 to 75 kg or 75 to 85 kg, Other, Other: See comments"</formula1>
    </dataValidation>
    <dataValidation type="list" allowBlank="1" showInputMessage="1" sqref="D61" xr:uid="{00000000-0002-0000-0300-000013000000}">
      <formula1>"No, Not known, Yes: Test and conditions given in Comments Section,  Yes: In some cases, Yes, Other, Other: See comments"</formula1>
    </dataValidation>
    <dataValidation type="list" allowBlank="1" showInputMessage="1" sqref="D72 D63" xr:uid="{00000000-0002-0000-0300-000014000000}">
      <formula1>"Yes, No, Not known"</formula1>
    </dataValidation>
    <dataValidation allowBlank="1" showInputMessage="1" sqref="D54" xr:uid="{00000000-0002-0000-0300-000015000000}"/>
    <dataValidation type="list" allowBlank="1" showInputMessage="1" sqref="D28" xr:uid="{00000000-0002-0000-0300-000016000000}">
      <formula1>"England, Northern Ireland, Isle of Mann, Scotland, Wales, Gibraltar, States of Guernsey  Government, States of Jersey Government, Other British Overseas Territories, Other"</formula1>
    </dataValidation>
    <dataValidation type="list" allowBlank="1" showInputMessage="1" showErrorMessage="1" sqref="K13" xr:uid="{00000000-0002-0000-0300-00001A000000}">
      <formula1>$L$19:$L$78</formula1>
    </dataValidation>
    <dataValidation type="list" allowBlank="1" showInputMessage="1" showErrorMessage="1" sqref="K11" xr:uid="{65F978C2-07D2-4EAC-8DF5-6A0EBAC86DA3}">
      <formula1>"Q71,Q72,Q74,Q75,Q76,Q77,Q78,Q79,Q83,Q84,Q85,Q86,Q87,Q88,Q99, IHCP,Scot,NI,IoM,SoG,SoJ, BoT, N/A"</formula1>
    </dataValidation>
    <dataValidation type="list" allowBlank="1" showInputMessage="1" showErrorMessage="1" sqref="K12" xr:uid="{00000000-0002-0000-0300-000002000000}">
      <formula1>$N$7:$N$352</formula1>
    </dataValidation>
  </dataValidations>
  <hyperlinks>
    <hyperlink ref="B15" r:id="rId1" xr:uid="{00000000-0004-0000-0300-000000000000}"/>
  </hyperlinks>
  <pageMargins left="0.11811023622047245" right="0.11811023622047245" top="0.55118110236220474" bottom="0.55118110236220474" header="0.31496062992125984" footer="0.31496062992125984"/>
  <pageSetup paperSize="8" scale="94" fitToHeight="0" orientation="landscape" r:id="rId2"/>
  <headerFooter>
    <oddHeader>&amp;L&amp;F  &amp;KFF0000&amp;A&amp;R&amp;D  &amp;T</oddHeader>
    <oddFooter>&amp;C&amp;P  of  &amp;N</oddFooter>
  </headerFooter>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C99"/>
    <pageSetUpPr fitToPage="1"/>
  </sheetPr>
  <dimension ref="A1:CA306"/>
  <sheetViews>
    <sheetView zoomScale="80" zoomScaleNormal="80" workbookViewId="0">
      <selection sqref="A1:A2"/>
    </sheetView>
  </sheetViews>
  <sheetFormatPr defaultColWidth="9.140625" defaultRowHeight="15" x14ac:dyDescent="0.25"/>
  <cols>
    <col min="1" max="1" width="15.7109375" style="312" customWidth="1"/>
    <col min="2" max="2" width="49.42578125" style="312" customWidth="1"/>
    <col min="3" max="3" width="57" style="312" customWidth="1"/>
    <col min="4" max="4" width="53.5703125" style="312" customWidth="1"/>
    <col min="5" max="5" width="8.5703125" style="312" customWidth="1"/>
    <col min="6" max="6" width="10.7109375" style="312" customWidth="1"/>
    <col min="7" max="8" width="10.28515625" style="371" customWidth="1"/>
    <col min="9" max="9" width="9.140625" style="312" hidden="1" customWidth="1"/>
    <col min="10" max="10" width="9.140625" style="394" hidden="1" customWidth="1"/>
    <col min="11" max="11" width="60.85546875" style="394" hidden="1" customWidth="1"/>
    <col min="12" max="12" width="14" style="394" hidden="1" customWidth="1"/>
    <col min="13" max="13" width="12.28515625" style="394" hidden="1" customWidth="1"/>
    <col min="14" max="14" width="14" style="394" hidden="1" customWidth="1"/>
    <col min="15" max="15" width="39" style="312" hidden="1" customWidth="1"/>
    <col min="16" max="16" width="9.140625" style="312" hidden="1" customWidth="1"/>
    <col min="17" max="17" width="40.5703125" style="312" hidden="1" customWidth="1"/>
    <col min="18" max="18" width="37.140625" style="312" hidden="1" customWidth="1"/>
    <col min="19" max="19" width="29.7109375" style="312" hidden="1" customWidth="1"/>
    <col min="20" max="24" width="9.140625" style="312" hidden="1" customWidth="1"/>
    <col min="25" max="25" width="33.28515625" style="78" hidden="1" customWidth="1"/>
    <col min="26" max="26" width="45" style="78" hidden="1" customWidth="1"/>
    <col min="27" max="27" width="38.28515625" style="78" hidden="1" customWidth="1"/>
    <col min="28" max="28" width="40.28515625" style="78" hidden="1" customWidth="1"/>
    <col min="29" max="29" width="41.5703125" style="78" hidden="1" customWidth="1"/>
    <col min="30" max="30" width="26.28515625" style="78" hidden="1" customWidth="1"/>
    <col min="31" max="31" width="18.85546875" style="78" hidden="1" customWidth="1"/>
    <col min="32" max="32" width="32.28515625" style="146" hidden="1" customWidth="1"/>
    <col min="33" max="45" width="40.7109375" style="78" hidden="1" customWidth="1"/>
    <col min="46" max="46" width="24.5703125" style="315" hidden="1" customWidth="1"/>
    <col min="47" max="47" width="34.7109375" style="315" hidden="1" customWidth="1"/>
    <col min="48" max="48" width="63.7109375" style="315" hidden="1" customWidth="1"/>
    <col min="49" max="49" width="84.7109375" style="315" hidden="1" customWidth="1"/>
    <col min="50" max="50" width="48.5703125" style="315" hidden="1" customWidth="1"/>
    <col min="51" max="51" width="18.42578125" style="79" hidden="1" customWidth="1"/>
    <col min="52" max="52" width="39.5703125" style="79" hidden="1" customWidth="1"/>
    <col min="53" max="54" width="31.85546875" style="120" hidden="1" customWidth="1"/>
    <col min="55" max="56" width="37.5703125" style="120" hidden="1" customWidth="1"/>
    <col min="57" max="57" width="49.28515625" style="120" hidden="1" customWidth="1"/>
    <col min="58" max="58" width="50.7109375" style="120" hidden="1" customWidth="1"/>
    <col min="59" max="59" width="52.42578125" style="120" hidden="1" customWidth="1"/>
    <col min="60" max="60" width="34.28515625" style="315" hidden="1" customWidth="1"/>
    <col min="61" max="61" width="30" style="78" hidden="1" customWidth="1"/>
    <col min="62" max="63" width="20.7109375" style="78" hidden="1" customWidth="1"/>
    <col min="64" max="64" width="32.85546875" style="78" hidden="1" customWidth="1"/>
    <col min="65" max="65" width="33" style="78" hidden="1" customWidth="1"/>
    <col min="66" max="66" width="25.5703125" style="78" hidden="1" customWidth="1"/>
    <col min="67" max="67" width="19" style="315" hidden="1" customWidth="1"/>
    <col min="68" max="68" width="22" style="315" hidden="1" customWidth="1"/>
    <col min="69" max="69" width="45.28515625" style="315" hidden="1" customWidth="1"/>
    <col min="70" max="70" width="23" style="315" hidden="1" customWidth="1"/>
    <col min="71" max="71" width="32.5703125" style="92" hidden="1" customWidth="1"/>
    <col min="72" max="72" width="23.140625" style="92" hidden="1" customWidth="1"/>
    <col min="73" max="76" width="40.7109375" style="78" hidden="1" customWidth="1"/>
    <col min="77" max="77" width="57.140625" style="78" hidden="1" customWidth="1"/>
    <col min="78" max="78" width="50.140625" style="78" hidden="1" customWidth="1"/>
    <col min="79" max="79" width="9.140625" style="312" hidden="1" customWidth="1"/>
    <col min="80" max="81" width="9.140625" style="312" customWidth="1"/>
    <col min="82" max="16384" width="9.140625" style="312"/>
  </cols>
  <sheetData>
    <row r="1" spans="1:78" ht="37.35" customHeight="1" x14ac:dyDescent="0.45">
      <c r="A1" s="1635" t="s">
        <v>765</v>
      </c>
      <c r="B1" s="1659" t="s">
        <v>1939</v>
      </c>
      <c r="C1" s="1529"/>
      <c r="D1" s="1529"/>
      <c r="E1" s="331"/>
      <c r="F1" s="360"/>
      <c r="G1" s="361"/>
      <c r="H1" s="361"/>
      <c r="I1" s="421" t="s">
        <v>1081</v>
      </c>
      <c r="J1" s="421"/>
      <c r="K1" s="421"/>
      <c r="L1" s="421"/>
      <c r="M1" s="137"/>
      <c r="N1" s="137"/>
      <c r="O1" s="421" t="s">
        <v>796</v>
      </c>
      <c r="P1" s="421"/>
      <c r="Q1" s="421"/>
      <c r="R1" s="421"/>
      <c r="S1" s="421"/>
      <c r="T1" s="137"/>
      <c r="U1" s="137"/>
      <c r="V1" s="137"/>
      <c r="Y1" s="567" t="s">
        <v>938</v>
      </c>
      <c r="Z1" s="199"/>
      <c r="AA1" s="184"/>
      <c r="AB1" s="529" t="s">
        <v>299</v>
      </c>
      <c r="AC1" s="529"/>
      <c r="AD1" s="529" t="s">
        <v>299</v>
      </c>
      <c r="AE1" s="184"/>
      <c r="AF1" s="529" t="s">
        <v>299</v>
      </c>
      <c r="AG1" s="185"/>
      <c r="AH1" s="185"/>
      <c r="AI1" s="185"/>
      <c r="AJ1" s="529" t="s">
        <v>299</v>
      </c>
      <c r="AK1" s="529"/>
      <c r="AL1" s="529" t="s">
        <v>299</v>
      </c>
      <c r="AM1" s="529"/>
      <c r="AN1" s="529"/>
      <c r="AO1" s="529" t="s">
        <v>299</v>
      </c>
      <c r="AP1" s="529"/>
      <c r="AQ1" s="529"/>
      <c r="AR1" s="529"/>
      <c r="AS1" s="529" t="s">
        <v>299</v>
      </c>
      <c r="AT1" s="184"/>
      <c r="AU1" s="184"/>
      <c r="AV1" s="199" t="s">
        <v>335</v>
      </c>
      <c r="AW1" s="184"/>
      <c r="AX1" s="568" t="s">
        <v>299</v>
      </c>
      <c r="AY1" s="530" t="s">
        <v>298</v>
      </c>
      <c r="AZ1" s="530"/>
      <c r="BA1" s="529" t="s">
        <v>299</v>
      </c>
      <c r="BB1" s="529"/>
      <c r="BC1" s="187"/>
      <c r="BD1" s="187"/>
      <c r="BE1" s="529" t="s">
        <v>299</v>
      </c>
      <c r="BF1" s="187"/>
      <c r="BG1" s="187"/>
      <c r="BH1" s="568" t="s">
        <v>299</v>
      </c>
      <c r="BI1" s="184"/>
      <c r="BJ1" s="568" t="s">
        <v>299</v>
      </c>
      <c r="BK1" s="530" t="s">
        <v>298</v>
      </c>
      <c r="BL1" s="530"/>
      <c r="BM1" s="530"/>
      <c r="BN1" s="529" t="s">
        <v>299</v>
      </c>
      <c r="BO1" s="186"/>
      <c r="BP1" s="199" t="s">
        <v>335</v>
      </c>
      <c r="BQ1" s="186"/>
      <c r="BR1" s="186"/>
      <c r="BS1" s="188"/>
      <c r="BT1" s="568" t="s">
        <v>299</v>
      </c>
      <c r="BU1" s="530" t="s">
        <v>298</v>
      </c>
      <c r="BV1" s="199" t="s">
        <v>335</v>
      </c>
      <c r="BW1" s="184"/>
      <c r="BX1" s="568" t="s">
        <v>299</v>
      </c>
      <c r="BY1" s="530" t="s">
        <v>298</v>
      </c>
      <c r="BZ1" s="184"/>
    </row>
    <row r="2" spans="1:78" ht="23.25" customHeight="1" thickBot="1" x14ac:dyDescent="0.5">
      <c r="A2" s="1636"/>
      <c r="B2" s="1660"/>
      <c r="C2" s="1529"/>
      <c r="D2" s="1529"/>
      <c r="E2" s="331"/>
      <c r="I2" s="138" t="s">
        <v>379</v>
      </c>
      <c r="J2" s="137"/>
      <c r="K2" s="137"/>
      <c r="L2" s="137"/>
      <c r="M2" s="137"/>
      <c r="N2" s="137"/>
      <c r="O2" s="676" t="s">
        <v>240</v>
      </c>
      <c r="P2" s="142"/>
      <c r="Q2" s="421"/>
      <c r="R2" s="421"/>
      <c r="S2" s="421"/>
      <c r="T2" s="137"/>
      <c r="U2" s="137"/>
      <c r="V2" s="137"/>
      <c r="Y2" s="528" t="s">
        <v>270</v>
      </c>
      <c r="Z2" s="569"/>
      <c r="AA2" s="570"/>
      <c r="AB2" s="530" t="s">
        <v>298</v>
      </c>
      <c r="AC2" s="530"/>
      <c r="AD2" s="530" t="s">
        <v>298</v>
      </c>
      <c r="AE2" s="192"/>
      <c r="AF2" s="530" t="s">
        <v>298</v>
      </c>
      <c r="AG2" s="571"/>
      <c r="AH2" s="571"/>
      <c r="AI2" s="571"/>
      <c r="AJ2" s="530" t="s">
        <v>298</v>
      </c>
      <c r="AK2" s="530"/>
      <c r="AL2" s="530" t="s">
        <v>298</v>
      </c>
      <c r="AM2" s="530"/>
      <c r="AN2" s="530"/>
      <c r="AO2" s="530" t="s">
        <v>298</v>
      </c>
      <c r="AP2" s="530"/>
      <c r="AQ2" s="530"/>
      <c r="AR2" s="530"/>
      <c r="AS2" s="530" t="s">
        <v>298</v>
      </c>
      <c r="AT2" s="570"/>
      <c r="AU2" s="570"/>
      <c r="AV2" s="199"/>
      <c r="AW2" s="199"/>
      <c r="AX2" s="539"/>
      <c r="AY2" s="572"/>
      <c r="AZ2" s="572"/>
      <c r="BA2" s="530" t="s">
        <v>298</v>
      </c>
      <c r="BB2" s="530"/>
      <c r="BC2" s="573"/>
      <c r="BD2" s="573"/>
      <c r="BE2" s="530" t="s">
        <v>298</v>
      </c>
      <c r="BF2" s="573"/>
      <c r="BG2" s="573"/>
      <c r="BH2" s="539"/>
      <c r="BI2" s="601"/>
      <c r="BJ2" s="602"/>
      <c r="BK2" s="602"/>
      <c r="BL2" s="602"/>
      <c r="BM2" s="602"/>
      <c r="BN2" s="530" t="s">
        <v>298</v>
      </c>
      <c r="BO2" s="603"/>
      <c r="BP2" s="604"/>
      <c r="BQ2" s="603"/>
      <c r="BR2" s="603"/>
      <c r="BS2" s="605"/>
      <c r="BT2" s="605"/>
      <c r="BU2" s="602"/>
      <c r="BV2" s="602"/>
      <c r="BW2" s="602"/>
      <c r="BX2" s="602"/>
      <c r="BY2" s="602"/>
      <c r="BZ2" s="602"/>
    </row>
    <row r="3" spans="1:78" ht="24.75" customHeight="1" thickBot="1" x14ac:dyDescent="0.4">
      <c r="A3" s="226" t="s">
        <v>736</v>
      </c>
      <c r="B3" s="990" t="s">
        <v>314</v>
      </c>
      <c r="C3" s="407" t="s">
        <v>373</v>
      </c>
      <c r="E3" s="331"/>
      <c r="F3" s="127"/>
      <c r="G3" s="361"/>
      <c r="H3" s="361"/>
      <c r="I3" s="137"/>
      <c r="J3" s="137"/>
      <c r="K3" s="137"/>
      <c r="L3" s="137"/>
      <c r="M3" s="137"/>
      <c r="N3" s="137"/>
      <c r="O3" s="137"/>
      <c r="P3" s="137"/>
      <c r="Q3" s="421"/>
      <c r="R3" s="421"/>
      <c r="S3" s="421"/>
      <c r="T3" s="137"/>
      <c r="U3" s="137"/>
      <c r="V3" s="137"/>
      <c r="Y3" s="94" t="s">
        <v>939</v>
      </c>
      <c r="Z3" s="574"/>
      <c r="AA3" s="85"/>
      <c r="AB3" s="85"/>
      <c r="AC3" s="85"/>
      <c r="AD3" s="589" t="s">
        <v>942</v>
      </c>
      <c r="AE3" s="85"/>
      <c r="AF3" s="144"/>
      <c r="AG3" s="85"/>
      <c r="AH3" s="85"/>
      <c r="AI3" s="85"/>
      <c r="AJ3" s="591" t="s">
        <v>1158</v>
      </c>
      <c r="AK3" s="590"/>
      <c r="AL3" s="590"/>
      <c r="AM3" s="590"/>
      <c r="AN3" s="592" t="s">
        <v>946</v>
      </c>
      <c r="AO3" s="590"/>
      <c r="AP3" s="590"/>
      <c r="AQ3" s="590"/>
      <c r="AR3" s="593"/>
      <c r="AS3" s="590" t="s">
        <v>950</v>
      </c>
      <c r="AT3" s="575" t="s">
        <v>243</v>
      </c>
      <c r="AU3" s="86"/>
      <c r="AV3" s="86"/>
      <c r="AW3" s="212"/>
      <c r="AX3" s="86"/>
      <c r="AY3" s="213" t="s">
        <v>1159</v>
      </c>
      <c r="AZ3" s="594"/>
      <c r="BA3" s="173"/>
      <c r="BB3" s="173"/>
      <c r="BC3" s="173"/>
      <c r="BD3" s="597" t="s">
        <v>820</v>
      </c>
      <c r="BE3" s="597" t="s">
        <v>956</v>
      </c>
      <c r="BF3" s="173"/>
      <c r="BG3" s="173" t="s">
        <v>960</v>
      </c>
      <c r="BH3" s="116" t="s">
        <v>220</v>
      </c>
      <c r="BI3" s="576" t="s">
        <v>606</v>
      </c>
      <c r="BJ3" s="93"/>
      <c r="BK3" s="93"/>
      <c r="BL3" s="93"/>
      <c r="BM3" s="93"/>
      <c r="BN3" s="93"/>
      <c r="BO3" s="117" t="s">
        <v>242</v>
      </c>
      <c r="BP3" s="91"/>
      <c r="BQ3" s="577" t="s">
        <v>965</v>
      </c>
      <c r="BR3" s="90"/>
      <c r="BS3" s="950" t="s">
        <v>1550</v>
      </c>
      <c r="BT3" s="91"/>
      <c r="BU3" s="89"/>
      <c r="BV3" s="576" t="s">
        <v>617</v>
      </c>
      <c r="BW3" s="93"/>
      <c r="BX3" s="117" t="s">
        <v>242</v>
      </c>
      <c r="BY3" s="91"/>
      <c r="BZ3" s="606"/>
    </row>
    <row r="4" spans="1:78" ht="18" customHeight="1" thickBot="1" x14ac:dyDescent="0.35">
      <c r="A4" s="26"/>
      <c r="B4" s="991" t="s">
        <v>622</v>
      </c>
      <c r="C4" s="8" t="s">
        <v>801</v>
      </c>
      <c r="E4" s="331"/>
      <c r="F4" s="127"/>
      <c r="G4" s="361"/>
      <c r="H4" s="361"/>
      <c r="I4" s="137"/>
      <c r="J4" s="137"/>
      <c r="K4" s="137"/>
      <c r="L4" s="137"/>
      <c r="M4" s="137"/>
      <c r="N4" s="137"/>
      <c r="O4" s="677" t="s">
        <v>376</v>
      </c>
      <c r="P4" s="264"/>
      <c r="Q4" s="678" t="s">
        <v>739</v>
      </c>
      <c r="R4" s="264"/>
      <c r="S4" s="264"/>
      <c r="T4" s="265"/>
      <c r="U4" s="137"/>
      <c r="V4" s="137"/>
      <c r="Y4" s="200" t="s">
        <v>940</v>
      </c>
      <c r="Z4" s="206" t="s">
        <v>933</v>
      </c>
      <c r="AA4" s="201" t="s">
        <v>224</v>
      </c>
      <c r="AB4" s="578" t="s">
        <v>941</v>
      </c>
      <c r="AC4" s="579" t="s">
        <v>1837</v>
      </c>
      <c r="AD4" s="205" t="s">
        <v>225</v>
      </c>
      <c r="AE4" s="203" t="s">
        <v>226</v>
      </c>
      <c r="AF4" s="580" t="s">
        <v>231</v>
      </c>
      <c r="AG4" s="203" t="s">
        <v>215</v>
      </c>
      <c r="AH4" s="201" t="s">
        <v>1286</v>
      </c>
      <c r="AI4" s="201" t="s">
        <v>1287</v>
      </c>
      <c r="AJ4" s="84" t="s">
        <v>943</v>
      </c>
      <c r="AK4" s="84" t="s">
        <v>944</v>
      </c>
      <c r="AL4" s="307" t="s">
        <v>945</v>
      </c>
      <c r="AM4" s="307" t="s">
        <v>1303</v>
      </c>
      <c r="AN4" s="307" t="s">
        <v>1304</v>
      </c>
      <c r="AO4" s="84" t="s">
        <v>947</v>
      </c>
      <c r="AP4" s="84" t="s">
        <v>948</v>
      </c>
      <c r="AQ4" s="84" t="s">
        <v>949</v>
      </c>
      <c r="AR4" s="84" t="s">
        <v>1305</v>
      </c>
      <c r="AS4" s="84" t="s">
        <v>951</v>
      </c>
      <c r="AT4" s="544" t="s">
        <v>227</v>
      </c>
      <c r="AU4" s="544" t="s">
        <v>228</v>
      </c>
      <c r="AV4" s="1357" t="s">
        <v>342</v>
      </c>
      <c r="AW4" s="202" t="s">
        <v>952</v>
      </c>
      <c r="AX4" s="543" t="s">
        <v>1836</v>
      </c>
      <c r="AY4" s="581" t="s">
        <v>249</v>
      </c>
      <c r="AZ4" s="581" t="s">
        <v>953</v>
      </c>
      <c r="BA4" s="582" t="s">
        <v>255</v>
      </c>
      <c r="BB4" s="1349" t="s">
        <v>2077</v>
      </c>
      <c r="BC4" s="583" t="s">
        <v>954</v>
      </c>
      <c r="BD4" s="598" t="s">
        <v>955</v>
      </c>
      <c r="BE4" s="599" t="s">
        <v>957</v>
      </c>
      <c r="BF4" s="587" t="s">
        <v>958</v>
      </c>
      <c r="BG4" s="600" t="s">
        <v>959</v>
      </c>
      <c r="BH4" s="584" t="s">
        <v>229</v>
      </c>
      <c r="BI4" s="84" t="s">
        <v>934</v>
      </c>
      <c r="BJ4" s="215" t="s">
        <v>216</v>
      </c>
      <c r="BK4" s="203" t="s">
        <v>217</v>
      </c>
      <c r="BL4" s="200" t="s">
        <v>961</v>
      </c>
      <c r="BM4" s="84" t="s">
        <v>1160</v>
      </c>
      <c r="BN4" s="203" t="s">
        <v>962</v>
      </c>
      <c r="BO4" s="201" t="s">
        <v>963</v>
      </c>
      <c r="BP4" s="220" t="s">
        <v>964</v>
      </c>
      <c r="BQ4" s="585" t="s">
        <v>232</v>
      </c>
      <c r="BR4" s="543" t="s">
        <v>935</v>
      </c>
      <c r="BS4" s="543" t="s">
        <v>936</v>
      </c>
      <c r="BT4" s="543" t="s">
        <v>937</v>
      </c>
      <c r="BU4" s="84" t="s">
        <v>269</v>
      </c>
      <c r="BV4" s="84" t="s">
        <v>608</v>
      </c>
      <c r="BW4" s="84" t="s">
        <v>609</v>
      </c>
      <c r="BX4" s="316" t="s">
        <v>967</v>
      </c>
      <c r="BY4" s="236" t="s">
        <v>968</v>
      </c>
      <c r="BZ4" s="607" t="s">
        <v>1161</v>
      </c>
    </row>
    <row r="5" spans="1:78" ht="18" customHeight="1" thickBot="1" x14ac:dyDescent="0.35">
      <c r="A5" s="26"/>
      <c r="B5" s="410" t="s">
        <v>2091</v>
      </c>
      <c r="C5" s="407" t="s">
        <v>2092</v>
      </c>
      <c r="E5" s="331"/>
      <c r="F5" s="127"/>
      <c r="G5" s="361"/>
      <c r="H5" s="361"/>
      <c r="I5" s="137"/>
      <c r="J5" s="131" t="s">
        <v>222</v>
      </c>
      <c r="K5" s="43"/>
      <c r="L5" s="44"/>
      <c r="M5" s="137"/>
      <c r="N5" s="137"/>
      <c r="O5" s="367" t="s">
        <v>290</v>
      </c>
      <c r="P5" s="1"/>
      <c r="Q5" s="172" t="s">
        <v>611</v>
      </c>
      <c r="R5" s="1"/>
      <c r="S5" s="417" t="s">
        <v>600</v>
      </c>
      <c r="T5" s="246"/>
      <c r="U5" s="137"/>
      <c r="V5" s="137"/>
      <c r="Y5" s="620" t="s">
        <v>1366</v>
      </c>
      <c r="Z5" s="620" t="s">
        <v>1367</v>
      </c>
      <c r="AA5" s="620" t="s">
        <v>1368</v>
      </c>
      <c r="AB5" s="620" t="s">
        <v>1369</v>
      </c>
      <c r="AC5" s="620" t="s">
        <v>1370</v>
      </c>
      <c r="AD5" s="620" t="s">
        <v>1371</v>
      </c>
      <c r="AE5" s="620" t="s">
        <v>1372</v>
      </c>
      <c r="AF5" s="620" t="s">
        <v>1373</v>
      </c>
      <c r="AG5" s="620" t="s">
        <v>1374</v>
      </c>
      <c r="AH5" s="620" t="s">
        <v>1375</v>
      </c>
      <c r="AI5" s="620" t="s">
        <v>1376</v>
      </c>
      <c r="AJ5" s="620" t="s">
        <v>1377</v>
      </c>
      <c r="AK5" s="620" t="s">
        <v>1378</v>
      </c>
      <c r="AL5" s="620" t="s">
        <v>1379</v>
      </c>
      <c r="AM5" s="620" t="s">
        <v>1380</v>
      </c>
      <c r="AN5" s="620" t="s">
        <v>1381</v>
      </c>
      <c r="AO5" s="620" t="s">
        <v>1382</v>
      </c>
      <c r="AP5" s="620" t="s">
        <v>1383</v>
      </c>
      <c r="AQ5" s="620" t="s">
        <v>1384</v>
      </c>
      <c r="AR5" s="620" t="s">
        <v>1385</v>
      </c>
      <c r="AS5" s="620" t="s">
        <v>1386</v>
      </c>
      <c r="AT5" s="620" t="s">
        <v>1387</v>
      </c>
      <c r="AU5" s="620" t="s">
        <v>1388</v>
      </c>
      <c r="AV5" s="620" t="s">
        <v>1389</v>
      </c>
      <c r="AW5" s="620" t="s">
        <v>1390</v>
      </c>
      <c r="AX5" s="620" t="s">
        <v>1391</v>
      </c>
      <c r="AY5" s="620" t="s">
        <v>1392</v>
      </c>
      <c r="AZ5" s="620" t="s">
        <v>1393</v>
      </c>
      <c r="BA5" s="620" t="s">
        <v>1394</v>
      </c>
      <c r="BB5" s="620" t="s">
        <v>1395</v>
      </c>
      <c r="BC5" s="620" t="s">
        <v>1396</v>
      </c>
      <c r="BD5" s="620" t="s">
        <v>1397</v>
      </c>
      <c r="BE5" s="620" t="s">
        <v>1398</v>
      </c>
      <c r="BF5" s="620" t="s">
        <v>1399</v>
      </c>
      <c r="BG5" s="620" t="s">
        <v>1400</v>
      </c>
      <c r="BH5" s="620" t="s">
        <v>1401</v>
      </c>
      <c r="BI5" s="620" t="s">
        <v>1402</v>
      </c>
      <c r="BJ5" s="620" t="s">
        <v>1403</v>
      </c>
      <c r="BK5" s="620" t="s">
        <v>1404</v>
      </c>
      <c r="BL5" s="620" t="s">
        <v>1405</v>
      </c>
      <c r="BM5" s="620" t="s">
        <v>1406</v>
      </c>
      <c r="BN5" s="620" t="s">
        <v>1407</v>
      </c>
      <c r="BO5" s="620" t="s">
        <v>1408</v>
      </c>
      <c r="BP5" s="620" t="s">
        <v>1409</v>
      </c>
      <c r="BQ5" s="620" t="s">
        <v>1410</v>
      </c>
      <c r="BR5" s="620" t="s">
        <v>1411</v>
      </c>
      <c r="BS5" s="620" t="s">
        <v>1412</v>
      </c>
      <c r="BT5" s="620" t="s">
        <v>1413</v>
      </c>
      <c r="BU5" s="620" t="s">
        <v>1414</v>
      </c>
      <c r="BV5" s="620" t="s">
        <v>1415</v>
      </c>
      <c r="BW5" s="620" t="s">
        <v>1416</v>
      </c>
      <c r="BX5" s="620" t="s">
        <v>1417</v>
      </c>
      <c r="BY5" s="620" t="s">
        <v>1418</v>
      </c>
      <c r="BZ5" s="620" t="s">
        <v>2078</v>
      </c>
    </row>
    <row r="6" spans="1:78" ht="18" customHeight="1" thickBot="1" x14ac:dyDescent="0.3">
      <c r="A6" s="26"/>
      <c r="B6" s="410" t="s">
        <v>234</v>
      </c>
      <c r="C6" s="407" t="s">
        <v>717</v>
      </c>
      <c r="E6" s="331"/>
      <c r="F6" s="127"/>
      <c r="G6" s="361"/>
      <c r="H6" s="361"/>
      <c r="I6" s="137"/>
      <c r="J6" s="227" t="s">
        <v>280</v>
      </c>
      <c r="K6" s="228"/>
      <c r="L6" s="557" t="str">
        <f>IF('Contact_Information '!K11&lt;&gt;"",'Contact_Information '!K11,"No entry")</f>
        <v>No entry</v>
      </c>
      <c r="M6" s="137"/>
      <c r="N6" s="137"/>
      <c r="O6" s="368" t="s">
        <v>291</v>
      </c>
      <c r="P6" s="171"/>
      <c r="Q6" s="369" t="s">
        <v>654</v>
      </c>
      <c r="R6" s="1"/>
      <c r="S6" s="369" t="s">
        <v>286</v>
      </c>
      <c r="T6" s="246"/>
      <c r="U6" s="137"/>
      <c r="V6" s="137"/>
      <c r="Y6" s="83" t="str">
        <f>IF($D$12&lt;&gt;"",$D$12,"No entry")</f>
        <v>No entry</v>
      </c>
      <c r="Z6" s="83" t="str">
        <f>CONCATENATE(L6,"-",L7,"-",L11,"-",L12,"-",L13,L14)</f>
        <v>No entry-No entry-Hxxxxx-Fxxxx-FLPxxxxa-002</v>
      </c>
      <c r="AA6" s="83" t="str">
        <f>IF($D$28&lt;&gt;"",$D$28,"No entry")</f>
        <v>No entry</v>
      </c>
      <c r="AB6" s="543" t="str">
        <f>IF($D$13&lt;&gt;"",$D$13,"No entry")</f>
        <v>No entry</v>
      </c>
      <c r="AC6" s="543" t="str">
        <f>IF($D$29&lt;&gt;"",$D$29,"No entry")</f>
        <v>No entry</v>
      </c>
      <c r="AD6" s="543" t="str">
        <f>IF($D$30&lt;&gt;"",$D$30,"No entry")</f>
        <v>No entry</v>
      </c>
      <c r="AE6" s="83" t="str">
        <f>IF($D$31&lt;&gt;"",$D$31,"No entry")</f>
        <v>No entry</v>
      </c>
      <c r="AF6" s="949">
        <f>IF($D$32&lt;&gt;"",$D$32,DATEVALUE("01/01/1900"))</f>
        <v>1</v>
      </c>
      <c r="AG6" s="543" t="str">
        <f>IF($D$33&lt;&gt;"",$D$33,"No entry")</f>
        <v>No entry</v>
      </c>
      <c r="AH6" s="543" t="str">
        <f>IF($D$34&lt;&gt;"",$D$34,"No entry")</f>
        <v>No entry</v>
      </c>
      <c r="AI6" s="543" t="str">
        <f>IF($D$35&lt;&gt;"",$D$35,"No entry")</f>
        <v>No entry</v>
      </c>
      <c r="AJ6" s="83" t="str">
        <f>IF($D$55&lt;&gt;"",$D$55,"No entry")</f>
        <v>No entry</v>
      </c>
      <c r="AK6" s="83" t="str">
        <f>IF($D$56&lt;&gt;"",$D$56,"No entry")</f>
        <v>No entry</v>
      </c>
      <c r="AL6" s="552" t="str">
        <f>IF($D$57&lt;&gt;"",$D$57,"No entry")</f>
        <v>No entry</v>
      </c>
      <c r="AM6" s="552" t="str">
        <f>IF($D$58&lt;&gt;"",$D$58,"No entry")</f>
        <v>No entry</v>
      </c>
      <c r="AN6" s="552" t="str">
        <f>IF($D$48&lt;&gt;"",$D$48,"No entry")</f>
        <v>No entry</v>
      </c>
      <c r="AO6" s="83" t="str">
        <f>IF($D$50&lt;&gt;"",$D$50,"No entry")</f>
        <v>No entry</v>
      </c>
      <c r="AP6" s="83" t="str">
        <f>IF($D$51&lt;&gt;"",$D$51,"No entry")</f>
        <v>No entry</v>
      </c>
      <c r="AQ6" s="83" t="str">
        <f>IF($D$52&lt;&gt;"",$D$52,"No entry")</f>
        <v>No entry</v>
      </c>
      <c r="AR6" s="83" t="str">
        <f>IF($D$53&lt;&gt;"",$D$53,"No entry")</f>
        <v>No entry</v>
      </c>
      <c r="AS6" s="83" t="str">
        <f>IF($B$60&lt;&gt;"",IF(LEN($B$60)&lt;250,$B$60,"Long comment:- see workbook"),"No entry")</f>
        <v>No entry</v>
      </c>
      <c r="AT6" s="543" t="str">
        <f>IF($D$37&lt;&gt;"",$D$37,"No entry")</f>
        <v>No entry</v>
      </c>
      <c r="AU6" s="543" t="str">
        <f>IF($D$38&lt;&gt;"",$D$38,"No entry")</f>
        <v>No entry</v>
      </c>
      <c r="AV6" s="543" t="str">
        <f>IF($D$37="No ",IF($D$39&lt;&gt;"",IF(LEN($D$4)&lt;250,$D$39,"Long comment:- see workbook"),"No entry: check Notes box"),IF($D$37&lt;&gt;"",IF($D$39&lt;&gt;"",IF(LEN($D$39)&lt;250,$D$39,"Long comment:- see workbook"),"No entry"),"No entry"))</f>
        <v>No entry</v>
      </c>
      <c r="AW6" s="543" t="str">
        <f>IF($D$14&lt;&gt;"",IF($D$14&lt;&gt;"Other",$D$14,IF($D$15&lt;&gt;"",$D$15,"No alternate dose entry")),"No entry")</f>
        <v>No entry</v>
      </c>
      <c r="AX6" s="543" t="str">
        <f>IF($D$26&lt;&gt;"",IF(LEN($D$26)&lt;250,$D$26,"Long comment:- see workbook"),"No entry")</f>
        <v>No entry</v>
      </c>
      <c r="AY6" s="587">
        <f>IF($D$40&lt;&gt;"",$D$40,-15)</f>
        <v>-15</v>
      </c>
      <c r="AZ6" s="586" t="str">
        <f>IF($D$41&lt;&gt;"",$D$41,"No entry")</f>
        <v>No entry</v>
      </c>
      <c r="BA6" s="587" t="str">
        <f>IF($D$17&lt;&gt;"",$D$17,"No entry")</f>
        <v>No entry</v>
      </c>
      <c r="BB6" s="586" t="str">
        <f>IF($D$42&lt;&gt;"",$D$42,"No entry")</f>
        <v>No entry</v>
      </c>
      <c r="BC6" s="583" t="str">
        <f>IF($B$44&lt;&gt;"",IF(LEN($B$44)&lt;250,$B$44,"Long comment:- see workbook"),"No entry")</f>
        <v>No entry</v>
      </c>
      <c r="BD6" s="583" t="str">
        <f>IF($D$19&lt;&gt;"",IF($D$19&lt;&gt;"Other",$D$19, IF($D$20&lt;&gt;"",$D$20,"No alternate entry")),IF($D$20&lt;&gt;"",$D$20,"No entry"))</f>
        <v>No entry</v>
      </c>
      <c r="BE6" s="583" t="str">
        <f>IF($D$46&lt;&gt;"",$D$46,"No entry")</f>
        <v>No entry</v>
      </c>
      <c r="BF6" s="583" t="str">
        <f>IF($D$47&lt;&gt;"",IF(LEN($D$47)&lt;250,$D$47,"Long comment:- see workbook"),"No entry")</f>
        <v>No entry</v>
      </c>
      <c r="BG6" s="583" t="str">
        <f>IF($D$22&lt;&gt;"",IF($D$22&lt;&gt;"Other",$D$22,IF($D$23&lt;&gt;"",$D$23,"No alternate entry")),IF($D$23&lt;&gt;"",$D$23,"No entry"))</f>
        <v>No entry</v>
      </c>
      <c r="BH6" s="1023">
        <f>IF($D$61&lt;&gt;"",$D$61,-15)</f>
        <v>-15</v>
      </c>
      <c r="BI6" s="543" t="str">
        <f>IF($D$62&lt;&gt;"",$D$62,"No entry")</f>
        <v>No entry</v>
      </c>
      <c r="BJ6" s="588" t="str">
        <f>IF($D$63&lt;&gt;"",$D$63,"No entry")</f>
        <v>No entry</v>
      </c>
      <c r="BK6" s="588" t="str">
        <f>IF($D$64&lt;&gt;"",$D$64,"No entry")</f>
        <v>No entry</v>
      </c>
      <c r="BL6" s="588" t="str">
        <f>IF($D$24&lt;&gt;"",$D$24,"No entry")</f>
        <v>No entry</v>
      </c>
      <c r="BM6" s="588" t="str">
        <f>IF($D$68&lt;&gt;"",$D$68,"No entry")</f>
        <v>No entry</v>
      </c>
      <c r="BN6" s="621">
        <f>IF($D$65&lt;&gt;"",$D$65,-15)</f>
        <v>-15</v>
      </c>
      <c r="BO6" s="543">
        <f>IF($D$66&lt;&gt;"",$D$66,-15)</f>
        <v>-15</v>
      </c>
      <c r="BP6" s="543">
        <f>IF($D$67&lt;&gt;"",$D$67,-15)</f>
        <v>-15</v>
      </c>
      <c r="BQ6" s="543" t="str">
        <f>IF($D$25&lt;&gt;"",$D$25,"No entry")</f>
        <v>No entry</v>
      </c>
      <c r="BR6" s="543" t="str">
        <f>IF($D$69&lt;&gt;"",$D$69,"No entry")</f>
        <v>No entry</v>
      </c>
      <c r="BS6" s="543">
        <f>IF($D$70&lt;&gt;"",IF($D$70="5:1",5, IF($D$70="7.5:1",7.5,IF($D$70="10:1",10,IF($D$70="12:1",12,IF($D$70="15:1",15,-100))))),-15)</f>
        <v>-15</v>
      </c>
      <c r="BT6" s="543">
        <f>IF($D$71&lt;&gt;"",$D$71,-15)</f>
        <v>-15</v>
      </c>
      <c r="BU6" s="543" t="str">
        <f>IF($D$72&lt;&gt;"",IF(LEN($D$72)&lt;250,$D$72,"Long comment:- see workbook"),"No entry")</f>
        <v>No entry</v>
      </c>
      <c r="BV6" s="543" t="str">
        <f>IF($D$74&lt;&gt;"",$D$74,"No entry")</f>
        <v>No entry</v>
      </c>
      <c r="BW6" s="588" t="str">
        <f>IF($D$75&lt;&gt;"",$D$75,"No entry")</f>
        <v>No entry</v>
      </c>
      <c r="BX6" s="543" t="str">
        <f>IF($D$76&lt;&gt;"",$D$76,"No entry")</f>
        <v>No entry</v>
      </c>
      <c r="BY6" s="543" t="str">
        <f>IF($B$78&lt;&gt;"",IF(LEN($B$78)&lt;250,$B$78,"Long comment:- see workbook"),"No entry")</f>
        <v>No entry</v>
      </c>
      <c r="BZ6" s="543" t="str">
        <f>IF($B$88&lt;&gt;"",IF(LEN($B$88)&lt;250,$B$88,"Long comment:- see workbook"),"No entry")</f>
        <v>No entry</v>
      </c>
    </row>
    <row r="7" spans="1:78" ht="18" customHeight="1" thickBot="1" x14ac:dyDescent="0.3">
      <c r="A7" s="362"/>
      <c r="B7" s="411" t="s">
        <v>878</v>
      </c>
      <c r="C7" s="407" t="s">
        <v>718</v>
      </c>
      <c r="G7" s="361"/>
      <c r="H7" s="361"/>
      <c r="I7" s="137"/>
      <c r="J7" s="229" t="s">
        <v>274</v>
      </c>
      <c r="K7" s="230"/>
      <c r="L7" s="557" t="str">
        <f>IF('Contact_Information '!K12&lt;&gt;"",'Contact_Information '!K12,"No entry")</f>
        <v>No entry</v>
      </c>
      <c r="M7" s="137"/>
      <c r="N7" s="137"/>
      <c r="O7" s="368" t="s">
        <v>767</v>
      </c>
      <c r="P7" s="171"/>
      <c r="Q7" s="369" t="s">
        <v>769</v>
      </c>
      <c r="R7" s="1"/>
      <c r="S7" s="369" t="s">
        <v>339</v>
      </c>
      <c r="T7" s="246"/>
      <c r="U7" s="137"/>
      <c r="V7" s="137"/>
      <c r="Y7" s="314"/>
      <c r="Z7" s="314"/>
      <c r="AA7" s="314"/>
      <c r="AB7" s="77"/>
      <c r="AC7" s="77"/>
      <c r="AD7" s="77"/>
      <c r="AE7" s="314"/>
      <c r="AF7" s="145"/>
      <c r="AG7" s="77"/>
      <c r="AH7" s="77"/>
      <c r="AI7" s="77"/>
      <c r="AJ7" s="314"/>
      <c r="AK7" s="314"/>
      <c r="AL7" s="314"/>
      <c r="AM7" s="314"/>
      <c r="AN7" s="314"/>
      <c r="AO7" s="314"/>
      <c r="AP7" s="314"/>
      <c r="AQ7" s="314"/>
      <c r="AR7" s="314"/>
      <c r="AS7" s="314"/>
      <c r="AT7" s="77"/>
      <c r="AU7" s="77"/>
      <c r="AV7" s="77"/>
      <c r="AW7" s="77"/>
      <c r="AX7" s="77"/>
      <c r="AY7" s="860"/>
      <c r="AZ7" s="595"/>
      <c r="BA7" s="125"/>
      <c r="BB7" s="125"/>
      <c r="BC7" s="125"/>
      <c r="BD7" s="125"/>
      <c r="BE7" s="125"/>
      <c r="BF7" s="125"/>
      <c r="BG7" s="125"/>
      <c r="BH7" s="861"/>
      <c r="BI7" s="861"/>
      <c r="BJ7" s="76"/>
      <c r="BK7" s="314"/>
      <c r="BL7" s="314"/>
      <c r="BM7" s="314"/>
      <c r="BN7" s="314"/>
      <c r="BO7" s="77"/>
      <c r="BP7" s="77"/>
      <c r="BQ7" s="77"/>
      <c r="BR7" s="77"/>
      <c r="BS7" s="77"/>
      <c r="BT7" s="77"/>
      <c r="BU7" s="216"/>
      <c r="BV7" s="216"/>
      <c r="BW7" s="216"/>
      <c r="BX7" s="216"/>
      <c r="BY7" s="216"/>
      <c r="BZ7" s="216"/>
    </row>
    <row r="8" spans="1:78" ht="18" customHeight="1" thickBot="1" x14ac:dyDescent="0.6">
      <c r="B8" s="405" t="s">
        <v>541</v>
      </c>
      <c r="C8" s="408" t="s">
        <v>543</v>
      </c>
      <c r="D8" s="359"/>
      <c r="E8" s="331"/>
      <c r="G8" s="361"/>
      <c r="H8" s="361"/>
      <c r="I8" s="137"/>
      <c r="J8" s="1097" t="s">
        <v>1750</v>
      </c>
      <c r="K8" s="228"/>
      <c r="L8" s="557">
        <f>IF('Contact_Information '!K13&lt;&gt;"",'Contact_Information '!K13,"No entry")</f>
        <v>-15</v>
      </c>
      <c r="M8" s="137"/>
      <c r="N8" s="137"/>
      <c r="O8" s="368" t="s">
        <v>768</v>
      </c>
      <c r="P8" s="171"/>
      <c r="Q8" s="369" t="s">
        <v>984</v>
      </c>
      <c r="R8" s="1"/>
      <c r="S8" s="369" t="s">
        <v>601</v>
      </c>
      <c r="T8" s="246"/>
      <c r="U8" s="137"/>
      <c r="V8" s="137"/>
      <c r="Y8" s="314"/>
      <c r="Z8" s="314"/>
      <c r="AA8" s="314"/>
      <c r="AB8" s="77"/>
      <c r="AC8" s="77"/>
      <c r="AD8" s="77"/>
      <c r="AE8" s="314"/>
      <c r="AF8" s="145"/>
      <c r="AG8" s="77"/>
      <c r="AH8" s="77"/>
      <c r="AI8" s="77"/>
      <c r="AJ8" s="314"/>
      <c r="AK8" s="314"/>
      <c r="AL8" s="314"/>
      <c r="AM8" s="314"/>
      <c r="AN8" s="314"/>
      <c r="AO8" s="314"/>
      <c r="AP8" s="314"/>
      <c r="AQ8" s="314"/>
      <c r="AR8" s="314"/>
      <c r="AS8" s="314"/>
      <c r="AT8" s="77"/>
      <c r="AU8" s="77"/>
      <c r="AV8" s="77"/>
      <c r="AW8" s="77"/>
      <c r="AX8" s="77"/>
      <c r="AY8" s="595"/>
      <c r="AZ8" s="595"/>
      <c r="BA8" s="125"/>
      <c r="BB8" s="125"/>
      <c r="BC8" s="125"/>
      <c r="BD8" s="125"/>
      <c r="BE8" s="125"/>
      <c r="BF8" s="125"/>
      <c r="BG8" s="125"/>
      <c r="BH8" s="77"/>
      <c r="BI8" s="77"/>
      <c r="BJ8" s="76"/>
      <c r="BK8" s="314"/>
      <c r="BL8" s="314"/>
      <c r="BM8" s="314"/>
      <c r="BN8" s="314"/>
      <c r="BO8" s="77"/>
      <c r="BP8" s="77"/>
      <c r="BQ8" s="77"/>
      <c r="BR8" s="77"/>
      <c r="BS8" s="77"/>
      <c r="BT8" s="77"/>
      <c r="BU8" s="216"/>
      <c r="BV8" s="216"/>
      <c r="BW8" s="216"/>
      <c r="BX8" s="216"/>
      <c r="BY8" s="216"/>
      <c r="BZ8" s="216"/>
    </row>
    <row r="9" spans="1:78" ht="18.75" x14ac:dyDescent="0.25">
      <c r="A9" s="362"/>
      <c r="B9" s="365" t="s">
        <v>737</v>
      </c>
      <c r="C9" s="366" t="str">
        <f>IF('Contact_Information '!D28&lt;&gt;"",'Contact_Information '!D28,"No entry")</f>
        <v>No entry</v>
      </c>
      <c r="D9" s="364"/>
      <c r="E9" s="149"/>
      <c r="G9" s="361"/>
      <c r="H9" s="361"/>
      <c r="I9" s="137"/>
      <c r="J9" s="1097" t="s">
        <v>1751</v>
      </c>
      <c r="K9" s="228"/>
      <c r="L9" s="557">
        <f>IF('Contact_Information '!K14&lt;&gt;"",'Contact_Information '!K14,"No entry")</f>
        <v>-15</v>
      </c>
      <c r="M9" s="137"/>
      <c r="N9" s="137"/>
      <c r="O9" s="367" t="s">
        <v>286</v>
      </c>
      <c r="P9" s="1"/>
      <c r="Q9" s="369" t="s">
        <v>252</v>
      </c>
      <c r="R9" s="1"/>
      <c r="S9" s="369" t="s">
        <v>595</v>
      </c>
      <c r="T9" s="246"/>
      <c r="U9" s="137"/>
      <c r="V9" s="137"/>
      <c r="Y9" s="314"/>
      <c r="Z9" s="314"/>
      <c r="AA9" s="314"/>
      <c r="AB9" s="77"/>
      <c r="AC9" s="77"/>
      <c r="AD9" s="77"/>
      <c r="AE9" s="314"/>
      <c r="AF9" s="145"/>
      <c r="AG9" s="77"/>
      <c r="AH9" s="77"/>
      <c r="AI9" s="77"/>
      <c r="AJ9" s="314"/>
      <c r="AK9" s="314"/>
      <c r="AL9" s="314"/>
      <c r="AM9" s="314"/>
      <c r="AN9" s="314"/>
      <c r="AO9" s="314"/>
      <c r="AP9" s="314"/>
      <c r="AQ9" s="314"/>
      <c r="AR9" s="314"/>
      <c r="AS9" s="314"/>
      <c r="AT9" s="77"/>
      <c r="AU9" s="77"/>
      <c r="AV9" s="77"/>
      <c r="AW9" s="77"/>
      <c r="AX9" s="77"/>
      <c r="AY9" s="595"/>
      <c r="AZ9" s="595"/>
      <c r="BA9" s="125"/>
      <c r="BB9" s="125"/>
      <c r="BC9" s="125"/>
      <c r="BD9" s="125"/>
      <c r="BE9" s="125"/>
      <c r="BF9" s="125"/>
      <c r="BG9" s="125"/>
      <c r="BH9" s="77"/>
      <c r="BI9" s="77"/>
      <c r="BJ9" s="76"/>
      <c r="BK9" s="314"/>
      <c r="BL9" s="314"/>
      <c r="BM9" s="314"/>
      <c r="BN9" s="314"/>
      <c r="BO9" s="77"/>
      <c r="BP9" s="77"/>
      <c r="BQ9" s="77"/>
      <c r="BR9" s="77"/>
      <c r="BS9" s="77"/>
      <c r="BT9" s="77"/>
      <c r="BU9" s="216"/>
      <c r="BV9" s="216"/>
      <c r="BW9" s="216"/>
      <c r="BX9" s="216"/>
      <c r="BY9" s="216"/>
      <c r="BZ9" s="216"/>
    </row>
    <row r="10" spans="1:78" ht="24" thickBot="1" x14ac:dyDescent="0.3">
      <c r="A10" s="362"/>
      <c r="B10" s="50" t="s">
        <v>738</v>
      </c>
      <c r="C10" s="363"/>
      <c r="D10" s="364"/>
      <c r="E10" s="149"/>
      <c r="G10" s="361"/>
      <c r="H10" s="361"/>
      <c r="I10" s="137"/>
      <c r="J10" s="562" t="s">
        <v>25</v>
      </c>
      <c r="K10" s="232"/>
      <c r="L10" s="557">
        <f>IF('Contact_Information '!K15&lt;&gt;"",'Contact_Information '!K15,"No entry")</f>
        <v>-15</v>
      </c>
      <c r="M10" s="137"/>
      <c r="N10" s="137"/>
      <c r="O10" s="249" t="s">
        <v>250</v>
      </c>
      <c r="P10" s="1"/>
      <c r="Q10" s="369" t="s">
        <v>286</v>
      </c>
      <c r="R10" s="1"/>
      <c r="S10" s="369" t="s">
        <v>598</v>
      </c>
      <c r="T10" s="246"/>
      <c r="U10" s="137"/>
      <c r="V10" s="137"/>
      <c r="Y10" s="314"/>
      <c r="Z10" s="314"/>
      <c r="AA10" s="314"/>
      <c r="AB10" s="77"/>
      <c r="AC10" s="77"/>
      <c r="AD10" s="77"/>
      <c r="AE10" s="314"/>
      <c r="AF10" s="145"/>
      <c r="AG10" s="77"/>
      <c r="AH10" s="77"/>
      <c r="AI10" s="77"/>
      <c r="AJ10" s="314"/>
      <c r="AK10" s="314"/>
      <c r="AL10" s="314"/>
      <c r="AM10" s="314"/>
      <c r="AN10" s="314"/>
      <c r="AO10" s="314"/>
      <c r="AP10" s="314"/>
      <c r="AQ10" s="314"/>
      <c r="AR10" s="314"/>
      <c r="AS10" s="314"/>
      <c r="AT10" s="77"/>
      <c r="AU10" s="77"/>
      <c r="AV10" s="77"/>
      <c r="AW10" s="77"/>
      <c r="AX10" s="77"/>
      <c r="AY10" s="595"/>
      <c r="AZ10" s="595"/>
      <c r="BA10" s="125"/>
      <c r="BB10" s="125"/>
      <c r="BC10" s="125"/>
      <c r="BD10" s="125"/>
      <c r="BE10" s="125"/>
      <c r="BF10" s="125"/>
      <c r="BG10" s="125"/>
      <c r="BH10" s="77"/>
      <c r="BI10" s="77"/>
      <c r="BJ10" s="76"/>
      <c r="BK10" s="314"/>
      <c r="BL10" s="314"/>
      <c r="BM10" s="314"/>
      <c r="BN10" s="314"/>
      <c r="BO10" s="77"/>
      <c r="BP10" s="77"/>
      <c r="BQ10" s="77"/>
      <c r="BR10" s="77"/>
      <c r="BS10" s="77"/>
      <c r="BT10" s="77"/>
      <c r="BU10" s="216"/>
      <c r="BV10" s="216"/>
      <c r="BW10" s="216"/>
      <c r="BX10" s="216"/>
      <c r="BY10" s="216"/>
      <c r="BZ10" s="216"/>
    </row>
    <row r="11" spans="1:78" ht="21.75" thickBot="1" x14ac:dyDescent="0.4">
      <c r="A11" s="362"/>
      <c r="B11" s="992" t="s">
        <v>1681</v>
      </c>
      <c r="C11" s="27"/>
      <c r="D11" s="28"/>
      <c r="E11" s="107"/>
      <c r="G11" s="361"/>
      <c r="H11" s="361"/>
      <c r="I11" s="137"/>
      <c r="J11" s="231" t="s">
        <v>272</v>
      </c>
      <c r="K11" s="232"/>
      <c r="L11" s="557" t="str">
        <f>IF('Contact_Information '!K16&lt;&gt;"",'Contact_Information '!K16,"No entry")</f>
        <v>Hxxxxx</v>
      </c>
      <c r="M11" s="137"/>
      <c r="N11" s="137"/>
      <c r="O11" s="250" t="s">
        <v>223</v>
      </c>
      <c r="P11" s="1"/>
      <c r="Q11" s="172"/>
      <c r="R11" s="1"/>
      <c r="S11" s="369" t="s">
        <v>599</v>
      </c>
      <c r="T11" s="246"/>
      <c r="U11" s="137"/>
      <c r="V11" s="137"/>
      <c r="Y11" s="314"/>
      <c r="Z11" s="314"/>
      <c r="AA11" s="314"/>
      <c r="AB11" s="77"/>
      <c r="AC11" s="77"/>
      <c r="AD11" s="77"/>
      <c r="AE11" s="314"/>
      <c r="AF11" s="145"/>
      <c r="AG11" s="77"/>
      <c r="AH11" s="77"/>
      <c r="AI11" s="77"/>
      <c r="AJ11" s="314"/>
      <c r="AK11" s="314"/>
      <c r="AL11" s="314"/>
      <c r="AM11" s="314"/>
      <c r="AN11" s="314"/>
      <c r="AO11" s="314"/>
      <c r="AP11" s="314"/>
      <c r="AQ11" s="314"/>
      <c r="AR11" s="314"/>
      <c r="AS11" s="314"/>
      <c r="AT11" s="77"/>
      <c r="AU11" s="77"/>
      <c r="AV11" s="77"/>
      <c r="AW11" s="77"/>
      <c r="AX11" s="77"/>
      <c r="AY11" s="595"/>
      <c r="AZ11" s="595"/>
      <c r="BA11" s="125"/>
      <c r="BB11" s="125"/>
      <c r="BC11" s="125"/>
      <c r="BD11" s="125"/>
      <c r="BE11" s="125"/>
      <c r="BF11" s="125"/>
      <c r="BG11" s="125"/>
      <c r="BH11" s="77"/>
      <c r="BI11" s="77"/>
      <c r="BJ11" s="76"/>
      <c r="BK11" s="314"/>
      <c r="BL11" s="314"/>
      <c r="BM11" s="314"/>
      <c r="BN11" s="314"/>
      <c r="BO11" s="77"/>
      <c r="BP11" s="77"/>
      <c r="BQ11" s="77"/>
      <c r="BR11" s="77"/>
      <c r="BS11" s="77"/>
      <c r="BT11" s="77"/>
      <c r="BU11" s="216"/>
      <c r="BV11" s="216"/>
      <c r="BW11" s="216"/>
      <c r="BX11" s="216"/>
      <c r="BY11" s="216"/>
      <c r="BZ11" s="216"/>
    </row>
    <row r="12" spans="1:78" ht="29.25" customHeight="1" thickBot="1" x14ac:dyDescent="0.3">
      <c r="A12" s="362"/>
      <c r="B12" s="98" t="s">
        <v>1233</v>
      </c>
      <c r="C12" s="33"/>
      <c r="D12" s="993"/>
      <c r="E12" s="127"/>
      <c r="G12" s="361"/>
      <c r="H12" s="361"/>
      <c r="I12" s="137"/>
      <c r="J12" s="231" t="s">
        <v>625</v>
      </c>
      <c r="K12" s="232"/>
      <c r="L12" s="157" t="s">
        <v>931</v>
      </c>
      <c r="M12" s="137"/>
      <c r="N12" s="137"/>
      <c r="O12" s="367" t="s">
        <v>784</v>
      </c>
      <c r="P12" s="1"/>
      <c r="Q12" s="1"/>
      <c r="R12" s="1"/>
      <c r="S12" s="369" t="s">
        <v>338</v>
      </c>
      <c r="T12" s="246"/>
      <c r="U12" s="137"/>
      <c r="V12" s="137"/>
      <c r="Y12" s="314"/>
      <c r="Z12" s="314"/>
      <c r="AA12" s="314"/>
      <c r="AB12" s="77"/>
      <c r="AC12" s="77"/>
      <c r="AD12" s="77"/>
      <c r="AE12" s="314"/>
      <c r="AF12" s="145"/>
      <c r="AG12" s="77"/>
      <c r="AH12" s="77"/>
      <c r="AI12" s="77"/>
      <c r="AJ12" s="314"/>
      <c r="AK12" s="314"/>
      <c r="AL12" s="314"/>
      <c r="AM12" s="314"/>
      <c r="AN12" s="314"/>
      <c r="AO12" s="314"/>
      <c r="AP12" s="314"/>
      <c r="AQ12" s="314"/>
      <c r="AR12" s="314"/>
      <c r="AS12" s="314"/>
      <c r="AT12" s="77"/>
      <c r="AU12" s="77"/>
      <c r="AV12" s="77"/>
      <c r="AW12" s="77"/>
      <c r="AX12" s="77"/>
      <c r="AY12" s="595"/>
      <c r="AZ12" s="595"/>
      <c r="BA12" s="125"/>
      <c r="BB12" s="125"/>
      <c r="BC12" s="125"/>
      <c r="BD12" s="125"/>
      <c r="BE12" s="125"/>
      <c r="BF12" s="125"/>
      <c r="BG12" s="125"/>
      <c r="BH12" s="77"/>
      <c r="BI12" s="77"/>
      <c r="BJ12" s="76"/>
      <c r="BK12" s="314"/>
      <c r="BL12" s="314"/>
      <c r="BM12" s="314"/>
      <c r="BN12" s="314"/>
      <c r="BO12" s="77"/>
      <c r="BP12" s="77"/>
      <c r="BQ12" s="77"/>
      <c r="BR12" s="77"/>
      <c r="BS12" s="77"/>
      <c r="BT12" s="77"/>
      <c r="BU12" s="216"/>
      <c r="BV12" s="216"/>
      <c r="BW12" s="216"/>
      <c r="BX12" s="216"/>
      <c r="BY12" s="216"/>
      <c r="BZ12" s="216"/>
    </row>
    <row r="13" spans="1:78" ht="23.25" customHeight="1" thickBot="1" x14ac:dyDescent="0.3">
      <c r="A13" s="362"/>
      <c r="B13" s="37" t="s">
        <v>631</v>
      </c>
      <c r="C13" s="994" t="s">
        <v>248</v>
      </c>
      <c r="D13" s="995"/>
      <c r="E13" s="127"/>
      <c r="G13" s="361"/>
      <c r="H13" s="361"/>
      <c r="I13" s="137"/>
      <c r="J13" s="231" t="s">
        <v>816</v>
      </c>
      <c r="K13" s="232"/>
      <c r="L13" s="557" t="str">
        <f>IF('Contact_Information '!K18&lt;&gt;"",'Contact_Information '!K18,"No entry")</f>
        <v>FLPxxxxa</v>
      </c>
      <c r="M13" s="137"/>
      <c r="N13" s="137"/>
      <c r="O13" s="367" t="s">
        <v>783</v>
      </c>
      <c r="P13" s="1"/>
      <c r="Q13" s="1"/>
      <c r="R13" s="1"/>
      <c r="S13" s="369" t="s">
        <v>252</v>
      </c>
      <c r="T13" s="246"/>
      <c r="U13" s="137"/>
      <c r="V13" s="137"/>
      <c r="Y13" s="314"/>
      <c r="Z13" s="314"/>
      <c r="AA13" s="314"/>
      <c r="AB13" s="77"/>
      <c r="AC13" s="77"/>
      <c r="AD13" s="77"/>
      <c r="AE13" s="314"/>
      <c r="AF13" s="145"/>
      <c r="AG13" s="77"/>
      <c r="AH13" s="77"/>
      <c r="AI13" s="77"/>
      <c r="AJ13" s="314"/>
      <c r="AK13" s="314"/>
      <c r="AL13" s="314"/>
      <c r="AM13" s="314"/>
      <c r="AN13" s="314"/>
      <c r="AO13" s="314"/>
      <c r="AP13" s="314"/>
      <c r="AQ13" s="314"/>
      <c r="AR13" s="314"/>
      <c r="AS13" s="314"/>
      <c r="AT13" s="77"/>
      <c r="AU13" s="77"/>
      <c r="AV13" s="77"/>
      <c r="AW13" s="77"/>
      <c r="AX13" s="77"/>
      <c r="AY13" s="595"/>
      <c r="AZ13" s="595"/>
      <c r="BA13" s="125"/>
      <c r="BB13" s="125"/>
      <c r="BC13" s="125"/>
      <c r="BD13" s="125"/>
      <c r="BE13" s="125"/>
      <c r="BF13" s="125"/>
      <c r="BG13" s="125"/>
      <c r="BH13" s="77"/>
      <c r="BI13" s="77"/>
      <c r="BJ13" s="76"/>
      <c r="BK13" s="314"/>
      <c r="BL13" s="314"/>
      <c r="BM13" s="314"/>
      <c r="BN13" s="314"/>
      <c r="BO13" s="77"/>
      <c r="BP13" s="77"/>
      <c r="BQ13" s="77"/>
      <c r="BR13" s="77"/>
      <c r="BS13" s="77"/>
      <c r="BT13" s="77"/>
      <c r="BU13" s="216"/>
      <c r="BV13" s="216"/>
      <c r="BW13" s="216"/>
      <c r="BX13" s="216"/>
      <c r="BY13" s="216"/>
      <c r="BZ13" s="216"/>
    </row>
    <row r="14" spans="1:78" ht="19.5" thickBot="1" x14ac:dyDescent="0.3">
      <c r="A14" s="362"/>
      <c r="B14" s="1664" t="s">
        <v>1682</v>
      </c>
      <c r="C14" s="996" t="s">
        <v>1683</v>
      </c>
      <c r="D14" s="993"/>
      <c r="E14" s="127"/>
      <c r="G14" s="361"/>
      <c r="H14" s="361"/>
      <c r="I14" s="137"/>
      <c r="J14" s="231" t="s">
        <v>817</v>
      </c>
      <c r="K14" s="232"/>
      <c r="L14" s="157" t="s">
        <v>818</v>
      </c>
      <c r="M14" s="137"/>
      <c r="N14" s="137"/>
      <c r="O14" s="367" t="s">
        <v>780</v>
      </c>
      <c r="P14" s="1"/>
      <c r="Q14" s="320" t="s">
        <v>1162</v>
      </c>
      <c r="R14" s="1"/>
      <c r="S14" s="1"/>
      <c r="T14" s="246"/>
      <c r="U14" s="137"/>
      <c r="V14" s="137"/>
      <c r="Y14" s="314"/>
      <c r="Z14" s="314"/>
      <c r="AA14" s="314"/>
      <c r="AB14" s="77"/>
      <c r="AC14" s="77"/>
      <c r="AD14" s="77"/>
      <c r="AE14" s="314"/>
      <c r="AF14" s="145"/>
      <c r="AG14" s="77"/>
      <c r="AH14" s="77"/>
      <c r="AI14" s="77"/>
      <c r="AJ14" s="314"/>
      <c r="AK14" s="314"/>
      <c r="AL14" s="314"/>
      <c r="AM14" s="314"/>
      <c r="AN14" s="314"/>
      <c r="AO14" s="314"/>
      <c r="AP14" s="314"/>
      <c r="AQ14" s="314"/>
      <c r="AR14" s="314"/>
      <c r="AS14" s="314"/>
      <c r="AT14" s="77"/>
      <c r="AU14" s="77"/>
      <c r="AV14" s="77"/>
      <c r="AW14" s="77"/>
      <c r="AX14" s="77"/>
      <c r="AY14" s="595"/>
      <c r="AZ14" s="595"/>
      <c r="BA14" s="125"/>
      <c r="BB14" s="125"/>
      <c r="BC14" s="125"/>
      <c r="BD14" s="125"/>
      <c r="BE14" s="125"/>
      <c r="BF14" s="125"/>
      <c r="BG14" s="125"/>
      <c r="BH14" s="77"/>
      <c r="BI14" s="77"/>
      <c r="BJ14" s="76"/>
      <c r="BK14" s="314"/>
      <c r="BL14" s="314"/>
      <c r="BM14" s="314"/>
      <c r="BN14" s="314"/>
      <c r="BO14" s="77"/>
      <c r="BP14" s="77"/>
      <c r="BQ14" s="77"/>
      <c r="BR14" s="77"/>
      <c r="BS14" s="77"/>
      <c r="BT14" s="77"/>
      <c r="BU14" s="216"/>
      <c r="BV14" s="216"/>
      <c r="BW14" s="216"/>
      <c r="BX14" s="216"/>
      <c r="BY14" s="216"/>
      <c r="BZ14" s="216"/>
    </row>
    <row r="15" spans="1:78" ht="18.75" x14ac:dyDescent="0.3">
      <c r="A15" s="362"/>
      <c r="B15" s="1665"/>
      <c r="C15" s="731" t="s">
        <v>1684</v>
      </c>
      <c r="D15" s="997"/>
      <c r="E15" s="127"/>
      <c r="G15" s="361"/>
      <c r="H15" s="361"/>
      <c r="I15" s="137"/>
      <c r="J15" s="191" t="s">
        <v>1752</v>
      </c>
      <c r="K15" s="1"/>
      <c r="L15" s="1"/>
      <c r="M15" s="137"/>
      <c r="N15" s="137"/>
      <c r="O15" s="367" t="s">
        <v>785</v>
      </c>
      <c r="P15" s="1"/>
      <c r="Q15" s="369" t="s">
        <v>770</v>
      </c>
      <c r="R15" s="1"/>
      <c r="S15" s="369" t="s">
        <v>1315</v>
      </c>
      <c r="T15" s="246"/>
      <c r="U15" s="137"/>
      <c r="V15" s="137"/>
      <c r="Y15" s="314"/>
      <c r="Z15" s="314"/>
      <c r="AA15" s="314"/>
      <c r="AB15" s="77"/>
      <c r="AC15" s="77"/>
      <c r="AD15" s="77"/>
      <c r="AE15" s="314"/>
      <c r="AF15" s="145"/>
      <c r="AG15" s="77"/>
      <c r="AH15" s="77"/>
      <c r="AI15" s="77"/>
      <c r="AJ15" s="314"/>
      <c r="AK15" s="314"/>
      <c r="AL15" s="314"/>
      <c r="AM15" s="314"/>
      <c r="AN15" s="314"/>
      <c r="AO15" s="314"/>
      <c r="AP15" s="314"/>
      <c r="AQ15" s="314"/>
      <c r="AR15" s="314"/>
      <c r="AS15" s="314"/>
      <c r="AT15" s="77"/>
      <c r="AU15" s="77"/>
      <c r="AV15" s="77"/>
      <c r="AW15" s="77"/>
      <c r="AX15" s="77"/>
      <c r="AY15" s="595"/>
      <c r="AZ15" s="595"/>
      <c r="BA15" s="125"/>
      <c r="BB15" s="125"/>
      <c r="BC15" s="125"/>
      <c r="BD15" s="125"/>
      <c r="BE15" s="125"/>
      <c r="BF15" s="125"/>
      <c r="BG15" s="125"/>
      <c r="BH15" s="77"/>
      <c r="BI15" s="77"/>
      <c r="BJ15" s="76"/>
      <c r="BK15" s="314"/>
      <c r="BL15" s="314"/>
      <c r="BM15" s="314"/>
      <c r="BN15" s="314"/>
      <c r="BO15" s="77"/>
      <c r="BP15" s="77"/>
      <c r="BQ15" s="77"/>
      <c r="BR15" s="77"/>
      <c r="BS15" s="77"/>
      <c r="BT15" s="77"/>
      <c r="BU15" s="216"/>
      <c r="BV15" s="216"/>
      <c r="BW15" s="216"/>
      <c r="BX15" s="216"/>
      <c r="BY15" s="216"/>
      <c r="BZ15" s="216"/>
    </row>
    <row r="16" spans="1:78" ht="18.75" x14ac:dyDescent="0.25">
      <c r="A16" s="362"/>
      <c r="B16" s="610" t="s">
        <v>2138</v>
      </c>
      <c r="C16" s="113"/>
      <c r="D16" s="114"/>
      <c r="E16" s="127"/>
      <c r="G16" s="361"/>
      <c r="H16" s="361"/>
      <c r="I16" s="137"/>
      <c r="J16" s="1">
        <v>0</v>
      </c>
      <c r="K16" s="1" t="s">
        <v>286</v>
      </c>
      <c r="L16" s="1592" t="s">
        <v>1753</v>
      </c>
      <c r="M16" s="137"/>
      <c r="N16" s="137"/>
      <c r="O16" s="367" t="s">
        <v>781</v>
      </c>
      <c r="P16" s="1"/>
      <c r="Q16" s="369" t="s">
        <v>771</v>
      </c>
      <c r="R16" s="1"/>
      <c r="S16" s="369" t="s">
        <v>1289</v>
      </c>
      <c r="T16" s="246"/>
      <c r="U16" s="137"/>
      <c r="V16" s="137"/>
      <c r="Y16" s="314"/>
      <c r="Z16" s="314"/>
      <c r="AA16" s="314"/>
      <c r="AB16" s="77"/>
      <c r="AC16" s="77"/>
      <c r="AD16" s="77"/>
      <c r="AE16" s="314"/>
      <c r="AF16" s="145"/>
      <c r="AG16" s="77"/>
      <c r="AH16" s="77"/>
      <c r="AI16" s="77"/>
      <c r="AJ16" s="314"/>
      <c r="AK16" s="314"/>
      <c r="AL16" s="314"/>
      <c r="AM16" s="314"/>
      <c r="AN16" s="314"/>
      <c r="AO16" s="314"/>
      <c r="AP16" s="314"/>
      <c r="AQ16" s="314"/>
      <c r="AR16" s="314"/>
      <c r="AS16" s="314"/>
      <c r="AT16" s="77"/>
      <c r="AU16" s="77"/>
      <c r="AV16" s="77"/>
      <c r="AW16" s="77"/>
      <c r="AX16" s="77"/>
      <c r="AY16" s="595"/>
      <c r="AZ16" s="595"/>
      <c r="BA16" s="125"/>
      <c r="BB16" s="125"/>
      <c r="BC16" s="125"/>
      <c r="BD16" s="125"/>
      <c r="BE16" s="125"/>
      <c r="BF16" s="125"/>
      <c r="BG16" s="125"/>
      <c r="BH16" s="77"/>
      <c r="BI16" s="77"/>
      <c r="BJ16" s="76"/>
      <c r="BK16" s="314"/>
      <c r="BL16" s="314"/>
      <c r="BM16" s="314"/>
      <c r="BN16" s="314"/>
      <c r="BO16" s="77"/>
      <c r="BP16" s="77"/>
      <c r="BQ16" s="77"/>
      <c r="BR16" s="77"/>
      <c r="BS16" s="77"/>
      <c r="BT16" s="77"/>
      <c r="BU16" s="216"/>
      <c r="BV16" s="216"/>
      <c r="BW16" s="216"/>
      <c r="BX16" s="216"/>
      <c r="BY16" s="216"/>
      <c r="BZ16" s="216"/>
    </row>
    <row r="17" spans="1:78" ht="19.5" thickBot="1" x14ac:dyDescent="0.35">
      <c r="A17" s="362"/>
      <c r="B17" s="1666" t="s">
        <v>1685</v>
      </c>
      <c r="C17" s="1630"/>
      <c r="D17" s="998"/>
      <c r="E17" s="127"/>
      <c r="G17" s="361"/>
      <c r="H17" s="361"/>
      <c r="I17" s="137"/>
      <c r="J17" s="192">
        <v>1</v>
      </c>
      <c r="K17" s="192" t="s">
        <v>1754</v>
      </c>
      <c r="L17" s="1593"/>
      <c r="M17" s="137"/>
      <c r="N17" s="137"/>
      <c r="O17" s="367" t="s">
        <v>1843</v>
      </c>
      <c r="P17" s="1"/>
      <c r="Q17" s="369" t="s">
        <v>252</v>
      </c>
      <c r="R17" s="1"/>
      <c r="S17" s="369" t="s">
        <v>1290</v>
      </c>
      <c r="T17" s="246"/>
      <c r="U17" s="137"/>
      <c r="V17" s="137"/>
      <c r="Y17" s="314"/>
      <c r="Z17" s="314"/>
      <c r="AA17" s="314"/>
      <c r="AB17" s="77"/>
      <c r="AC17" s="77"/>
      <c r="AD17" s="77"/>
      <c r="AE17" s="314"/>
      <c r="AF17" s="145"/>
      <c r="AG17" s="77"/>
      <c r="AH17" s="77"/>
      <c r="AI17" s="77"/>
      <c r="AJ17" s="314"/>
      <c r="AK17" s="314"/>
      <c r="AL17" s="314"/>
      <c r="AM17" s="314"/>
      <c r="AN17" s="314"/>
      <c r="AO17" s="314"/>
      <c r="AP17" s="314"/>
      <c r="AQ17" s="314"/>
      <c r="AR17" s="314"/>
      <c r="AS17" s="314"/>
      <c r="AT17" s="77"/>
      <c r="AU17" s="77"/>
      <c r="AV17" s="77"/>
      <c r="AW17" s="77"/>
      <c r="AX17" s="77"/>
      <c r="AY17" s="595"/>
      <c r="AZ17" s="595"/>
      <c r="BA17" s="125"/>
      <c r="BB17" s="125"/>
      <c r="BC17" s="125"/>
      <c r="BD17" s="125"/>
      <c r="BE17" s="125"/>
      <c r="BF17" s="125"/>
      <c r="BG17" s="125"/>
      <c r="BH17" s="77"/>
      <c r="BI17" s="77"/>
      <c r="BJ17" s="76"/>
      <c r="BK17" s="314"/>
      <c r="BL17" s="314"/>
      <c r="BM17" s="314"/>
      <c r="BN17" s="314"/>
      <c r="BO17" s="77"/>
      <c r="BP17" s="77"/>
      <c r="BQ17" s="77"/>
      <c r="BR17" s="77"/>
      <c r="BS17" s="77"/>
      <c r="BT17" s="77"/>
      <c r="BU17" s="216"/>
      <c r="BV17" s="216"/>
      <c r="BW17" s="216"/>
      <c r="BX17" s="216"/>
      <c r="BY17" s="216"/>
      <c r="BZ17" s="216"/>
    </row>
    <row r="18" spans="1:78" ht="19.5" customHeight="1" thickBot="1" x14ac:dyDescent="0.3">
      <c r="A18" s="362"/>
      <c r="B18" s="1667" t="s">
        <v>1686</v>
      </c>
      <c r="C18" s="1668"/>
      <c r="D18" s="1669"/>
      <c r="E18" s="127"/>
      <c r="G18" s="361"/>
      <c r="H18" s="361"/>
      <c r="I18" s="137"/>
      <c r="J18" s="193">
        <v>2</v>
      </c>
      <c r="K18" s="194" t="s">
        <v>1755</v>
      </c>
      <c r="L18" s="1593"/>
      <c r="M18" s="137"/>
      <c r="N18" s="137"/>
      <c r="O18" s="367" t="s">
        <v>782</v>
      </c>
      <c r="P18" s="1"/>
      <c r="Q18" s="369" t="s">
        <v>2066</v>
      </c>
      <c r="R18" s="1"/>
      <c r="S18" s="369" t="s">
        <v>1294</v>
      </c>
      <c r="T18" s="246"/>
      <c r="U18" s="137"/>
      <c r="V18" s="137"/>
      <c r="Y18" s="314"/>
      <c r="Z18" s="314"/>
      <c r="AA18" s="314"/>
      <c r="AB18" s="77"/>
      <c r="AC18" s="77"/>
      <c r="AD18" s="77"/>
      <c r="AE18" s="314"/>
      <c r="AF18" s="145"/>
      <c r="AG18" s="77"/>
      <c r="AH18" s="77"/>
      <c r="AI18" s="77"/>
      <c r="AJ18" s="314"/>
      <c r="AK18" s="314"/>
      <c r="AL18" s="314"/>
      <c r="AM18" s="314"/>
      <c r="AN18" s="314"/>
      <c r="AO18" s="314"/>
      <c r="AP18" s="314"/>
      <c r="AQ18" s="314"/>
      <c r="AR18" s="314"/>
      <c r="AS18" s="314"/>
      <c r="AT18" s="77"/>
      <c r="AU18" s="77"/>
      <c r="AV18" s="77"/>
      <c r="AW18" s="77"/>
      <c r="AX18" s="77"/>
      <c r="AY18" s="595"/>
      <c r="AZ18" s="595"/>
      <c r="BA18" s="125"/>
      <c r="BB18" s="125"/>
      <c r="BC18" s="125"/>
      <c r="BD18" s="125"/>
      <c r="BE18" s="125"/>
      <c r="BF18" s="125"/>
      <c r="BG18" s="125"/>
      <c r="BH18" s="77"/>
      <c r="BI18" s="77"/>
      <c r="BJ18" s="76"/>
      <c r="BK18" s="314"/>
      <c r="BL18" s="314"/>
      <c r="BM18" s="314"/>
      <c r="BN18" s="314"/>
      <c r="BO18" s="77"/>
      <c r="BP18" s="77"/>
      <c r="BQ18" s="77"/>
      <c r="BR18" s="77"/>
      <c r="BS18" s="77"/>
      <c r="BT18" s="77"/>
      <c r="BU18" s="216"/>
      <c r="BV18" s="216"/>
      <c r="BW18" s="216"/>
      <c r="BX18" s="216"/>
      <c r="BY18" s="216"/>
      <c r="BZ18" s="216"/>
    </row>
    <row r="19" spans="1:78" ht="21" customHeight="1" x14ac:dyDescent="0.25">
      <c r="A19" s="1652" t="s">
        <v>1774</v>
      </c>
      <c r="B19" s="1670" t="s">
        <v>1687</v>
      </c>
      <c r="C19" s="609" t="s">
        <v>2085</v>
      </c>
      <c r="D19" s="1128"/>
      <c r="E19" s="127"/>
      <c r="G19" s="361"/>
      <c r="H19" s="361"/>
      <c r="I19" s="137"/>
      <c r="J19" s="193">
        <v>3</v>
      </c>
      <c r="K19" s="194" t="s">
        <v>1756</v>
      </c>
      <c r="L19" s="1593"/>
      <c r="M19" s="137"/>
      <c r="N19" s="137"/>
      <c r="O19" s="367" t="s">
        <v>19</v>
      </c>
      <c r="P19" s="1"/>
      <c r="Q19" s="369" t="s">
        <v>286</v>
      </c>
      <c r="R19" s="1"/>
      <c r="S19" s="369" t="s">
        <v>1291</v>
      </c>
      <c r="T19" s="246"/>
      <c r="U19" s="137"/>
      <c r="V19" s="137"/>
      <c r="Y19" s="314"/>
      <c r="Z19" s="314"/>
      <c r="AA19" s="314"/>
      <c r="AB19" s="77"/>
      <c r="AC19" s="77"/>
      <c r="AD19" s="77"/>
      <c r="AE19" s="314"/>
      <c r="AF19" s="145"/>
      <c r="AG19" s="77"/>
      <c r="AH19" s="77"/>
      <c r="AI19" s="77"/>
      <c r="AJ19" s="314"/>
      <c r="AK19" s="314"/>
      <c r="AL19" s="314"/>
      <c r="AM19" s="314"/>
      <c r="AN19" s="314"/>
      <c r="AO19" s="314"/>
      <c r="AP19" s="314"/>
      <c r="AQ19" s="314"/>
      <c r="AR19" s="314"/>
      <c r="AS19" s="314"/>
      <c r="AT19" s="77"/>
      <c r="AU19" s="77"/>
      <c r="AV19" s="77"/>
      <c r="AW19" s="77"/>
      <c r="AX19" s="77"/>
      <c r="AY19" s="595"/>
      <c r="AZ19" s="595"/>
      <c r="BA19" s="125"/>
      <c r="BB19" s="125"/>
      <c r="BC19" s="125"/>
      <c r="BD19" s="125"/>
      <c r="BE19" s="125"/>
      <c r="BF19" s="125"/>
      <c r="BG19" s="125"/>
      <c r="BH19" s="77"/>
      <c r="BI19" s="77"/>
      <c r="BJ19" s="76"/>
      <c r="BK19" s="314"/>
      <c r="BL19" s="314"/>
      <c r="BM19" s="314"/>
      <c r="BN19" s="314"/>
      <c r="BO19" s="77"/>
      <c r="BP19" s="77"/>
      <c r="BQ19" s="77"/>
      <c r="BR19" s="77"/>
      <c r="BS19" s="77"/>
      <c r="BT19" s="77"/>
      <c r="BU19" s="216"/>
      <c r="BV19" s="216"/>
      <c r="BW19" s="216"/>
      <c r="BX19" s="216"/>
      <c r="BY19" s="216"/>
      <c r="BZ19" s="216"/>
    </row>
    <row r="20" spans="1:78" ht="21" customHeight="1" thickBot="1" x14ac:dyDescent="0.3">
      <c r="A20" s="1653"/>
      <c r="B20" s="1671"/>
      <c r="C20" s="1350" t="s">
        <v>1688</v>
      </c>
      <c r="D20" s="1351"/>
      <c r="E20" s="999"/>
      <c r="G20" s="361"/>
      <c r="H20" s="361"/>
      <c r="I20" s="137"/>
      <c r="J20" s="193">
        <v>4</v>
      </c>
      <c r="K20" s="194" t="s">
        <v>1757</v>
      </c>
      <c r="L20" s="1593"/>
      <c r="M20" s="137"/>
      <c r="N20" s="137"/>
      <c r="O20" s="367" t="s">
        <v>336</v>
      </c>
      <c r="P20" s="1"/>
      <c r="Q20" s="1"/>
      <c r="R20" s="1"/>
      <c r="S20" s="369" t="s">
        <v>1292</v>
      </c>
      <c r="T20" s="246"/>
      <c r="U20" s="137"/>
      <c r="V20" s="137"/>
      <c r="Y20" s="314"/>
      <c r="Z20" s="314"/>
      <c r="AA20" s="314"/>
      <c r="AB20" s="77"/>
      <c r="AC20" s="77"/>
      <c r="AD20" s="77"/>
      <c r="AE20" s="314"/>
      <c r="AF20" s="145"/>
      <c r="AG20" s="77"/>
      <c r="AH20" s="77"/>
      <c r="AI20" s="77"/>
      <c r="AJ20" s="314"/>
      <c r="AK20" s="314"/>
      <c r="AL20" s="314"/>
      <c r="AM20" s="314"/>
      <c r="AN20" s="314"/>
      <c r="AO20" s="314"/>
      <c r="AP20" s="314"/>
      <c r="AQ20" s="314"/>
      <c r="AR20" s="314"/>
      <c r="AS20" s="314"/>
      <c r="AT20" s="77"/>
      <c r="AU20" s="77"/>
      <c r="AV20" s="77"/>
      <c r="AW20" s="77"/>
      <c r="AX20" s="77"/>
      <c r="AY20" s="595"/>
      <c r="AZ20" s="595"/>
      <c r="BA20" s="125"/>
      <c r="BB20" s="125"/>
      <c r="BC20" s="125"/>
      <c r="BD20" s="125"/>
      <c r="BE20" s="125"/>
      <c r="BF20" s="125"/>
      <c r="BG20" s="125"/>
      <c r="BH20" s="77"/>
      <c r="BI20" s="77"/>
      <c r="BJ20" s="76"/>
      <c r="BK20" s="314"/>
      <c r="BL20" s="314"/>
      <c r="BM20" s="314"/>
      <c r="BN20" s="314"/>
      <c r="BO20" s="77"/>
      <c r="BP20" s="77"/>
      <c r="BQ20" s="77"/>
      <c r="BR20" s="77"/>
      <c r="BS20" s="77"/>
      <c r="BT20" s="77"/>
      <c r="BU20" s="216"/>
      <c r="BV20" s="216"/>
      <c r="BW20" s="216"/>
      <c r="BX20" s="216"/>
      <c r="BY20" s="216"/>
      <c r="BZ20" s="216"/>
    </row>
    <row r="21" spans="1:78" ht="21" customHeight="1" x14ac:dyDescent="0.25">
      <c r="A21" s="1653"/>
      <c r="B21" s="1661" t="s">
        <v>1689</v>
      </c>
      <c r="C21" s="1662"/>
      <c r="D21" s="1663"/>
      <c r="E21" s="127"/>
      <c r="G21" s="361"/>
      <c r="H21" s="361"/>
      <c r="I21" s="137"/>
      <c r="J21" s="195">
        <v>5</v>
      </c>
      <c r="K21" s="195" t="s">
        <v>1758</v>
      </c>
      <c r="L21" s="1593"/>
      <c r="M21" s="137"/>
      <c r="N21" s="137"/>
      <c r="O21" s="367" t="s">
        <v>286</v>
      </c>
      <c r="P21" s="1"/>
      <c r="Q21" s="1"/>
      <c r="R21" s="1"/>
      <c r="S21" s="369" t="s">
        <v>1295</v>
      </c>
      <c r="T21" s="246"/>
      <c r="U21" s="137"/>
      <c r="V21" s="137"/>
      <c r="Y21" s="314"/>
      <c r="Z21" s="314"/>
      <c r="AA21" s="314"/>
      <c r="AB21" s="77"/>
      <c r="AC21" s="77"/>
      <c r="AD21" s="77"/>
      <c r="AE21" s="314"/>
      <c r="AF21" s="145"/>
      <c r="AG21" s="77"/>
      <c r="AH21" s="77"/>
      <c r="AI21" s="77"/>
      <c r="AJ21" s="314"/>
      <c r="AK21" s="314"/>
      <c r="AL21" s="314"/>
      <c r="AM21" s="314"/>
      <c r="AN21" s="314"/>
      <c r="AO21" s="314"/>
      <c r="AP21" s="314"/>
      <c r="AQ21" s="314"/>
      <c r="AR21" s="314"/>
      <c r="AS21" s="314"/>
      <c r="AT21" s="77"/>
      <c r="AU21" s="77"/>
      <c r="AV21" s="77"/>
      <c r="AW21" s="77"/>
      <c r="AX21" s="77"/>
      <c r="AY21" s="595"/>
      <c r="AZ21" s="595"/>
      <c r="BA21" s="125"/>
      <c r="BB21" s="125"/>
      <c r="BC21" s="125"/>
      <c r="BD21" s="125"/>
      <c r="BE21" s="125"/>
      <c r="BF21" s="125"/>
      <c r="BG21" s="125"/>
      <c r="BH21" s="77"/>
      <c r="BI21" s="77"/>
      <c r="BJ21" s="76"/>
      <c r="BK21" s="314"/>
      <c r="BL21" s="314"/>
      <c r="BM21" s="314"/>
      <c r="BN21" s="314"/>
      <c r="BO21" s="77"/>
      <c r="BP21" s="77"/>
      <c r="BQ21" s="77"/>
      <c r="BR21" s="77"/>
      <c r="BS21" s="77"/>
      <c r="BT21" s="77"/>
      <c r="BU21" s="216"/>
      <c r="BV21" s="216"/>
      <c r="BW21" s="216"/>
      <c r="BX21" s="216"/>
      <c r="BY21" s="216"/>
      <c r="BZ21" s="216"/>
    </row>
    <row r="22" spans="1:78" ht="21" customHeight="1" thickBot="1" x14ac:dyDescent="0.3">
      <c r="A22" s="1653"/>
      <c r="B22" s="1000" t="s">
        <v>2093</v>
      </c>
      <c r="C22" s="706"/>
      <c r="D22" s="103"/>
      <c r="E22" s="127"/>
      <c r="G22" s="361"/>
      <c r="H22" s="361"/>
      <c r="I22" s="137"/>
      <c r="J22" s="193">
        <v>6</v>
      </c>
      <c r="K22" s="194" t="s">
        <v>1759</v>
      </c>
      <c r="L22" s="1593"/>
      <c r="M22" s="137"/>
      <c r="N22" s="137"/>
      <c r="O22" s="250" t="s">
        <v>597</v>
      </c>
      <c r="P22" s="1"/>
      <c r="Q22" s="1"/>
      <c r="R22" s="1"/>
      <c r="S22" s="369" t="s">
        <v>19</v>
      </c>
      <c r="T22" s="246"/>
      <c r="U22" s="137"/>
      <c r="V22" s="137"/>
      <c r="Y22" s="314"/>
      <c r="Z22" s="314"/>
      <c r="AA22" s="314"/>
      <c r="AB22" s="77"/>
      <c r="AC22" s="77"/>
      <c r="AD22" s="77"/>
      <c r="AE22" s="314"/>
      <c r="AF22" s="145"/>
      <c r="AG22" s="77"/>
      <c r="AH22" s="77"/>
      <c r="AI22" s="77"/>
      <c r="AJ22" s="314"/>
      <c r="AK22" s="314"/>
      <c r="AL22" s="314"/>
      <c r="AM22" s="314"/>
      <c r="AN22" s="314"/>
      <c r="AO22" s="314"/>
      <c r="AP22" s="314"/>
      <c r="AQ22" s="314"/>
      <c r="AR22" s="314"/>
      <c r="AS22" s="314"/>
      <c r="AT22" s="77"/>
      <c r="AU22" s="77"/>
      <c r="AV22" s="77"/>
      <c r="AW22" s="77"/>
      <c r="AX22" s="77"/>
      <c r="AY22" s="595"/>
      <c r="AZ22" s="595"/>
      <c r="BA22" s="125"/>
      <c r="BB22" s="125"/>
      <c r="BC22" s="125"/>
      <c r="BD22" s="125"/>
      <c r="BE22" s="125"/>
      <c r="BF22" s="125"/>
      <c r="BG22" s="125"/>
      <c r="BH22" s="77"/>
      <c r="BI22" s="77"/>
      <c r="BJ22" s="76"/>
      <c r="BK22" s="314"/>
      <c r="BL22" s="314"/>
      <c r="BM22" s="314"/>
      <c r="BN22" s="314"/>
      <c r="BO22" s="77"/>
      <c r="BP22" s="77"/>
      <c r="BQ22" s="77"/>
      <c r="BR22" s="77"/>
      <c r="BS22" s="77"/>
      <c r="BT22" s="77"/>
      <c r="BU22" s="216"/>
      <c r="BV22" s="216"/>
      <c r="BW22" s="216"/>
      <c r="BX22" s="216"/>
      <c r="BY22" s="216"/>
      <c r="BZ22" s="216"/>
    </row>
    <row r="23" spans="1:78" ht="21" customHeight="1" thickBot="1" x14ac:dyDescent="0.3">
      <c r="A23" s="1654"/>
      <c r="B23" s="1001" t="s">
        <v>1126</v>
      </c>
      <c r="C23" s="384"/>
      <c r="D23" s="1129"/>
      <c r="E23" s="127"/>
      <c r="G23" s="361"/>
      <c r="H23" s="361"/>
      <c r="I23" s="137"/>
      <c r="J23" s="141"/>
      <c r="K23" s="259" t="s">
        <v>380</v>
      </c>
      <c r="L23" s="137"/>
      <c r="M23" s="137"/>
      <c r="N23" s="137"/>
      <c r="O23" s="367" t="s">
        <v>286</v>
      </c>
      <c r="P23" s="1"/>
      <c r="Q23" s="1"/>
      <c r="R23" s="1"/>
      <c r="S23" s="369" t="s">
        <v>1293</v>
      </c>
      <c r="T23" s="246"/>
      <c r="U23" s="137"/>
      <c r="V23" s="137"/>
      <c r="Y23" s="314"/>
      <c r="Z23" s="314"/>
      <c r="AA23" s="314"/>
      <c r="AB23" s="77"/>
      <c r="AC23" s="77"/>
      <c r="AD23" s="77"/>
      <c r="AE23" s="314"/>
      <c r="AF23" s="145"/>
      <c r="AG23" s="77"/>
      <c r="AH23" s="77"/>
      <c r="AI23" s="77"/>
      <c r="AJ23" s="314"/>
      <c r="AK23" s="314"/>
      <c r="AL23" s="314"/>
      <c r="AM23" s="314"/>
      <c r="AN23" s="314"/>
      <c r="AO23" s="314"/>
      <c r="AP23" s="314"/>
      <c r="AQ23" s="314"/>
      <c r="AR23" s="314"/>
      <c r="AS23" s="314"/>
      <c r="AT23" s="77"/>
      <c r="AU23" s="77"/>
      <c r="AV23" s="77"/>
      <c r="AW23" s="77"/>
      <c r="AX23" s="77"/>
      <c r="AY23" s="595"/>
      <c r="AZ23" s="595"/>
      <c r="BA23" s="125"/>
      <c r="BB23" s="125"/>
      <c r="BC23" s="125"/>
      <c r="BD23" s="125"/>
      <c r="BE23" s="125"/>
      <c r="BF23" s="125"/>
      <c r="BG23" s="125"/>
      <c r="BH23" s="77"/>
      <c r="BI23" s="77"/>
      <c r="BJ23" s="76"/>
      <c r="BK23" s="314"/>
      <c r="BL23" s="314"/>
      <c r="BM23" s="314"/>
      <c r="BN23" s="314"/>
      <c r="BO23" s="77"/>
      <c r="BP23" s="77"/>
      <c r="BQ23" s="77"/>
      <c r="BR23" s="77"/>
      <c r="BS23" s="77"/>
      <c r="BT23" s="77"/>
      <c r="BU23" s="216"/>
      <c r="BV23" s="216"/>
      <c r="BW23" s="216"/>
      <c r="BX23" s="216"/>
      <c r="BY23" s="216"/>
      <c r="BZ23" s="216"/>
    </row>
    <row r="24" spans="1:78" ht="24" customHeight="1" x14ac:dyDescent="0.25">
      <c r="A24" s="362"/>
      <c r="B24" s="1672" t="s">
        <v>1690</v>
      </c>
      <c r="C24" s="1002" t="s">
        <v>1691</v>
      </c>
      <c r="D24" s="993"/>
      <c r="E24" s="127"/>
      <c r="G24" s="361"/>
      <c r="H24" s="361"/>
      <c r="I24" s="137"/>
      <c r="J24" s="141"/>
      <c r="K24" s="260" t="s">
        <v>353</v>
      </c>
      <c r="L24" s="137"/>
      <c r="M24" s="137"/>
      <c r="N24" s="137"/>
      <c r="O24" s="367" t="s">
        <v>603</v>
      </c>
      <c r="P24" s="1"/>
      <c r="Q24" s="172" t="s">
        <v>786</v>
      </c>
      <c r="R24" s="1"/>
      <c r="S24" s="369" t="s">
        <v>1288</v>
      </c>
      <c r="T24" s="246"/>
      <c r="U24" s="137"/>
      <c r="V24" s="137"/>
      <c r="Y24" s="314"/>
      <c r="Z24" s="314"/>
      <c r="AA24" s="314"/>
      <c r="AB24" s="77"/>
      <c r="AC24" s="77"/>
      <c r="AD24" s="77"/>
      <c r="AE24" s="314"/>
      <c r="AF24" s="145"/>
      <c r="AG24" s="77"/>
      <c r="AH24" s="77"/>
      <c r="AI24" s="77"/>
      <c r="AJ24" s="314"/>
      <c r="AK24" s="314"/>
      <c r="AL24" s="314"/>
      <c r="AM24" s="314"/>
      <c r="AN24" s="314"/>
      <c r="AO24" s="314"/>
      <c r="AP24" s="314"/>
      <c r="AQ24" s="314"/>
      <c r="AR24" s="314"/>
      <c r="AS24" s="314"/>
      <c r="AT24" s="77"/>
      <c r="AU24" s="77"/>
      <c r="AV24" s="77"/>
      <c r="AW24" s="77"/>
      <c r="AX24" s="77"/>
      <c r="AY24" s="595"/>
      <c r="AZ24" s="595"/>
      <c r="BA24" s="125"/>
      <c r="BB24" s="125"/>
      <c r="BC24" s="125"/>
      <c r="BD24" s="125"/>
      <c r="BE24" s="125"/>
      <c r="BF24" s="125"/>
      <c r="BG24" s="125"/>
      <c r="BH24" s="77"/>
      <c r="BI24" s="77"/>
      <c r="BJ24" s="76"/>
      <c r="BK24" s="314"/>
      <c r="BL24" s="314"/>
      <c r="BM24" s="314"/>
      <c r="BN24" s="314"/>
      <c r="BO24" s="77"/>
      <c r="BP24" s="77"/>
      <c r="BQ24" s="77"/>
      <c r="BR24" s="77"/>
      <c r="BS24" s="77"/>
      <c r="BT24" s="77"/>
      <c r="BU24" s="216"/>
      <c r="BV24" s="216"/>
      <c r="BW24" s="216"/>
      <c r="BX24" s="216"/>
      <c r="BY24" s="216"/>
      <c r="BZ24" s="216"/>
    </row>
    <row r="25" spans="1:78" ht="19.5" customHeight="1" thickBot="1" x14ac:dyDescent="0.3">
      <c r="A25" s="362"/>
      <c r="B25" s="1673"/>
      <c r="C25" s="1352" t="s">
        <v>2086</v>
      </c>
      <c r="D25" s="1003"/>
      <c r="E25" s="127"/>
      <c r="G25" s="361"/>
      <c r="H25" s="361"/>
      <c r="I25" s="137"/>
      <c r="J25" s="141"/>
      <c r="K25" s="260" t="s">
        <v>354</v>
      </c>
      <c r="L25" s="137"/>
      <c r="M25" s="137"/>
      <c r="N25" s="137"/>
      <c r="O25" s="367" t="s">
        <v>602</v>
      </c>
      <c r="P25" s="1"/>
      <c r="Q25" s="369" t="s">
        <v>788</v>
      </c>
      <c r="R25" s="1"/>
      <c r="S25" s="1"/>
      <c r="T25" s="246"/>
      <c r="U25" s="137"/>
      <c r="V25" s="137"/>
      <c r="Y25" s="314"/>
      <c r="Z25" s="314"/>
      <c r="AA25" s="314"/>
      <c r="AB25" s="77"/>
      <c r="AC25" s="77"/>
      <c r="AD25" s="77"/>
      <c r="AE25" s="314"/>
      <c r="AF25" s="145"/>
      <c r="AG25" s="77"/>
      <c r="AH25" s="77"/>
      <c r="AI25" s="77"/>
      <c r="AJ25" s="314"/>
      <c r="AK25" s="314"/>
      <c r="AL25" s="314"/>
      <c r="AM25" s="314"/>
      <c r="AN25" s="314"/>
      <c r="AO25" s="314"/>
      <c r="AP25" s="314"/>
      <c r="AQ25" s="314"/>
      <c r="AR25" s="314"/>
      <c r="AS25" s="314"/>
      <c r="AT25" s="77"/>
      <c r="AU25" s="77"/>
      <c r="AV25" s="77"/>
      <c r="AW25" s="77"/>
      <c r="AX25" s="77"/>
      <c r="AY25" s="595"/>
      <c r="AZ25" s="595"/>
      <c r="BA25" s="125"/>
      <c r="BB25" s="125"/>
      <c r="BC25" s="125"/>
      <c r="BD25" s="125"/>
      <c r="BE25" s="125"/>
      <c r="BF25" s="125"/>
      <c r="BG25" s="125"/>
      <c r="BH25" s="77"/>
      <c r="BI25" s="77"/>
      <c r="BJ25" s="76"/>
      <c r="BK25" s="314"/>
      <c r="BL25" s="314"/>
      <c r="BM25" s="314"/>
      <c r="BN25" s="314"/>
      <c r="BO25" s="77"/>
      <c r="BP25" s="77"/>
      <c r="BQ25" s="77"/>
      <c r="BR25" s="77"/>
      <c r="BS25" s="77"/>
      <c r="BT25" s="77"/>
      <c r="BU25" s="216"/>
      <c r="BV25" s="216"/>
      <c r="BW25" s="216"/>
      <c r="BX25" s="216"/>
      <c r="BY25" s="216"/>
      <c r="BZ25" s="216"/>
    </row>
    <row r="26" spans="1:78" ht="19.5" thickBot="1" x14ac:dyDescent="0.35">
      <c r="A26" s="362"/>
      <c r="B26" s="115" t="s">
        <v>1692</v>
      </c>
      <c r="C26" s="101" t="s">
        <v>247</v>
      </c>
      <c r="D26" s="121"/>
      <c r="E26" s="127"/>
      <c r="G26" s="361"/>
      <c r="H26" s="361"/>
      <c r="I26" s="137"/>
      <c r="J26" s="141"/>
      <c r="K26" s="260" t="s">
        <v>355</v>
      </c>
      <c r="L26" s="137"/>
      <c r="M26" s="137"/>
      <c r="N26" s="137"/>
      <c r="O26" s="367" t="s">
        <v>2527</v>
      </c>
      <c r="P26" s="1"/>
      <c r="Q26" s="369" t="s">
        <v>790</v>
      </c>
      <c r="R26" s="1"/>
      <c r="S26" s="1"/>
      <c r="T26" s="246"/>
      <c r="U26" s="137"/>
      <c r="V26" s="137"/>
      <c r="Y26" s="314"/>
      <c r="Z26" s="314"/>
      <c r="AA26" s="314"/>
      <c r="AB26" s="77"/>
      <c r="AC26" s="77"/>
      <c r="AD26" s="77"/>
      <c r="AE26" s="314"/>
      <c r="AF26" s="145"/>
      <c r="AG26" s="77"/>
      <c r="AH26" s="77"/>
      <c r="AI26" s="77"/>
      <c r="AJ26" s="314"/>
      <c r="AK26" s="314"/>
      <c r="AL26" s="314"/>
      <c r="AM26" s="314"/>
      <c r="AN26" s="314"/>
      <c r="AO26" s="314"/>
      <c r="AP26" s="314"/>
      <c r="AQ26" s="314"/>
      <c r="AR26" s="314"/>
      <c r="AS26" s="314"/>
      <c r="AT26" s="77"/>
      <c r="AU26" s="77"/>
      <c r="AV26" s="77"/>
      <c r="AW26" s="77"/>
      <c r="AX26" s="77"/>
      <c r="AY26" s="595"/>
      <c r="AZ26" s="595"/>
      <c r="BA26" s="125"/>
      <c r="BB26" s="125"/>
      <c r="BC26" s="125"/>
      <c r="BD26" s="125"/>
      <c r="BE26" s="125"/>
      <c r="BF26" s="125"/>
      <c r="BG26" s="125"/>
      <c r="BH26" s="77"/>
      <c r="BI26" s="77"/>
      <c r="BJ26" s="76"/>
      <c r="BK26" s="314"/>
      <c r="BL26" s="314"/>
      <c r="BM26" s="314"/>
      <c r="BN26" s="314"/>
      <c r="BO26" s="77"/>
      <c r="BP26" s="77"/>
      <c r="BQ26" s="77"/>
      <c r="BR26" s="77"/>
      <c r="BS26" s="77"/>
      <c r="BT26" s="77"/>
      <c r="BU26" s="216"/>
      <c r="BV26" s="216"/>
      <c r="BW26" s="216"/>
      <c r="BX26" s="216"/>
      <c r="BY26" s="216"/>
      <c r="BZ26" s="216"/>
    </row>
    <row r="27" spans="1:78" ht="21" x14ac:dyDescent="0.35">
      <c r="A27" s="362"/>
      <c r="B27" s="992" t="s">
        <v>1693</v>
      </c>
      <c r="C27" s="394"/>
      <c r="D27" s="394"/>
      <c r="E27" s="127"/>
      <c r="G27" s="361"/>
      <c r="H27" s="361"/>
      <c r="I27" s="137"/>
      <c r="J27" s="141"/>
      <c r="K27" s="260" t="s">
        <v>356</v>
      </c>
      <c r="L27" s="137"/>
      <c r="M27" s="137"/>
      <c r="N27" s="137"/>
      <c r="O27" s="367" t="s">
        <v>658</v>
      </c>
      <c r="P27" s="1"/>
      <c r="Q27" s="369" t="s">
        <v>787</v>
      </c>
      <c r="R27" s="1"/>
      <c r="S27" s="1"/>
      <c r="T27" s="246"/>
      <c r="U27" s="137"/>
      <c r="V27" s="137"/>
      <c r="Y27" s="314"/>
      <c r="Z27" s="314"/>
      <c r="AA27" s="314"/>
      <c r="AB27" s="77"/>
      <c r="AC27" s="77"/>
      <c r="AD27" s="77"/>
      <c r="AE27" s="314"/>
      <c r="AF27" s="145"/>
      <c r="AG27" s="77"/>
      <c r="AH27" s="77"/>
      <c r="AI27" s="77"/>
      <c r="AJ27" s="314"/>
      <c r="AK27" s="314"/>
      <c r="AL27" s="314"/>
      <c r="AM27" s="314"/>
      <c r="AN27" s="314"/>
      <c r="AO27" s="314"/>
      <c r="AP27" s="314"/>
      <c r="AQ27" s="314"/>
      <c r="AR27" s="314"/>
      <c r="AS27" s="314"/>
      <c r="AT27" s="77"/>
      <c r="AU27" s="77"/>
      <c r="AV27" s="77"/>
      <c r="AW27" s="77"/>
      <c r="AX27" s="77"/>
      <c r="AY27" s="595"/>
      <c r="AZ27" s="595"/>
      <c r="BA27" s="125"/>
      <c r="BB27" s="125"/>
      <c r="BC27" s="125"/>
      <c r="BD27" s="125"/>
      <c r="BE27" s="125"/>
      <c r="BF27" s="125"/>
      <c r="BG27" s="125"/>
      <c r="BH27" s="77"/>
      <c r="BI27" s="77"/>
      <c r="BJ27" s="76"/>
      <c r="BK27" s="314"/>
      <c r="BL27" s="314"/>
      <c r="BM27" s="314"/>
      <c r="BN27" s="314"/>
      <c r="BO27" s="77"/>
      <c r="BP27" s="77"/>
      <c r="BQ27" s="77"/>
      <c r="BR27" s="77"/>
      <c r="BS27" s="77"/>
      <c r="BT27" s="77"/>
      <c r="BU27" s="216"/>
      <c r="BV27" s="216"/>
      <c r="BW27" s="216"/>
      <c r="BX27" s="216"/>
      <c r="BY27" s="216"/>
      <c r="BZ27" s="216"/>
    </row>
    <row r="28" spans="1:78" ht="18.75" x14ac:dyDescent="0.25">
      <c r="B28" s="52" t="s">
        <v>1284</v>
      </c>
      <c r="C28" s="34"/>
      <c r="D28" s="49"/>
      <c r="E28" s="127"/>
      <c r="G28" s="361"/>
      <c r="H28" s="361"/>
      <c r="I28" s="137"/>
      <c r="J28" s="141"/>
      <c r="K28" s="1098" t="s">
        <v>1171</v>
      </c>
      <c r="L28" s="137"/>
      <c r="M28" s="137"/>
      <c r="N28" s="137"/>
      <c r="O28" s="367" t="s">
        <v>659</v>
      </c>
      <c r="P28" s="1"/>
      <c r="Q28" s="369" t="s">
        <v>789</v>
      </c>
      <c r="R28" s="1"/>
      <c r="S28" s="1"/>
      <c r="T28" s="246"/>
      <c r="U28" s="137"/>
      <c r="V28" s="137"/>
      <c r="Y28" s="314"/>
      <c r="Z28" s="314"/>
      <c r="AA28" s="314"/>
      <c r="AB28" s="77"/>
      <c r="AC28" s="77"/>
      <c r="AD28" s="77"/>
      <c r="AE28" s="314"/>
      <c r="AF28" s="145"/>
      <c r="AG28" s="77"/>
      <c r="AH28" s="77"/>
      <c r="AI28" s="77"/>
      <c r="AJ28" s="314"/>
      <c r="AK28" s="314"/>
      <c r="AL28" s="314"/>
      <c r="AM28" s="314"/>
      <c r="AN28" s="314"/>
      <c r="AO28" s="314"/>
      <c r="AP28" s="314"/>
      <c r="AQ28" s="314"/>
      <c r="AR28" s="314"/>
      <c r="AS28" s="314"/>
      <c r="AT28" s="77"/>
      <c r="AU28" s="77"/>
      <c r="AV28" s="77"/>
      <c r="AW28" s="77"/>
      <c r="AX28" s="77"/>
      <c r="AY28" s="595"/>
      <c r="AZ28" s="595"/>
      <c r="BA28" s="125"/>
      <c r="BB28" s="125"/>
      <c r="BC28" s="125"/>
      <c r="BD28" s="125"/>
      <c r="BE28" s="125"/>
      <c r="BF28" s="125"/>
      <c r="BG28" s="125"/>
      <c r="BH28" s="77"/>
      <c r="BI28" s="77"/>
      <c r="BJ28" s="76"/>
      <c r="BK28" s="314"/>
      <c r="BL28" s="314"/>
      <c r="BM28" s="314"/>
      <c r="BN28" s="314"/>
      <c r="BO28" s="77"/>
      <c r="BP28" s="77"/>
      <c r="BQ28" s="77"/>
      <c r="BR28" s="77"/>
      <c r="BS28" s="77"/>
      <c r="BT28" s="77"/>
      <c r="BU28" s="216"/>
      <c r="BV28" s="216"/>
      <c r="BW28" s="216"/>
      <c r="BX28" s="216"/>
      <c r="BY28" s="216"/>
      <c r="BZ28" s="216"/>
    </row>
    <row r="29" spans="1:78" ht="19.5" thickBot="1" x14ac:dyDescent="0.35">
      <c r="A29" s="362"/>
      <c r="B29" s="115" t="s">
        <v>1694</v>
      </c>
      <c r="C29" s="122" t="s">
        <v>605</v>
      </c>
      <c r="D29" s="294"/>
      <c r="E29" s="127"/>
      <c r="G29" s="361"/>
      <c r="H29" s="361"/>
      <c r="I29" s="137"/>
      <c r="J29" s="141"/>
      <c r="K29" s="260" t="s">
        <v>1760</v>
      </c>
      <c r="L29" s="137"/>
      <c r="M29" s="137"/>
      <c r="N29" s="137"/>
      <c r="O29" s="367" t="s">
        <v>970</v>
      </c>
      <c r="P29" s="1"/>
      <c r="Q29" s="369" t="s">
        <v>286</v>
      </c>
      <c r="R29" s="1"/>
      <c r="S29" s="1"/>
      <c r="T29" s="246"/>
      <c r="U29" s="137"/>
      <c r="V29" s="137"/>
      <c r="Y29" s="314"/>
      <c r="Z29" s="314"/>
      <c r="AA29" s="314"/>
      <c r="AB29" s="77"/>
      <c r="AC29" s="77"/>
      <c r="AD29" s="77"/>
      <c r="AE29" s="314"/>
      <c r="AF29" s="145"/>
      <c r="AG29" s="77"/>
      <c r="AH29" s="77"/>
      <c r="AI29" s="77"/>
      <c r="AJ29" s="314"/>
      <c r="AK29" s="314"/>
      <c r="AL29" s="314"/>
      <c r="AM29" s="314"/>
      <c r="AN29" s="314"/>
      <c r="AO29" s="314"/>
      <c r="AP29" s="314"/>
      <c r="AQ29" s="314"/>
      <c r="AR29" s="314"/>
      <c r="AS29" s="314"/>
      <c r="AT29" s="77"/>
      <c r="AU29" s="77"/>
      <c r="AV29" s="77"/>
      <c r="AW29" s="77"/>
      <c r="AX29" s="77"/>
      <c r="AY29" s="595"/>
      <c r="AZ29" s="595"/>
      <c r="BA29" s="125"/>
      <c r="BB29" s="125"/>
      <c r="BC29" s="125"/>
      <c r="BD29" s="125"/>
      <c r="BE29" s="125"/>
      <c r="BF29" s="125"/>
      <c r="BG29" s="125"/>
      <c r="BH29" s="77"/>
      <c r="BI29" s="77"/>
      <c r="BJ29" s="76"/>
      <c r="BK29" s="314"/>
      <c r="BL29" s="314"/>
      <c r="BM29" s="314"/>
      <c r="BN29" s="314"/>
      <c r="BO29" s="77"/>
      <c r="BP29" s="77"/>
      <c r="BQ29" s="77"/>
      <c r="BR29" s="77"/>
      <c r="BS29" s="77"/>
      <c r="BT29" s="77"/>
      <c r="BU29" s="216"/>
      <c r="BV29" s="216"/>
      <c r="BW29" s="216"/>
      <c r="BX29" s="216"/>
      <c r="BY29" s="216"/>
      <c r="BZ29" s="216"/>
    </row>
    <row r="30" spans="1:78" ht="19.5" customHeight="1" x14ac:dyDescent="0.25">
      <c r="A30" s="362"/>
      <c r="B30" s="98" t="s">
        <v>1173</v>
      </c>
      <c r="C30" s="102" t="s">
        <v>2139</v>
      </c>
      <c r="D30" s="51"/>
      <c r="E30" s="127"/>
      <c r="G30" s="361"/>
      <c r="H30" s="361"/>
      <c r="I30" s="137"/>
      <c r="J30" s="141"/>
      <c r="K30" s="260" t="s">
        <v>1761</v>
      </c>
      <c r="L30" s="137"/>
      <c r="M30" s="137"/>
      <c r="N30" s="137"/>
      <c r="O30" s="367" t="s">
        <v>604</v>
      </c>
      <c r="P30" s="1"/>
      <c r="Q30" s="369" t="s">
        <v>651</v>
      </c>
      <c r="T30" s="246"/>
      <c r="U30" s="137"/>
      <c r="V30" s="137"/>
      <c r="Y30" s="314"/>
      <c r="Z30" s="314"/>
      <c r="AA30" s="314"/>
      <c r="AB30" s="77"/>
      <c r="AC30" s="77"/>
      <c r="AD30" s="77"/>
      <c r="AE30" s="314"/>
      <c r="AF30" s="145"/>
      <c r="AG30" s="77"/>
      <c r="AH30" s="77"/>
      <c r="AI30" s="77"/>
      <c r="AJ30" s="314"/>
      <c r="AK30" s="314"/>
      <c r="AL30" s="314"/>
      <c r="AM30" s="314"/>
      <c r="AN30" s="314"/>
      <c r="AO30" s="314"/>
      <c r="AP30" s="314"/>
      <c r="AQ30" s="314"/>
      <c r="AR30" s="314"/>
      <c r="AS30" s="314"/>
      <c r="AT30" s="77"/>
      <c r="AU30" s="77"/>
      <c r="AV30" s="77"/>
      <c r="AW30" s="77"/>
      <c r="AX30" s="77"/>
      <c r="AY30" s="595"/>
      <c r="AZ30" s="595"/>
      <c r="BA30" s="125"/>
      <c r="BB30" s="125"/>
      <c r="BC30" s="125"/>
      <c r="BD30" s="125"/>
      <c r="BE30" s="125"/>
      <c r="BF30" s="125"/>
      <c r="BG30" s="125"/>
      <c r="BH30" s="77"/>
      <c r="BI30" s="77"/>
      <c r="BJ30" s="76"/>
      <c r="BK30" s="314"/>
      <c r="BL30" s="314"/>
      <c r="BM30" s="314"/>
      <c r="BN30" s="314"/>
      <c r="BO30" s="77"/>
      <c r="BP30" s="77"/>
      <c r="BQ30" s="77"/>
      <c r="BR30" s="77"/>
      <c r="BS30" s="77"/>
      <c r="BT30" s="77"/>
      <c r="BU30" s="216"/>
      <c r="BV30" s="216"/>
      <c r="BW30" s="216"/>
      <c r="BX30" s="216"/>
      <c r="BY30" s="216"/>
      <c r="BZ30" s="216"/>
    </row>
    <row r="31" spans="1:78" ht="19.5" customHeight="1" x14ac:dyDescent="0.25">
      <c r="A31" s="362"/>
      <c r="B31" s="35"/>
      <c r="C31" s="53" t="s">
        <v>217</v>
      </c>
      <c r="D31" s="95"/>
      <c r="E31" s="127"/>
      <c r="G31" s="361"/>
      <c r="H31" s="361"/>
      <c r="I31" s="137"/>
      <c r="J31" s="141"/>
      <c r="K31" s="260" t="s">
        <v>1762</v>
      </c>
      <c r="L31" s="137"/>
      <c r="M31" s="137"/>
      <c r="N31" s="137"/>
      <c r="O31" s="367" t="s">
        <v>795</v>
      </c>
      <c r="P31" s="1"/>
      <c r="Q31" s="1"/>
      <c r="T31" s="246"/>
      <c r="U31" s="137"/>
      <c r="V31" s="137"/>
      <c r="Y31" s="314"/>
      <c r="Z31" s="314"/>
      <c r="AA31" s="314"/>
      <c r="AB31" s="77"/>
      <c r="AC31" s="77"/>
      <c r="AD31" s="77"/>
      <c r="AE31" s="314"/>
      <c r="AF31" s="145"/>
      <c r="AG31" s="77"/>
      <c r="AH31" s="77"/>
      <c r="AI31" s="77"/>
      <c r="AJ31" s="314"/>
      <c r="AK31" s="314"/>
      <c r="AL31" s="314"/>
      <c r="AM31" s="314"/>
      <c r="AN31" s="314"/>
      <c r="AO31" s="314"/>
      <c r="AP31" s="314"/>
      <c r="AQ31" s="314"/>
      <c r="AR31" s="314"/>
      <c r="AS31" s="314"/>
      <c r="AT31" s="77"/>
      <c r="AU31" s="77"/>
      <c r="AV31" s="77"/>
      <c r="AW31" s="77"/>
      <c r="AX31" s="77"/>
      <c r="AY31" s="595"/>
      <c r="AZ31" s="595"/>
      <c r="BA31" s="125"/>
      <c r="BB31" s="125"/>
      <c r="BC31" s="125"/>
      <c r="BD31" s="125"/>
      <c r="BE31" s="125"/>
      <c r="BF31" s="125"/>
      <c r="BG31" s="125"/>
      <c r="BH31" s="77"/>
      <c r="BI31" s="77"/>
      <c r="BJ31" s="76"/>
      <c r="BK31" s="314"/>
      <c r="BL31" s="314"/>
      <c r="BM31" s="314"/>
      <c r="BN31" s="314"/>
      <c r="BO31" s="77"/>
      <c r="BP31" s="77"/>
      <c r="BQ31" s="77"/>
      <c r="BR31" s="77"/>
      <c r="BS31" s="77"/>
      <c r="BT31" s="77"/>
      <c r="BU31" s="216"/>
      <c r="BV31" s="216"/>
      <c r="BW31" s="216"/>
      <c r="BX31" s="216"/>
      <c r="BY31" s="216"/>
      <c r="BZ31" s="216"/>
    </row>
    <row r="32" spans="1:78" ht="18.75" customHeight="1" x14ac:dyDescent="0.25">
      <c r="A32" s="362"/>
      <c r="B32" s="52"/>
      <c r="C32" s="1004" t="s">
        <v>1695</v>
      </c>
      <c r="D32" s="1324"/>
      <c r="E32" s="127"/>
      <c r="G32" s="361"/>
      <c r="H32" s="361"/>
      <c r="I32" s="137"/>
      <c r="J32" s="141"/>
      <c r="K32" s="260" t="s">
        <v>1763</v>
      </c>
      <c r="L32" s="137"/>
      <c r="M32" s="137"/>
      <c r="N32" s="137"/>
      <c r="O32" s="367" t="s">
        <v>19</v>
      </c>
      <c r="Q32" s="1"/>
      <c r="T32" s="246"/>
      <c r="U32" s="137"/>
      <c r="V32" s="137"/>
      <c r="Y32" s="314"/>
      <c r="Z32" s="314"/>
      <c r="AA32" s="314"/>
      <c r="AB32" s="77"/>
      <c r="AC32" s="77"/>
      <c r="AD32" s="77"/>
      <c r="AE32" s="314"/>
      <c r="AF32" s="145"/>
      <c r="AG32" s="77"/>
      <c r="AH32" s="77"/>
      <c r="AI32" s="77"/>
      <c r="AJ32" s="314"/>
      <c r="AK32" s="314"/>
      <c r="AL32" s="314"/>
      <c r="AM32" s="314"/>
      <c r="AN32" s="314"/>
      <c r="AO32" s="314"/>
      <c r="AP32" s="314"/>
      <c r="AQ32" s="314"/>
      <c r="AR32" s="314"/>
      <c r="AS32" s="314"/>
      <c r="AT32" s="77"/>
      <c r="AU32" s="77"/>
      <c r="AV32" s="77"/>
      <c r="AW32" s="77"/>
      <c r="AX32" s="77"/>
      <c r="AY32" s="595"/>
      <c r="AZ32" s="595"/>
      <c r="BA32" s="125"/>
      <c r="BB32" s="125"/>
      <c r="BC32" s="125"/>
      <c r="BD32" s="125"/>
      <c r="BE32" s="125"/>
      <c r="BF32" s="125"/>
      <c r="BG32" s="125"/>
      <c r="BH32" s="77"/>
      <c r="BI32" s="77"/>
      <c r="BJ32" s="76"/>
      <c r="BK32" s="314"/>
      <c r="BL32" s="314"/>
      <c r="BM32" s="314"/>
      <c r="BN32" s="314"/>
      <c r="BO32" s="77"/>
      <c r="BP32" s="77"/>
      <c r="BQ32" s="77"/>
      <c r="BR32" s="77"/>
      <c r="BS32" s="77"/>
      <c r="BT32" s="77"/>
      <c r="BU32" s="216"/>
      <c r="BV32" s="216"/>
      <c r="BW32" s="216"/>
      <c r="BX32" s="216"/>
      <c r="BY32" s="216"/>
      <c r="BZ32" s="216"/>
    </row>
    <row r="33" spans="1:78" ht="18.75" x14ac:dyDescent="0.25">
      <c r="A33" s="362"/>
      <c r="B33" s="56" t="s">
        <v>628</v>
      </c>
      <c r="C33" s="96"/>
      <c r="D33" s="103"/>
      <c r="E33" s="127"/>
      <c r="G33" s="361"/>
      <c r="H33" s="361"/>
      <c r="I33" s="137"/>
      <c r="J33" s="141"/>
      <c r="K33" s="261" t="s">
        <v>1155</v>
      </c>
      <c r="L33" s="137"/>
      <c r="M33" s="137"/>
      <c r="N33" s="137"/>
      <c r="O33" s="247"/>
      <c r="Q33" s="1"/>
      <c r="T33" s="246"/>
      <c r="U33" s="137"/>
      <c r="V33" s="137"/>
      <c r="Y33" s="314"/>
      <c r="Z33" s="314"/>
      <c r="AA33" s="314"/>
      <c r="AB33" s="77"/>
      <c r="AC33" s="77"/>
      <c r="AD33" s="77"/>
      <c r="AE33" s="314"/>
      <c r="AF33" s="145"/>
      <c r="AG33" s="77"/>
      <c r="AH33" s="77"/>
      <c r="AI33" s="77"/>
      <c r="AJ33" s="314"/>
      <c r="AK33" s="314"/>
      <c r="AL33" s="314"/>
      <c r="AM33" s="314"/>
      <c r="AN33" s="314"/>
      <c r="AO33" s="314"/>
      <c r="AP33" s="314"/>
      <c r="AQ33" s="314"/>
      <c r="AR33" s="314"/>
      <c r="AS33" s="314"/>
      <c r="AT33" s="77"/>
      <c r="AU33" s="77"/>
      <c r="AV33" s="77"/>
      <c r="AW33" s="77"/>
      <c r="AX33" s="77"/>
      <c r="AY33" s="595"/>
      <c r="AZ33" s="595"/>
      <c r="BA33" s="125"/>
      <c r="BB33" s="125"/>
      <c r="BC33" s="125"/>
      <c r="BD33" s="125"/>
      <c r="BE33" s="125"/>
      <c r="BF33" s="125"/>
      <c r="BG33" s="125"/>
      <c r="BH33" s="77"/>
      <c r="BI33" s="77"/>
      <c r="BJ33" s="76"/>
      <c r="BK33" s="314"/>
      <c r="BL33" s="314"/>
      <c r="BM33" s="314"/>
      <c r="BN33" s="314"/>
      <c r="BO33" s="77"/>
      <c r="BP33" s="77"/>
      <c r="BQ33" s="77"/>
      <c r="BR33" s="77"/>
      <c r="BS33" s="77"/>
      <c r="BT33" s="77"/>
      <c r="BU33" s="216"/>
      <c r="BV33" s="216"/>
      <c r="BW33" s="216"/>
      <c r="BX33" s="216"/>
      <c r="BY33" s="216"/>
      <c r="BZ33" s="216"/>
    </row>
    <row r="34" spans="1:78" ht="16.5" customHeight="1" x14ac:dyDescent="0.25">
      <c r="A34" s="362"/>
      <c r="B34" s="751" t="s">
        <v>1696</v>
      </c>
      <c r="C34" s="60"/>
      <c r="D34" s="1323"/>
      <c r="E34" s="127"/>
      <c r="G34" s="361"/>
      <c r="H34" s="361"/>
      <c r="I34" s="137"/>
      <c r="J34" s="141"/>
      <c r="K34" s="261" t="s">
        <v>361</v>
      </c>
      <c r="L34" s="137"/>
      <c r="M34" s="137"/>
      <c r="N34" s="137"/>
      <c r="O34" s="247"/>
      <c r="Q34" s="1"/>
      <c r="T34" s="246"/>
      <c r="U34" s="137"/>
      <c r="V34" s="137"/>
      <c r="Y34" s="314"/>
      <c r="Z34" s="314"/>
      <c r="AA34" s="314"/>
      <c r="AB34" s="77"/>
      <c r="AC34" s="77"/>
      <c r="AD34" s="77"/>
      <c r="AE34" s="314"/>
      <c r="AF34" s="145"/>
      <c r="AG34" s="77"/>
      <c r="AH34" s="77"/>
      <c r="AI34" s="77"/>
      <c r="AJ34" s="314"/>
      <c r="AK34" s="314"/>
      <c r="AL34" s="314"/>
      <c r="AM34" s="314"/>
      <c r="AN34" s="314"/>
      <c r="AO34" s="314"/>
      <c r="AP34" s="314"/>
      <c r="AQ34" s="314"/>
      <c r="AR34" s="314"/>
      <c r="AS34" s="314"/>
      <c r="AT34" s="77"/>
      <c r="AU34" s="77"/>
      <c r="AV34" s="77"/>
      <c r="AW34" s="77"/>
      <c r="AX34" s="77"/>
      <c r="AY34" s="595"/>
      <c r="AZ34" s="595"/>
      <c r="BA34" s="125"/>
      <c r="BB34" s="125"/>
      <c r="BC34" s="125"/>
      <c r="BD34" s="125"/>
      <c r="BE34" s="125"/>
      <c r="BF34" s="125"/>
      <c r="BG34" s="125"/>
      <c r="BH34" s="77"/>
      <c r="BI34" s="77"/>
      <c r="BJ34" s="76"/>
      <c r="BK34" s="314"/>
      <c r="BL34" s="314"/>
      <c r="BM34" s="314"/>
      <c r="BN34" s="314"/>
      <c r="BO34" s="77"/>
      <c r="BP34" s="77"/>
      <c r="BQ34" s="77"/>
      <c r="BR34" s="77"/>
      <c r="BS34" s="77"/>
      <c r="BT34" s="77"/>
      <c r="BU34" s="216"/>
      <c r="BV34" s="216"/>
      <c r="BW34" s="216"/>
      <c r="BX34" s="216"/>
      <c r="BY34" s="216"/>
      <c r="BZ34" s="216"/>
    </row>
    <row r="35" spans="1:78" ht="19.5" thickBot="1" x14ac:dyDescent="0.35">
      <c r="A35" s="362"/>
      <c r="B35" s="99" t="s">
        <v>1316</v>
      </c>
      <c r="C35" s="96" t="s">
        <v>1285</v>
      </c>
      <c r="D35" s="1323"/>
      <c r="E35" s="127"/>
      <c r="G35" s="361"/>
      <c r="H35" s="361"/>
      <c r="I35" s="137"/>
      <c r="J35" s="141"/>
      <c r="K35" s="261" t="s">
        <v>1764</v>
      </c>
      <c r="L35" s="137"/>
      <c r="M35" s="137"/>
      <c r="N35" s="137"/>
      <c r="O35" s="247"/>
      <c r="T35" s="246"/>
      <c r="U35" s="137"/>
      <c r="V35" s="137"/>
      <c r="Y35" s="314"/>
      <c r="Z35" s="314"/>
      <c r="AA35" s="314"/>
      <c r="AB35" s="77"/>
      <c r="AC35" s="77"/>
      <c r="AD35" s="77"/>
      <c r="AE35" s="314"/>
      <c r="AF35" s="145"/>
      <c r="AG35" s="77"/>
      <c r="AH35" s="77"/>
      <c r="AI35" s="77"/>
      <c r="AJ35" s="314"/>
      <c r="AK35" s="314"/>
      <c r="AL35" s="314"/>
      <c r="AM35" s="314"/>
      <c r="AN35" s="314"/>
      <c r="AO35" s="314"/>
      <c r="AP35" s="314"/>
      <c r="AQ35" s="314"/>
      <c r="AR35" s="314"/>
      <c r="AS35" s="314"/>
      <c r="AT35" s="77"/>
      <c r="AU35" s="77"/>
      <c r="AV35" s="77"/>
      <c r="AW35" s="77"/>
      <c r="AX35" s="77"/>
      <c r="AY35" s="595"/>
      <c r="AZ35" s="595"/>
      <c r="BA35" s="125"/>
      <c r="BB35" s="125"/>
      <c r="BC35" s="125"/>
      <c r="BD35" s="125"/>
      <c r="BE35" s="125"/>
      <c r="BF35" s="125"/>
      <c r="BG35" s="125"/>
      <c r="BH35" s="77"/>
      <c r="BI35" s="77"/>
      <c r="BJ35" s="76"/>
      <c r="BK35" s="314"/>
      <c r="BL35" s="314"/>
      <c r="BM35" s="314"/>
      <c r="BN35" s="314"/>
      <c r="BO35" s="77"/>
      <c r="BP35" s="77"/>
      <c r="BQ35" s="77"/>
      <c r="BR35" s="77"/>
      <c r="BS35" s="77"/>
      <c r="BT35" s="77"/>
      <c r="BU35" s="216"/>
      <c r="BV35" s="216"/>
      <c r="BW35" s="216"/>
      <c r="BX35" s="216"/>
      <c r="BY35" s="216"/>
      <c r="BZ35" s="216"/>
    </row>
    <row r="36" spans="1:78" ht="18.75" x14ac:dyDescent="0.3">
      <c r="A36" s="362"/>
      <c r="B36" s="1674" t="s">
        <v>244</v>
      </c>
      <c r="C36" s="1633"/>
      <c r="D36" s="1634"/>
      <c r="E36" s="127"/>
      <c r="G36" s="361"/>
      <c r="H36" s="361"/>
      <c r="I36" s="137"/>
      <c r="J36" s="141"/>
      <c r="K36" s="260" t="s">
        <v>358</v>
      </c>
      <c r="L36" s="137"/>
      <c r="M36" s="137"/>
      <c r="N36" s="137"/>
      <c r="O36" s="247"/>
      <c r="R36" s="251" t="s">
        <v>263</v>
      </c>
      <c r="S36" s="1"/>
      <c r="T36" s="246"/>
      <c r="U36" s="137"/>
      <c r="V36" s="137"/>
      <c r="Y36" s="314"/>
      <c r="Z36" s="314"/>
      <c r="AA36" s="314"/>
      <c r="AB36" s="77"/>
      <c r="AC36" s="77"/>
      <c r="AD36" s="77"/>
      <c r="AE36" s="314"/>
      <c r="AF36" s="145"/>
      <c r="AG36" s="77"/>
      <c r="AH36" s="77"/>
      <c r="AI36" s="77"/>
      <c r="AJ36" s="314"/>
      <c r="AK36" s="314"/>
      <c r="AL36" s="314"/>
      <c r="AM36" s="314"/>
      <c r="AN36" s="314"/>
      <c r="AO36" s="314"/>
      <c r="AP36" s="314"/>
      <c r="AQ36" s="314"/>
      <c r="AR36" s="314"/>
      <c r="AS36" s="314"/>
      <c r="AT36" s="77"/>
      <c r="AU36" s="77"/>
      <c r="AV36" s="77"/>
      <c r="AW36" s="77"/>
      <c r="AX36" s="77"/>
      <c r="AY36" s="595"/>
      <c r="AZ36" s="595"/>
      <c r="BA36" s="125"/>
      <c r="BB36" s="125"/>
      <c r="BC36" s="125"/>
      <c r="BD36" s="125"/>
      <c r="BE36" s="125"/>
      <c r="BF36" s="125"/>
      <c r="BG36" s="125"/>
      <c r="BH36" s="77"/>
      <c r="BI36" s="77"/>
      <c r="BJ36" s="76"/>
      <c r="BK36" s="314"/>
      <c r="BL36" s="314"/>
      <c r="BM36" s="314"/>
      <c r="BN36" s="314"/>
      <c r="BO36" s="77"/>
      <c r="BP36" s="77"/>
      <c r="BQ36" s="77"/>
      <c r="BR36" s="77"/>
      <c r="BS36" s="77"/>
      <c r="BT36" s="77"/>
      <c r="BU36" s="216"/>
      <c r="BV36" s="216"/>
      <c r="BW36" s="216"/>
      <c r="BX36" s="216"/>
      <c r="BY36" s="216"/>
      <c r="BZ36" s="216"/>
    </row>
    <row r="37" spans="1:78" ht="18.75" x14ac:dyDescent="0.25">
      <c r="A37" s="362"/>
      <c r="B37" s="180" t="s">
        <v>312</v>
      </c>
      <c r="C37" s="181" t="s">
        <v>245</v>
      </c>
      <c r="D37" s="182"/>
      <c r="E37" s="127"/>
      <c r="G37" s="361"/>
      <c r="H37" s="361"/>
      <c r="I37" s="137"/>
      <c r="J37" s="141"/>
      <c r="K37" s="261" t="s">
        <v>359</v>
      </c>
      <c r="L37" s="137"/>
      <c r="M37" s="137"/>
      <c r="N37" s="137"/>
      <c r="O37" s="247"/>
      <c r="R37" s="369" t="s">
        <v>2511</v>
      </c>
      <c r="S37" s="1"/>
      <c r="T37" s="246"/>
      <c r="U37" s="137"/>
      <c r="V37" s="137"/>
      <c r="Y37" s="314"/>
      <c r="Z37" s="314"/>
      <c r="AA37" s="314"/>
      <c r="AB37" s="77"/>
      <c r="AC37" s="77"/>
      <c r="AD37" s="77"/>
      <c r="AE37" s="314"/>
      <c r="AF37" s="145"/>
      <c r="AG37" s="77"/>
      <c r="AH37" s="77"/>
      <c r="AI37" s="77"/>
      <c r="AJ37" s="314"/>
      <c r="AK37" s="314"/>
      <c r="AL37" s="314"/>
      <c r="AM37" s="314"/>
      <c r="AN37" s="314"/>
      <c r="AO37" s="314"/>
      <c r="AP37" s="314"/>
      <c r="AQ37" s="314"/>
      <c r="AR37" s="314"/>
      <c r="AS37" s="314"/>
      <c r="AT37" s="77"/>
      <c r="AU37" s="77"/>
      <c r="AV37" s="77"/>
      <c r="AW37" s="77"/>
      <c r="AX37" s="77"/>
      <c r="AY37" s="595"/>
      <c r="AZ37" s="595"/>
      <c r="BA37" s="125"/>
      <c r="BB37" s="125"/>
      <c r="BC37" s="125"/>
      <c r="BD37" s="125"/>
      <c r="BE37" s="125"/>
      <c r="BF37" s="125"/>
      <c r="BG37" s="125"/>
      <c r="BH37" s="77"/>
      <c r="BI37" s="77"/>
      <c r="BJ37" s="76"/>
      <c r="BK37" s="314"/>
      <c r="BL37" s="314"/>
      <c r="BM37" s="314"/>
      <c r="BN37" s="314"/>
      <c r="BO37" s="77"/>
      <c r="BP37" s="77"/>
      <c r="BQ37" s="77"/>
      <c r="BR37" s="77"/>
      <c r="BS37" s="77"/>
      <c r="BT37" s="77"/>
      <c r="BU37" s="216"/>
      <c r="BV37" s="216"/>
      <c r="BW37" s="216"/>
      <c r="BX37" s="216"/>
      <c r="BY37" s="216"/>
      <c r="BZ37" s="216"/>
    </row>
    <row r="38" spans="1:78" ht="18.75" x14ac:dyDescent="0.25">
      <c r="A38" s="362"/>
      <c r="B38" s="52" t="s">
        <v>610</v>
      </c>
      <c r="C38" s="110" t="s">
        <v>248</v>
      </c>
      <c r="D38" s="49"/>
      <c r="E38" s="127"/>
      <c r="G38" s="361"/>
      <c r="H38" s="361"/>
      <c r="I38" s="137"/>
      <c r="J38" s="141"/>
      <c r="K38" s="260" t="s">
        <v>357</v>
      </c>
      <c r="L38" s="137"/>
      <c r="M38" s="137"/>
      <c r="N38" s="137"/>
      <c r="O38" s="249" t="s">
        <v>262</v>
      </c>
      <c r="P38" s="1"/>
      <c r="R38" s="369" t="s">
        <v>1709</v>
      </c>
      <c r="S38" s="1"/>
      <c r="T38" s="246"/>
      <c r="U38" s="137"/>
      <c r="V38" s="137"/>
      <c r="Y38" s="314"/>
      <c r="Z38" s="314"/>
      <c r="AA38" s="314"/>
      <c r="AB38" s="77"/>
      <c r="AC38" s="77"/>
      <c r="AD38" s="77"/>
      <c r="AE38" s="314"/>
      <c r="AF38" s="145"/>
      <c r="AG38" s="77"/>
      <c r="AH38" s="77"/>
      <c r="AI38" s="77"/>
      <c r="AJ38" s="314"/>
      <c r="AK38" s="314"/>
      <c r="AL38" s="314"/>
      <c r="AM38" s="314"/>
      <c r="AN38" s="314"/>
      <c r="AO38" s="314"/>
      <c r="AP38" s="314"/>
      <c r="AQ38" s="314"/>
      <c r="AR38" s="314"/>
      <c r="AS38" s="314"/>
      <c r="AT38" s="77"/>
      <c r="AU38" s="77"/>
      <c r="AV38" s="77"/>
      <c r="AW38" s="77"/>
      <c r="AX38" s="77"/>
      <c r="AY38" s="595"/>
      <c r="AZ38" s="595"/>
      <c r="BA38" s="125"/>
      <c r="BB38" s="125"/>
      <c r="BC38" s="125"/>
      <c r="BD38" s="125"/>
      <c r="BE38" s="125"/>
      <c r="BF38" s="125"/>
      <c r="BG38" s="125"/>
      <c r="BH38" s="77"/>
      <c r="BI38" s="77"/>
      <c r="BJ38" s="76"/>
      <c r="BK38" s="314"/>
      <c r="BL38" s="314"/>
      <c r="BM38" s="314"/>
      <c r="BN38" s="314"/>
      <c r="BO38" s="77"/>
      <c r="BP38" s="77"/>
      <c r="BQ38" s="77"/>
      <c r="BR38" s="77"/>
      <c r="BS38" s="77"/>
      <c r="BT38" s="77"/>
      <c r="BU38" s="216"/>
      <c r="BV38" s="216"/>
      <c r="BW38" s="216"/>
      <c r="BX38" s="216"/>
      <c r="BY38" s="216"/>
      <c r="BZ38" s="216"/>
    </row>
    <row r="39" spans="1:78" s="394" customFormat="1" ht="18.75" x14ac:dyDescent="0.3">
      <c r="A39" s="362"/>
      <c r="B39" s="99" t="s">
        <v>246</v>
      </c>
      <c r="C39" s="58" t="s">
        <v>247</v>
      </c>
      <c r="D39" s="57"/>
      <c r="E39" s="127"/>
      <c r="G39" s="361"/>
      <c r="H39" s="361"/>
      <c r="I39" s="137"/>
      <c r="J39" s="141"/>
      <c r="K39" s="261" t="s">
        <v>360</v>
      </c>
      <c r="L39" s="137"/>
      <c r="M39" s="137"/>
      <c r="N39" s="137"/>
      <c r="O39" s="367" t="s">
        <v>2511</v>
      </c>
      <c r="P39" s="1"/>
      <c r="R39" s="369" t="s">
        <v>1172</v>
      </c>
      <c r="S39" s="312"/>
      <c r="T39" s="246"/>
      <c r="U39" s="137"/>
      <c r="V39" s="137"/>
      <c r="Y39" s="314"/>
      <c r="Z39" s="314"/>
      <c r="AA39" s="314"/>
      <c r="AB39" s="77"/>
      <c r="AC39" s="77"/>
      <c r="AD39" s="77"/>
      <c r="AE39" s="314"/>
      <c r="AF39" s="145"/>
      <c r="AG39" s="77"/>
      <c r="AH39" s="77"/>
      <c r="AI39" s="77"/>
      <c r="AJ39" s="314"/>
      <c r="AK39" s="314"/>
      <c r="AL39" s="314"/>
      <c r="AM39" s="314"/>
      <c r="AN39" s="314"/>
      <c r="AO39" s="314"/>
      <c r="AP39" s="314"/>
      <c r="AQ39" s="314"/>
      <c r="AR39" s="314"/>
      <c r="AS39" s="314"/>
      <c r="AT39" s="77"/>
      <c r="AU39" s="77"/>
      <c r="AV39" s="77"/>
      <c r="AW39" s="77"/>
      <c r="AX39" s="77"/>
      <c r="AY39" s="595"/>
      <c r="AZ39" s="595"/>
      <c r="BA39" s="125"/>
      <c r="BB39" s="125"/>
      <c r="BC39" s="125"/>
      <c r="BD39" s="125"/>
      <c r="BE39" s="125"/>
      <c r="BF39" s="125"/>
      <c r="BG39" s="125"/>
      <c r="BH39" s="77"/>
      <c r="BI39" s="77"/>
      <c r="BJ39" s="76"/>
      <c r="BK39" s="314"/>
      <c r="BL39" s="314"/>
      <c r="BM39" s="314"/>
      <c r="BN39" s="314"/>
      <c r="BO39" s="77"/>
      <c r="BP39" s="77"/>
      <c r="BQ39" s="77"/>
      <c r="BR39" s="77"/>
      <c r="BS39" s="77"/>
      <c r="BT39" s="77"/>
      <c r="BU39" s="216"/>
      <c r="BV39" s="216"/>
      <c r="BW39" s="216"/>
      <c r="BX39" s="216"/>
      <c r="BY39" s="216"/>
      <c r="BZ39" s="216"/>
    </row>
    <row r="40" spans="1:78" ht="18.75" x14ac:dyDescent="0.25">
      <c r="A40" s="362"/>
      <c r="B40" s="52" t="s">
        <v>1697</v>
      </c>
      <c r="C40" s="705" t="s">
        <v>1698</v>
      </c>
      <c r="D40" s="166"/>
      <c r="E40" s="127"/>
      <c r="G40" s="361"/>
      <c r="H40" s="361"/>
      <c r="I40" s="137"/>
      <c r="J40" s="137"/>
      <c r="K40" s="260" t="s">
        <v>19</v>
      </c>
      <c r="L40" s="137"/>
      <c r="M40" s="137"/>
      <c r="N40" s="137"/>
      <c r="O40" s="367" t="s">
        <v>1709</v>
      </c>
      <c r="P40" s="1"/>
      <c r="R40" s="369" t="s">
        <v>257</v>
      </c>
      <c r="S40" s="172"/>
      <c r="T40" s="246"/>
      <c r="U40" s="137"/>
      <c r="V40" s="137"/>
      <c r="Y40" s="314"/>
      <c r="Z40" s="314"/>
      <c r="AA40" s="314"/>
      <c r="AB40" s="77"/>
      <c r="AC40" s="77"/>
      <c r="AD40" s="77"/>
      <c r="AE40" s="314"/>
      <c r="AF40" s="145"/>
      <c r="AG40" s="77"/>
      <c r="AH40" s="77"/>
      <c r="AI40" s="77"/>
      <c r="AJ40" s="314"/>
      <c r="AK40" s="314"/>
      <c r="AL40" s="314"/>
      <c r="AM40" s="314"/>
      <c r="AN40" s="314"/>
      <c r="AO40" s="314"/>
      <c r="AP40" s="314"/>
      <c r="AQ40" s="314"/>
      <c r="AR40" s="314"/>
      <c r="AS40" s="314"/>
      <c r="AT40" s="77"/>
      <c r="AU40" s="77"/>
      <c r="AV40" s="77"/>
      <c r="AW40" s="77"/>
      <c r="AX40" s="77"/>
      <c r="AY40" s="595"/>
      <c r="AZ40" s="595"/>
      <c r="BA40" s="125"/>
      <c r="BB40" s="125"/>
      <c r="BC40" s="125"/>
      <c r="BD40" s="125"/>
      <c r="BE40" s="125"/>
      <c r="BF40" s="125"/>
      <c r="BG40" s="125"/>
      <c r="BH40" s="77"/>
      <c r="BI40" s="77"/>
      <c r="BJ40" s="76"/>
      <c r="BK40" s="314"/>
      <c r="BL40" s="314"/>
      <c r="BM40" s="314"/>
      <c r="BN40" s="314"/>
      <c r="BO40" s="77"/>
      <c r="BP40" s="77"/>
      <c r="BQ40" s="77"/>
      <c r="BR40" s="77"/>
      <c r="BS40" s="77"/>
      <c r="BT40" s="77"/>
      <c r="BU40" s="216"/>
      <c r="BV40" s="216"/>
      <c r="BW40" s="216"/>
      <c r="BX40" s="216"/>
      <c r="BY40" s="216"/>
      <c r="BZ40" s="216"/>
    </row>
    <row r="41" spans="1:78" ht="18.75" customHeight="1" thickBot="1" x14ac:dyDescent="0.3">
      <c r="A41" s="362"/>
      <c r="B41" s="56" t="s">
        <v>752</v>
      </c>
      <c r="C41" s="399"/>
      <c r="D41" s="400"/>
      <c r="E41" s="127"/>
      <c r="G41" s="361"/>
      <c r="H41" s="361"/>
      <c r="I41" s="137"/>
      <c r="J41" s="137"/>
      <c r="K41" s="262" t="s">
        <v>286</v>
      </c>
      <c r="L41" s="137"/>
      <c r="M41" s="137"/>
      <c r="N41" s="137"/>
      <c r="O41" s="367" t="s">
        <v>1172</v>
      </c>
      <c r="P41" s="1"/>
      <c r="Q41" s="172" t="s">
        <v>612</v>
      </c>
      <c r="R41" s="369" t="s">
        <v>2512</v>
      </c>
      <c r="S41" s="172" t="s">
        <v>2074</v>
      </c>
      <c r="T41" s="246"/>
      <c r="U41" s="137"/>
      <c r="V41" s="137"/>
      <c r="Y41" s="314"/>
      <c r="Z41" s="314"/>
      <c r="AA41" s="314"/>
      <c r="AB41" s="77"/>
      <c r="AC41" s="77"/>
      <c r="AD41" s="77"/>
      <c r="AE41" s="314"/>
      <c r="AF41" s="145"/>
      <c r="AG41" s="77"/>
      <c r="AH41" s="77"/>
      <c r="AI41" s="77"/>
      <c r="AJ41" s="314"/>
      <c r="AK41" s="314"/>
      <c r="AL41" s="314"/>
      <c r="AM41" s="314"/>
      <c r="AN41" s="314"/>
      <c r="AO41" s="314"/>
      <c r="AP41" s="314"/>
      <c r="AQ41" s="314"/>
      <c r="AR41" s="314"/>
      <c r="AS41" s="314"/>
      <c r="AT41" s="77"/>
      <c r="AU41" s="77"/>
      <c r="AV41" s="77"/>
      <c r="AW41" s="77"/>
      <c r="AX41" s="77"/>
      <c r="AY41" s="595"/>
      <c r="AZ41" s="595"/>
      <c r="BA41" s="125"/>
      <c r="BB41" s="125"/>
      <c r="BC41" s="125"/>
      <c r="BD41" s="125"/>
      <c r="BE41" s="125"/>
      <c r="BF41" s="125"/>
      <c r="BG41" s="125"/>
      <c r="BH41" s="77"/>
      <c r="BI41" s="77"/>
      <c r="BJ41" s="76"/>
      <c r="BK41" s="314"/>
      <c r="BL41" s="314"/>
      <c r="BM41" s="314"/>
      <c r="BN41" s="314"/>
      <c r="BO41" s="77"/>
      <c r="BP41" s="77"/>
      <c r="BQ41" s="77"/>
      <c r="BR41" s="77"/>
      <c r="BS41" s="77"/>
      <c r="BT41" s="77"/>
      <c r="BU41" s="216"/>
      <c r="BV41" s="216"/>
      <c r="BW41" s="216"/>
      <c r="BX41" s="216"/>
      <c r="BY41" s="216"/>
      <c r="BZ41" s="216"/>
    </row>
    <row r="42" spans="1:78" ht="18.75" customHeight="1" thickBot="1" x14ac:dyDescent="0.3">
      <c r="A42" s="362"/>
      <c r="B42" s="56" t="s">
        <v>2072</v>
      </c>
      <c r="C42" s="399"/>
      <c r="D42" s="400"/>
      <c r="E42" s="127"/>
      <c r="G42" s="361"/>
      <c r="H42" s="361"/>
      <c r="I42" s="137"/>
      <c r="J42" s="137"/>
      <c r="K42" s="137"/>
      <c r="L42" s="137"/>
      <c r="M42" s="137"/>
      <c r="N42" s="137"/>
      <c r="O42" s="367" t="s">
        <v>257</v>
      </c>
      <c r="P42" s="1"/>
      <c r="Q42" s="369" t="s">
        <v>614</v>
      </c>
      <c r="R42" s="369" t="s">
        <v>2519</v>
      </c>
      <c r="S42" s="369" t="s">
        <v>286</v>
      </c>
      <c r="T42" s="246"/>
      <c r="U42" s="137"/>
      <c r="V42" s="137"/>
      <c r="Y42" s="314"/>
      <c r="Z42" s="314"/>
      <c r="AA42" s="314"/>
      <c r="AB42" s="77"/>
      <c r="AC42" s="77"/>
      <c r="AD42" s="77"/>
      <c r="AE42" s="314"/>
      <c r="AF42" s="145"/>
      <c r="AG42" s="77"/>
      <c r="AH42" s="77"/>
      <c r="AI42" s="77"/>
      <c r="AJ42" s="314"/>
      <c r="AK42" s="314"/>
      <c r="AL42" s="314"/>
      <c r="AM42" s="314"/>
      <c r="AN42" s="314"/>
      <c r="AO42" s="314"/>
      <c r="AP42" s="314"/>
      <c r="AQ42" s="314"/>
      <c r="AR42" s="314"/>
      <c r="AS42" s="314"/>
      <c r="AT42" s="77"/>
      <c r="AU42" s="77"/>
      <c r="AV42" s="77"/>
      <c r="AW42" s="77"/>
      <c r="AX42" s="77"/>
      <c r="AY42" s="595"/>
      <c r="AZ42" s="595"/>
      <c r="BA42" s="125"/>
      <c r="BB42" s="125"/>
      <c r="BC42" s="125"/>
      <c r="BD42" s="125"/>
      <c r="BE42" s="125"/>
      <c r="BF42" s="125"/>
      <c r="BG42" s="125"/>
      <c r="BH42" s="77"/>
      <c r="BI42" s="77"/>
      <c r="BJ42" s="76"/>
      <c r="BK42" s="314"/>
      <c r="BL42" s="314"/>
      <c r="BM42" s="314"/>
      <c r="BN42" s="314"/>
      <c r="BO42" s="77"/>
      <c r="BP42" s="77"/>
      <c r="BQ42" s="77"/>
      <c r="BR42" s="77"/>
      <c r="BS42" s="77"/>
      <c r="BT42" s="77"/>
      <c r="BU42" s="216"/>
      <c r="BV42" s="216"/>
      <c r="BW42" s="216"/>
      <c r="BX42" s="216"/>
      <c r="BY42" s="216"/>
      <c r="BZ42" s="216"/>
    </row>
    <row r="43" spans="1:78" ht="15.75" x14ac:dyDescent="0.25">
      <c r="A43" s="362"/>
      <c r="B43" s="1675" t="s">
        <v>621</v>
      </c>
      <c r="C43" s="1676"/>
      <c r="D43" s="1677"/>
      <c r="E43" s="127"/>
      <c r="G43" s="361"/>
      <c r="H43" s="361"/>
      <c r="I43" s="137"/>
      <c r="J43" s="137"/>
      <c r="K43" s="137" t="s">
        <v>2137</v>
      </c>
      <c r="L43" s="137"/>
      <c r="M43" s="137"/>
      <c r="N43" s="137"/>
      <c r="O43" s="367" t="s">
        <v>2512</v>
      </c>
      <c r="P43" s="1"/>
      <c r="Q43" s="369" t="s">
        <v>616</v>
      </c>
      <c r="R43" s="369" t="s">
        <v>2514</v>
      </c>
      <c r="S43" s="369" t="s">
        <v>1460</v>
      </c>
      <c r="T43" s="246"/>
      <c r="U43" s="137"/>
      <c r="V43" s="137"/>
      <c r="Y43" s="314"/>
      <c r="Z43" s="314"/>
      <c r="AA43" s="314"/>
      <c r="AB43" s="77"/>
      <c r="AC43" s="77"/>
      <c r="AD43" s="77"/>
      <c r="AE43" s="314"/>
      <c r="AF43" s="145"/>
      <c r="AG43" s="77"/>
      <c r="AH43" s="77"/>
      <c r="AI43" s="77"/>
      <c r="AJ43" s="314"/>
      <c r="AK43" s="314"/>
      <c r="AL43" s="314"/>
      <c r="AM43" s="314"/>
      <c r="AN43" s="314"/>
      <c r="AO43" s="314"/>
      <c r="AP43" s="314"/>
      <c r="AQ43" s="314"/>
      <c r="AR43" s="314"/>
      <c r="AS43" s="314"/>
      <c r="AT43" s="77"/>
      <c r="AU43" s="77"/>
      <c r="AV43" s="77"/>
      <c r="AW43" s="77"/>
      <c r="AX43" s="77"/>
      <c r="AY43" s="595"/>
      <c r="AZ43" s="595"/>
      <c r="BA43" s="125"/>
      <c r="BB43" s="125"/>
      <c r="BC43" s="125"/>
      <c r="BD43" s="125"/>
      <c r="BE43" s="125"/>
      <c r="BF43" s="125"/>
      <c r="BG43" s="125"/>
      <c r="BH43" s="77"/>
      <c r="BI43" s="77"/>
      <c r="BJ43" s="76"/>
      <c r="BK43" s="314"/>
      <c r="BL43" s="314"/>
      <c r="BM43" s="314"/>
      <c r="BN43" s="314"/>
      <c r="BO43" s="77"/>
      <c r="BP43" s="77"/>
      <c r="BQ43" s="77"/>
      <c r="BR43" s="77"/>
      <c r="BS43" s="77"/>
      <c r="BT43" s="77"/>
      <c r="BU43" s="216"/>
      <c r="BV43" s="216"/>
      <c r="BW43" s="216"/>
      <c r="BX43" s="216"/>
      <c r="BY43" s="216"/>
      <c r="BZ43" s="216"/>
    </row>
    <row r="44" spans="1:78" ht="18.75" customHeight="1" thickBot="1" x14ac:dyDescent="0.3">
      <c r="A44" s="362"/>
      <c r="B44" s="1678"/>
      <c r="C44" s="1679"/>
      <c r="D44" s="1680"/>
      <c r="E44" s="127"/>
      <c r="G44" s="361"/>
      <c r="H44" s="361"/>
      <c r="I44" s="137"/>
      <c r="J44" s="137"/>
      <c r="K44" s="137"/>
      <c r="L44" s="137"/>
      <c r="M44" s="137"/>
      <c r="N44" s="137"/>
      <c r="O44" s="367" t="s">
        <v>2513</v>
      </c>
      <c r="P44" s="1"/>
      <c r="Q44" s="369" t="s">
        <v>615</v>
      </c>
      <c r="R44" s="369" t="s">
        <v>264</v>
      </c>
      <c r="S44" s="369" t="s">
        <v>2076</v>
      </c>
      <c r="T44" s="246"/>
      <c r="U44" s="137"/>
      <c r="V44" s="137"/>
      <c r="Y44" s="314"/>
      <c r="Z44" s="314"/>
      <c r="AA44" s="314"/>
      <c r="AB44" s="77"/>
      <c r="AC44" s="77"/>
      <c r="AD44" s="77"/>
      <c r="AE44" s="314"/>
      <c r="AF44" s="145"/>
      <c r="AG44" s="77"/>
      <c r="AH44" s="77"/>
      <c r="AI44" s="77"/>
      <c r="AJ44" s="314"/>
      <c r="AK44" s="314"/>
      <c r="AL44" s="314"/>
      <c r="AM44" s="314"/>
      <c r="AN44" s="314"/>
      <c r="AO44" s="314"/>
      <c r="AP44" s="314"/>
      <c r="AQ44" s="314"/>
      <c r="AR44" s="314"/>
      <c r="AS44" s="314"/>
      <c r="AT44" s="77"/>
      <c r="AU44" s="77"/>
      <c r="AV44" s="77"/>
      <c r="AW44" s="77"/>
      <c r="AX44" s="77"/>
      <c r="AY44" s="595"/>
      <c r="AZ44" s="595"/>
      <c r="BA44" s="125"/>
      <c r="BB44" s="125"/>
      <c r="BC44" s="125"/>
      <c r="BD44" s="125"/>
      <c r="BE44" s="125"/>
      <c r="BF44" s="125"/>
      <c r="BG44" s="125"/>
      <c r="BH44" s="77"/>
      <c r="BI44" s="77"/>
      <c r="BJ44" s="76"/>
      <c r="BK44" s="314"/>
      <c r="BL44" s="314"/>
      <c r="BM44" s="314"/>
      <c r="BN44" s="314"/>
      <c r="BO44" s="77"/>
      <c r="BP44" s="77"/>
      <c r="BQ44" s="77"/>
      <c r="BR44" s="77"/>
      <c r="BS44" s="77"/>
      <c r="BT44" s="77"/>
      <c r="BU44" s="216"/>
      <c r="BV44" s="216"/>
      <c r="BW44" s="216"/>
      <c r="BX44" s="216"/>
      <c r="BY44" s="216"/>
      <c r="BZ44" s="216"/>
    </row>
    <row r="45" spans="1:78" ht="18.75" customHeight="1" x14ac:dyDescent="0.25">
      <c r="A45" s="362"/>
      <c r="B45" s="1661" t="s">
        <v>1689</v>
      </c>
      <c r="C45" s="1662"/>
      <c r="D45" s="1663"/>
      <c r="E45" s="127"/>
      <c r="G45" s="361"/>
      <c r="H45" s="361"/>
      <c r="I45" s="137"/>
      <c r="J45" s="137"/>
      <c r="K45" s="137"/>
      <c r="L45" s="137"/>
      <c r="M45" s="137"/>
      <c r="N45" s="137"/>
      <c r="O45" s="367" t="s">
        <v>2514</v>
      </c>
      <c r="P45" s="1"/>
      <c r="Q45" s="369" t="s">
        <v>613</v>
      </c>
      <c r="R45" s="369" t="s">
        <v>258</v>
      </c>
      <c r="S45" s="369" t="s">
        <v>2075</v>
      </c>
      <c r="T45" s="246"/>
      <c r="U45" s="137"/>
      <c r="V45" s="137"/>
      <c r="Y45" s="314"/>
      <c r="Z45" s="314"/>
      <c r="AA45" s="314"/>
      <c r="AB45" s="77"/>
      <c r="AC45" s="77"/>
      <c r="AD45" s="77"/>
      <c r="AE45" s="314"/>
      <c r="AF45" s="145"/>
      <c r="AG45" s="77"/>
      <c r="AH45" s="77"/>
      <c r="AI45" s="77"/>
      <c r="AJ45" s="314"/>
      <c r="AK45" s="314"/>
      <c r="AL45" s="314"/>
      <c r="AM45" s="314"/>
      <c r="AN45" s="314"/>
      <c r="AO45" s="314"/>
      <c r="AP45" s="314"/>
      <c r="AQ45" s="314"/>
      <c r="AR45" s="314"/>
      <c r="AS45" s="314"/>
      <c r="AT45" s="77"/>
      <c r="AU45" s="77"/>
      <c r="AV45" s="77"/>
      <c r="AW45" s="77"/>
      <c r="AX45" s="77"/>
      <c r="AY45" s="595"/>
      <c r="AZ45" s="595"/>
      <c r="BA45" s="125"/>
      <c r="BB45" s="125"/>
      <c r="BC45" s="125"/>
      <c r="BD45" s="125"/>
      <c r="BE45" s="125"/>
      <c r="BF45" s="125"/>
      <c r="BG45" s="125"/>
      <c r="BH45" s="77"/>
      <c r="BI45" s="77"/>
      <c r="BJ45" s="76"/>
      <c r="BK45" s="314"/>
      <c r="BL45" s="314"/>
      <c r="BM45" s="314"/>
      <c r="BN45" s="314"/>
      <c r="BO45" s="77"/>
      <c r="BP45" s="77"/>
      <c r="BQ45" s="77"/>
      <c r="BR45" s="77"/>
      <c r="BS45" s="77"/>
      <c r="BT45" s="77"/>
      <c r="BU45" s="216"/>
      <c r="BV45" s="216"/>
      <c r="BW45" s="216"/>
      <c r="BX45" s="216"/>
      <c r="BY45" s="216"/>
      <c r="BZ45" s="216"/>
    </row>
    <row r="46" spans="1:78" ht="18.75" customHeight="1" x14ac:dyDescent="0.25">
      <c r="A46" s="26"/>
      <c r="B46" s="751" t="s">
        <v>1699</v>
      </c>
      <c r="C46" s="304"/>
      <c r="D46" s="1005"/>
      <c r="E46" s="127"/>
      <c r="G46" s="361"/>
      <c r="H46" s="361"/>
      <c r="I46" s="137"/>
      <c r="J46" s="137"/>
      <c r="K46" s="137"/>
      <c r="L46" s="137"/>
      <c r="M46" s="137"/>
      <c r="N46" s="137"/>
      <c r="O46" s="367" t="s">
        <v>264</v>
      </c>
      <c r="P46" s="1"/>
      <c r="Q46" s="369" t="s">
        <v>286</v>
      </c>
      <c r="R46" s="369" t="s">
        <v>1007</v>
      </c>
      <c r="S46" s="369" t="s">
        <v>2079</v>
      </c>
      <c r="T46" s="246"/>
      <c r="U46" s="137"/>
      <c r="V46" s="137"/>
      <c r="Y46" s="314"/>
      <c r="Z46" s="314"/>
      <c r="AA46" s="314"/>
      <c r="AB46" s="77"/>
      <c r="AC46" s="77"/>
      <c r="AD46" s="77"/>
      <c r="AE46" s="314"/>
      <c r="AF46" s="145"/>
      <c r="AG46" s="77"/>
      <c r="AH46" s="77"/>
      <c r="AI46" s="77"/>
      <c r="AJ46" s="314"/>
      <c r="AK46" s="314"/>
      <c r="AL46" s="314"/>
      <c r="AM46" s="314"/>
      <c r="AN46" s="314"/>
      <c r="AO46" s="314"/>
      <c r="AP46" s="314"/>
      <c r="AQ46" s="314"/>
      <c r="AR46" s="314"/>
      <c r="AS46" s="314"/>
      <c r="AT46" s="77"/>
      <c r="AU46" s="77"/>
      <c r="AV46" s="77"/>
      <c r="AW46" s="77"/>
      <c r="AX46" s="77"/>
      <c r="AY46" s="595"/>
      <c r="AZ46" s="595"/>
      <c r="BA46" s="125"/>
      <c r="BB46" s="125"/>
      <c r="BC46" s="125"/>
      <c r="BD46" s="125"/>
      <c r="BE46" s="125"/>
      <c r="BF46" s="125"/>
      <c r="BG46" s="125"/>
      <c r="BH46" s="77"/>
      <c r="BI46" s="77"/>
      <c r="BJ46" s="76"/>
      <c r="BK46" s="314"/>
      <c r="BL46" s="314"/>
      <c r="BM46" s="314"/>
      <c r="BN46" s="314"/>
      <c r="BO46" s="77"/>
      <c r="BP46" s="77"/>
      <c r="BQ46" s="77"/>
      <c r="BR46" s="77"/>
      <c r="BS46" s="77"/>
      <c r="BT46" s="77"/>
      <c r="BU46" s="216"/>
      <c r="BV46" s="216"/>
      <c r="BW46" s="216"/>
      <c r="BX46" s="216"/>
      <c r="BY46" s="216"/>
      <c r="BZ46" s="216"/>
    </row>
    <row r="47" spans="1:78" ht="18.75" customHeight="1" thickBot="1" x14ac:dyDescent="0.35">
      <c r="A47" s="26"/>
      <c r="B47" s="112" t="s">
        <v>748</v>
      </c>
      <c r="C47" s="383"/>
      <c r="D47" s="154"/>
      <c r="E47" s="127"/>
      <c r="G47" s="361"/>
      <c r="H47" s="361"/>
      <c r="I47" s="137"/>
      <c r="J47" s="137"/>
      <c r="K47" s="137"/>
      <c r="L47" s="137"/>
      <c r="M47" s="137"/>
      <c r="N47" s="137"/>
      <c r="O47" s="367" t="s">
        <v>258</v>
      </c>
      <c r="P47" s="1"/>
      <c r="Q47" s="1"/>
      <c r="R47" s="369" t="s">
        <v>1977</v>
      </c>
      <c r="S47" s="369" t="s">
        <v>2073</v>
      </c>
      <c r="T47" s="246"/>
      <c r="U47" s="137"/>
      <c r="V47" s="137"/>
      <c r="Y47" s="314"/>
      <c r="Z47" s="314"/>
      <c r="AA47" s="314"/>
      <c r="AB47" s="77"/>
      <c r="AC47" s="77"/>
      <c r="AD47" s="77"/>
      <c r="AE47" s="314"/>
      <c r="AF47" s="145"/>
      <c r="AG47" s="77"/>
      <c r="AH47" s="77"/>
      <c r="AI47" s="77"/>
      <c r="AJ47" s="314"/>
      <c r="AK47" s="314"/>
      <c r="AL47" s="314"/>
      <c r="AM47" s="314"/>
      <c r="AN47" s="314"/>
      <c r="AO47" s="314"/>
      <c r="AP47" s="314"/>
      <c r="AQ47" s="314"/>
      <c r="AR47" s="314"/>
      <c r="AS47" s="314"/>
      <c r="AT47" s="77"/>
      <c r="AU47" s="77"/>
      <c r="AV47" s="77"/>
      <c r="AW47" s="77"/>
      <c r="AX47" s="77"/>
      <c r="AY47" s="595"/>
      <c r="AZ47" s="595"/>
      <c r="BA47" s="125"/>
      <c r="BB47" s="125"/>
      <c r="BC47" s="125"/>
      <c r="BD47" s="125"/>
      <c r="BE47" s="125"/>
      <c r="BF47" s="125"/>
      <c r="BG47" s="125"/>
      <c r="BH47" s="77"/>
      <c r="BI47" s="77"/>
      <c r="BJ47" s="76"/>
      <c r="BK47" s="314"/>
      <c r="BL47" s="314"/>
      <c r="BM47" s="314"/>
      <c r="BN47" s="314"/>
      <c r="BO47" s="77"/>
      <c r="BP47" s="77"/>
      <c r="BQ47" s="77"/>
      <c r="BR47" s="77"/>
      <c r="BS47" s="77"/>
      <c r="BT47" s="77"/>
      <c r="BU47" s="216"/>
      <c r="BV47" s="216"/>
      <c r="BW47" s="216"/>
      <c r="BX47" s="216"/>
      <c r="BY47" s="216"/>
      <c r="BZ47" s="216"/>
    </row>
    <row r="48" spans="1:78" ht="18.75" customHeight="1" x14ac:dyDescent="0.25">
      <c r="A48" s="26"/>
      <c r="B48" s="737" t="s">
        <v>1234</v>
      </c>
      <c r="C48" s="153"/>
      <c r="D48" s="736"/>
      <c r="E48" s="127"/>
      <c r="G48" s="361"/>
      <c r="H48" s="361"/>
      <c r="I48" s="280"/>
      <c r="J48" s="280"/>
      <c r="K48" s="280"/>
      <c r="L48" s="280"/>
      <c r="M48" s="280"/>
      <c r="N48" s="280"/>
      <c r="O48" s="367" t="s">
        <v>1007</v>
      </c>
      <c r="P48" s="1"/>
      <c r="Q48" s="1"/>
      <c r="R48" s="369" t="s">
        <v>2515</v>
      </c>
      <c r="S48" s="369" t="s">
        <v>1459</v>
      </c>
      <c r="T48" s="246"/>
      <c r="U48" s="280"/>
      <c r="V48" s="280"/>
      <c r="Y48" s="314"/>
      <c r="Z48" s="314"/>
      <c r="AA48" s="314"/>
      <c r="AB48" s="77"/>
      <c r="AC48" s="77"/>
      <c r="AD48" s="77"/>
      <c r="AE48" s="314"/>
      <c r="AF48" s="145"/>
      <c r="AG48" s="77"/>
      <c r="AH48" s="77"/>
      <c r="AI48" s="77"/>
      <c r="AJ48" s="314"/>
      <c r="AK48" s="314"/>
      <c r="AL48" s="314"/>
      <c r="AM48" s="314"/>
      <c r="AN48" s="314"/>
      <c r="AO48" s="314"/>
      <c r="AP48" s="314"/>
      <c r="AQ48" s="314"/>
      <c r="AR48" s="314"/>
      <c r="AS48" s="314"/>
      <c r="AT48" s="77"/>
      <c r="AU48" s="77"/>
      <c r="AV48" s="77"/>
      <c r="AW48" s="77"/>
      <c r="AX48" s="77"/>
      <c r="AY48" s="595"/>
      <c r="AZ48" s="595"/>
      <c r="BA48" s="125"/>
      <c r="BB48" s="125"/>
      <c r="BC48" s="125"/>
      <c r="BD48" s="125"/>
      <c r="BE48" s="125"/>
      <c r="BF48" s="125"/>
      <c r="BG48" s="125"/>
      <c r="BH48" s="77"/>
      <c r="BI48" s="77"/>
      <c r="BJ48" s="76"/>
      <c r="BK48" s="314"/>
      <c r="BL48" s="314"/>
      <c r="BM48" s="314"/>
      <c r="BN48" s="314"/>
      <c r="BO48" s="77"/>
      <c r="BP48" s="77"/>
      <c r="BQ48" s="77"/>
      <c r="BR48" s="77"/>
      <c r="BS48" s="77"/>
      <c r="BT48" s="77"/>
      <c r="BU48" s="216"/>
      <c r="BV48" s="216"/>
      <c r="BW48" s="216"/>
      <c r="BX48" s="216"/>
      <c r="BY48" s="216"/>
      <c r="BZ48" s="216"/>
    </row>
    <row r="49" spans="1:78" ht="18.75" customHeight="1" x14ac:dyDescent="0.3">
      <c r="A49" s="26"/>
      <c r="B49" s="1642" t="s">
        <v>1235</v>
      </c>
      <c r="C49" s="1650"/>
      <c r="D49" s="1651"/>
      <c r="E49" s="127"/>
      <c r="G49" s="361"/>
      <c r="H49" s="361"/>
      <c r="I49" s="280"/>
      <c r="J49" s="280"/>
      <c r="K49" s="280"/>
      <c r="L49" s="280"/>
      <c r="M49" s="280"/>
      <c r="N49" s="280"/>
      <c r="O49" s="367" t="s">
        <v>1977</v>
      </c>
      <c r="R49" s="369" t="s">
        <v>1747</v>
      </c>
      <c r="T49" s="246"/>
      <c r="U49" s="280"/>
      <c r="V49" s="280"/>
      <c r="Y49" s="314"/>
      <c r="Z49" s="314"/>
      <c r="AA49" s="314"/>
      <c r="AB49" s="77"/>
      <c r="AC49" s="77"/>
      <c r="AD49" s="77"/>
      <c r="AE49" s="314"/>
      <c r="AF49" s="145"/>
      <c r="AG49" s="77"/>
      <c r="AH49" s="77"/>
      <c r="AI49" s="77"/>
      <c r="AJ49" s="314"/>
      <c r="AK49" s="314"/>
      <c r="AL49" s="314"/>
      <c r="AM49" s="314"/>
      <c r="AN49" s="314"/>
      <c r="AO49" s="314"/>
      <c r="AP49" s="314"/>
      <c r="AQ49" s="314"/>
      <c r="AR49" s="314"/>
      <c r="AS49" s="314"/>
      <c r="AT49" s="77"/>
      <c r="AU49" s="77"/>
      <c r="AV49" s="77"/>
      <c r="AW49" s="77"/>
      <c r="AX49" s="77"/>
      <c r="AY49" s="595"/>
      <c r="AZ49" s="595"/>
      <c r="BA49" s="125"/>
      <c r="BB49" s="125"/>
      <c r="BC49" s="125"/>
      <c r="BD49" s="125"/>
      <c r="BE49" s="125"/>
      <c r="BF49" s="125"/>
      <c r="BG49" s="125"/>
      <c r="BH49" s="77"/>
      <c r="BI49" s="77"/>
      <c r="BJ49" s="76"/>
      <c r="BK49" s="314"/>
      <c r="BL49" s="314"/>
      <c r="BM49" s="314"/>
      <c r="BN49" s="314"/>
      <c r="BO49" s="77"/>
      <c r="BP49" s="77"/>
      <c r="BQ49" s="77"/>
      <c r="BR49" s="77"/>
      <c r="BS49" s="77"/>
      <c r="BT49" s="77"/>
      <c r="BU49" s="216"/>
      <c r="BV49" s="216"/>
      <c r="BW49" s="216"/>
      <c r="BX49" s="216"/>
      <c r="BY49" s="216"/>
      <c r="BZ49" s="216"/>
    </row>
    <row r="50" spans="1:78" ht="18.75" x14ac:dyDescent="0.3">
      <c r="A50" s="26"/>
      <c r="B50" s="112"/>
      <c r="C50" s="110" t="s">
        <v>1236</v>
      </c>
      <c r="D50" s="738"/>
      <c r="E50" s="127"/>
      <c r="G50" s="361"/>
      <c r="H50" s="361"/>
      <c r="I50" s="280"/>
      <c r="J50" s="280"/>
      <c r="K50" s="280"/>
      <c r="L50" s="280"/>
      <c r="M50" s="280"/>
      <c r="N50" s="280"/>
      <c r="O50" s="367" t="s">
        <v>2515</v>
      </c>
      <c r="R50" s="369" t="s">
        <v>259</v>
      </c>
      <c r="T50" s="246"/>
      <c r="U50" s="280"/>
      <c r="V50" s="280"/>
      <c r="Y50" s="314"/>
      <c r="Z50" s="314"/>
      <c r="AA50" s="314"/>
      <c r="AB50" s="77"/>
      <c r="AC50" s="77"/>
      <c r="AD50" s="77"/>
      <c r="AE50" s="314"/>
      <c r="AF50" s="145"/>
      <c r="AG50" s="77"/>
      <c r="AH50" s="77"/>
      <c r="AI50" s="77"/>
      <c r="AJ50" s="314"/>
      <c r="AK50" s="314"/>
      <c r="AL50" s="314"/>
      <c r="AM50" s="314"/>
      <c r="AN50" s="314"/>
      <c r="AO50" s="314"/>
      <c r="AP50" s="314"/>
      <c r="AQ50" s="314"/>
      <c r="AR50" s="314"/>
      <c r="AS50" s="314"/>
      <c r="AT50" s="77"/>
      <c r="AU50" s="77"/>
      <c r="AV50" s="77"/>
      <c r="AW50" s="77"/>
      <c r="AX50" s="77"/>
      <c r="AY50" s="595"/>
      <c r="AZ50" s="595"/>
      <c r="BA50" s="125"/>
      <c r="BB50" s="125"/>
      <c r="BC50" s="125"/>
      <c r="BD50" s="125"/>
      <c r="BE50" s="125"/>
      <c r="BF50" s="125"/>
      <c r="BG50" s="125"/>
      <c r="BH50" s="77"/>
      <c r="BI50" s="77"/>
      <c r="BJ50" s="76"/>
      <c r="BK50" s="314"/>
      <c r="BL50" s="314"/>
      <c r="BM50" s="314"/>
      <c r="BN50" s="314"/>
      <c r="BO50" s="77"/>
      <c r="BP50" s="77"/>
      <c r="BQ50" s="77"/>
      <c r="BR50" s="77"/>
      <c r="BS50" s="77"/>
      <c r="BT50" s="77"/>
      <c r="BU50" s="216"/>
      <c r="BV50" s="216"/>
      <c r="BW50" s="216"/>
      <c r="BX50" s="216"/>
      <c r="BY50" s="216"/>
      <c r="BZ50" s="216"/>
    </row>
    <row r="51" spans="1:78" ht="18.75" x14ac:dyDescent="0.3">
      <c r="A51" s="26"/>
      <c r="B51" s="112"/>
      <c r="C51" s="97" t="s">
        <v>620</v>
      </c>
      <c r="D51" s="154"/>
      <c r="E51" s="127"/>
      <c r="G51" s="361"/>
      <c r="H51" s="361"/>
      <c r="I51" s="280"/>
      <c r="J51" s="280"/>
      <c r="K51" s="280"/>
      <c r="L51" s="280"/>
      <c r="M51" s="280"/>
      <c r="N51" s="280"/>
      <c r="O51" s="367" t="s">
        <v>1747</v>
      </c>
      <c r="R51" s="369" t="s">
        <v>1553</v>
      </c>
      <c r="T51" s="246"/>
      <c r="U51" s="280"/>
      <c r="V51" s="280"/>
      <c r="Y51" s="314"/>
      <c r="Z51" s="314"/>
      <c r="AA51" s="314"/>
      <c r="AB51" s="77"/>
      <c r="AC51" s="77"/>
      <c r="AD51" s="77"/>
      <c r="AE51" s="314"/>
      <c r="AF51" s="145"/>
      <c r="AG51" s="77"/>
      <c r="AH51" s="77"/>
      <c r="AI51" s="77"/>
      <c r="AJ51" s="314"/>
      <c r="AK51" s="314"/>
      <c r="AL51" s="314"/>
      <c r="AM51" s="314"/>
      <c r="AN51" s="314"/>
      <c r="AO51" s="314"/>
      <c r="AP51" s="314"/>
      <c r="AQ51" s="314"/>
      <c r="AR51" s="314"/>
      <c r="AS51" s="314"/>
      <c r="AT51" s="77"/>
      <c r="AU51" s="77"/>
      <c r="AV51" s="77"/>
      <c r="AW51" s="77"/>
      <c r="AX51" s="77"/>
      <c r="AY51" s="595"/>
      <c r="AZ51" s="595"/>
      <c r="BA51" s="125"/>
      <c r="BB51" s="125"/>
      <c r="BC51" s="125"/>
      <c r="BD51" s="125"/>
      <c r="BE51" s="125"/>
      <c r="BF51" s="125"/>
      <c r="BG51" s="125"/>
      <c r="BH51" s="77"/>
      <c r="BI51" s="77"/>
      <c r="BJ51" s="76"/>
      <c r="BK51" s="314"/>
      <c r="BL51" s="314"/>
      <c r="BM51" s="314"/>
      <c r="BN51" s="314"/>
      <c r="BO51" s="77"/>
      <c r="BP51" s="77"/>
      <c r="BQ51" s="77"/>
      <c r="BR51" s="77"/>
      <c r="BS51" s="77"/>
      <c r="BT51" s="77"/>
      <c r="BU51" s="216"/>
      <c r="BV51" s="216"/>
      <c r="BW51" s="216"/>
      <c r="BX51" s="216"/>
      <c r="BY51" s="216"/>
      <c r="BZ51" s="216"/>
    </row>
    <row r="52" spans="1:78" ht="18.75" x14ac:dyDescent="0.3">
      <c r="A52" s="26"/>
      <c r="B52" s="112"/>
      <c r="C52" s="110" t="s">
        <v>653</v>
      </c>
      <c r="D52" s="154"/>
      <c r="E52" s="127"/>
      <c r="F52" s="370"/>
      <c r="G52" s="361"/>
      <c r="H52" s="361"/>
      <c r="I52" s="280"/>
      <c r="J52" s="280"/>
      <c r="K52" s="280"/>
      <c r="L52" s="280"/>
      <c r="M52" s="280"/>
      <c r="N52" s="280"/>
      <c r="O52" s="367" t="s">
        <v>259</v>
      </c>
      <c r="R52" s="369" t="s">
        <v>2520</v>
      </c>
      <c r="T52" s="246"/>
      <c r="U52" s="280"/>
      <c r="V52" s="280"/>
      <c r="Y52" s="314"/>
      <c r="Z52" s="314"/>
      <c r="AA52" s="314"/>
      <c r="AB52" s="77"/>
      <c r="AC52" s="77"/>
      <c r="AD52" s="77"/>
      <c r="AE52" s="314"/>
      <c r="AF52" s="145"/>
      <c r="AG52" s="77"/>
      <c r="AH52" s="77"/>
      <c r="AI52" s="77"/>
      <c r="AJ52" s="314"/>
      <c r="AK52" s="314"/>
      <c r="AL52" s="314"/>
      <c r="AM52" s="314"/>
      <c r="AN52" s="314"/>
      <c r="AO52" s="314"/>
      <c r="AP52" s="314"/>
      <c r="AQ52" s="314"/>
      <c r="AR52" s="314"/>
      <c r="AS52" s="314"/>
      <c r="AT52" s="77"/>
      <c r="AU52" s="77"/>
      <c r="AV52" s="77"/>
      <c r="AW52" s="77"/>
      <c r="AX52" s="77"/>
      <c r="AY52" s="595"/>
      <c r="AZ52" s="595"/>
      <c r="BA52" s="125"/>
      <c r="BB52" s="125"/>
      <c r="BC52" s="125"/>
      <c r="BD52" s="125"/>
      <c r="BE52" s="125"/>
      <c r="BF52" s="125"/>
      <c r="BG52" s="125"/>
      <c r="BH52" s="77"/>
      <c r="BI52" s="77"/>
      <c r="BJ52" s="76"/>
      <c r="BK52" s="314"/>
      <c r="BL52" s="314"/>
      <c r="BM52" s="314"/>
      <c r="BN52" s="314"/>
      <c r="BO52" s="77"/>
      <c r="BP52" s="77"/>
      <c r="BQ52" s="77"/>
      <c r="BR52" s="77"/>
      <c r="BS52" s="77"/>
      <c r="BT52" s="77"/>
      <c r="BU52" s="216"/>
      <c r="BV52" s="216"/>
      <c r="BW52" s="216"/>
      <c r="BX52" s="216"/>
      <c r="BY52" s="216"/>
      <c r="BZ52" s="216"/>
    </row>
    <row r="53" spans="1:78" ht="19.5" thickBot="1" x14ac:dyDescent="0.35">
      <c r="A53" s="26"/>
      <c r="B53" s="748"/>
      <c r="C53" s="747" t="s">
        <v>1279</v>
      </c>
      <c r="D53" s="100"/>
      <c r="E53" s="127"/>
      <c r="G53" s="361"/>
      <c r="H53" s="361"/>
      <c r="I53" s="280"/>
      <c r="J53" s="280"/>
      <c r="K53" s="280"/>
      <c r="L53" s="280"/>
      <c r="M53" s="280"/>
      <c r="N53" s="280"/>
      <c r="O53" s="367" t="s">
        <v>1553</v>
      </c>
      <c r="R53" s="369" t="s">
        <v>260</v>
      </c>
      <c r="T53" s="246"/>
      <c r="U53" s="280"/>
      <c r="V53" s="280"/>
      <c r="Y53" s="314"/>
      <c r="Z53" s="314"/>
      <c r="AA53" s="314"/>
      <c r="AB53" s="77"/>
      <c r="AC53" s="77"/>
      <c r="AD53" s="77"/>
      <c r="AE53" s="314"/>
      <c r="AF53" s="145"/>
      <c r="AG53" s="77"/>
      <c r="AH53" s="77"/>
      <c r="AI53" s="77"/>
      <c r="AJ53" s="314"/>
      <c r="AK53" s="314"/>
      <c r="AL53" s="314"/>
      <c r="AM53" s="314"/>
      <c r="AN53" s="314"/>
      <c r="AO53" s="314"/>
      <c r="AP53" s="314"/>
      <c r="AQ53" s="314"/>
      <c r="AR53" s="314"/>
      <c r="AS53" s="314"/>
      <c r="AT53" s="77"/>
      <c r="AU53" s="77"/>
      <c r="AV53" s="77"/>
      <c r="AW53" s="77"/>
      <c r="AX53" s="77"/>
      <c r="AY53" s="595"/>
      <c r="AZ53" s="595"/>
      <c r="BA53" s="125"/>
      <c r="BB53" s="125"/>
      <c r="BC53" s="125"/>
      <c r="BD53" s="125"/>
      <c r="BE53" s="125"/>
      <c r="BF53" s="125"/>
      <c r="BG53" s="125"/>
      <c r="BH53" s="77"/>
      <c r="BI53" s="77"/>
      <c r="BJ53" s="76"/>
      <c r="BK53" s="314"/>
      <c r="BL53" s="314"/>
      <c r="BM53" s="314"/>
      <c r="BN53" s="314"/>
      <c r="BO53" s="77"/>
      <c r="BP53" s="77"/>
      <c r="BQ53" s="77"/>
      <c r="BR53" s="77"/>
      <c r="BS53" s="77"/>
      <c r="BT53" s="77"/>
      <c r="BU53" s="216"/>
      <c r="BV53" s="216"/>
      <c r="BW53" s="216"/>
      <c r="BX53" s="216"/>
      <c r="BY53" s="216"/>
      <c r="BZ53" s="216"/>
    </row>
    <row r="54" spans="1:78" ht="19.5" thickBot="1" x14ac:dyDescent="0.35">
      <c r="A54" s="26"/>
      <c r="B54" s="1642" t="s">
        <v>1700</v>
      </c>
      <c r="C54" s="1643"/>
      <c r="D54" s="1644"/>
      <c r="E54" s="127"/>
      <c r="G54" s="361"/>
      <c r="H54" s="361"/>
      <c r="I54" s="280"/>
      <c r="J54" s="280"/>
      <c r="K54" s="280"/>
      <c r="L54" s="280"/>
      <c r="M54" s="280"/>
      <c r="N54" s="280"/>
      <c r="O54" s="367" t="s">
        <v>2520</v>
      </c>
      <c r="R54" s="369" t="s">
        <v>261</v>
      </c>
      <c r="T54" s="246"/>
      <c r="U54" s="280"/>
      <c r="V54" s="280"/>
      <c r="Y54" s="318"/>
      <c r="Z54" s="318"/>
      <c r="AA54" s="318"/>
      <c r="AB54" s="235"/>
      <c r="AC54" s="235"/>
      <c r="AD54" s="235"/>
      <c r="AE54" s="318"/>
      <c r="AF54" s="289"/>
      <c r="AG54" s="235"/>
      <c r="AH54" s="235"/>
      <c r="AI54" s="235"/>
      <c r="AJ54" s="318"/>
      <c r="AK54" s="318"/>
      <c r="AL54" s="318"/>
      <c r="AM54" s="318"/>
      <c r="AN54" s="318"/>
      <c r="AO54" s="318"/>
      <c r="AP54" s="318"/>
      <c r="AQ54" s="318"/>
      <c r="AR54" s="318"/>
      <c r="AS54" s="318"/>
      <c r="AT54" s="235"/>
      <c r="AU54" s="235"/>
      <c r="AV54" s="235"/>
      <c r="AW54" s="235"/>
      <c r="AX54" s="235"/>
      <c r="AY54" s="596"/>
      <c r="AZ54" s="596"/>
      <c r="BA54" s="290"/>
      <c r="BB54" s="290"/>
      <c r="BC54" s="290"/>
      <c r="BD54" s="290"/>
      <c r="BE54" s="290"/>
      <c r="BF54" s="290"/>
      <c r="BG54" s="290"/>
      <c r="BH54" s="77"/>
      <c r="BI54" s="77"/>
      <c r="BJ54" s="237"/>
      <c r="BK54" s="318"/>
      <c r="BL54" s="318"/>
      <c r="BM54" s="318"/>
      <c r="BN54" s="318"/>
      <c r="BO54" s="235"/>
      <c r="BP54" s="235"/>
      <c r="BQ54" s="235"/>
      <c r="BR54" s="235"/>
      <c r="BS54" s="235"/>
      <c r="BT54" s="235"/>
      <c r="BU54" s="245"/>
      <c r="BV54" s="245"/>
      <c r="BW54" s="245"/>
      <c r="BX54" s="245"/>
      <c r="BY54" s="245"/>
      <c r="BZ54" s="245"/>
    </row>
    <row r="55" spans="1:78" ht="18.75" x14ac:dyDescent="0.3">
      <c r="A55" s="26"/>
      <c r="B55" s="112"/>
      <c r="C55" s="110" t="s">
        <v>660</v>
      </c>
      <c r="D55" s="154"/>
      <c r="E55" s="127"/>
      <c r="G55" s="361"/>
      <c r="H55" s="361"/>
      <c r="I55" s="280"/>
      <c r="J55" s="280"/>
      <c r="K55" s="280"/>
      <c r="L55" s="280"/>
      <c r="M55" s="280"/>
      <c r="N55" s="280"/>
      <c r="O55" s="367" t="s">
        <v>260</v>
      </c>
      <c r="P55" s="394"/>
      <c r="Q55" s="394"/>
      <c r="R55" s="369" t="s">
        <v>1736</v>
      </c>
      <c r="S55" s="394"/>
      <c r="T55" s="246"/>
      <c r="U55" s="280"/>
      <c r="V55" s="280"/>
    </row>
    <row r="56" spans="1:78" ht="18.75" x14ac:dyDescent="0.3">
      <c r="A56" s="26"/>
      <c r="B56" s="112"/>
      <c r="C56" s="110" t="s">
        <v>620</v>
      </c>
      <c r="D56" s="154"/>
      <c r="E56" s="127"/>
      <c r="G56" s="361"/>
      <c r="H56" s="361"/>
      <c r="I56" s="280"/>
      <c r="J56" s="280"/>
      <c r="K56" s="280"/>
      <c r="L56" s="280"/>
      <c r="M56" s="280"/>
      <c r="N56" s="280"/>
      <c r="O56" s="367" t="s">
        <v>261</v>
      </c>
      <c r="P56" s="394"/>
      <c r="Q56" s="394"/>
      <c r="R56" s="369" t="s">
        <v>1710</v>
      </c>
      <c r="S56" s="394"/>
      <c r="T56" s="246"/>
      <c r="U56" s="280"/>
      <c r="V56" s="280"/>
    </row>
    <row r="57" spans="1:78" ht="18.75" x14ac:dyDescent="0.3">
      <c r="A57" s="26"/>
      <c r="B57" s="112"/>
      <c r="C57" s="110" t="s">
        <v>657</v>
      </c>
      <c r="D57" s="154"/>
      <c r="E57" s="127"/>
      <c r="G57" s="361"/>
      <c r="H57" s="361"/>
      <c r="I57" s="280"/>
      <c r="J57" s="280"/>
      <c r="K57" s="280"/>
      <c r="L57" s="280"/>
      <c r="M57" s="280"/>
      <c r="N57" s="280"/>
      <c r="O57" s="367" t="s">
        <v>1736</v>
      </c>
      <c r="P57" s="394"/>
      <c r="Q57" s="394"/>
      <c r="R57" s="369" t="s">
        <v>2516</v>
      </c>
      <c r="S57" s="394"/>
      <c r="T57" s="246"/>
      <c r="U57" s="280"/>
      <c r="V57" s="280"/>
    </row>
    <row r="58" spans="1:78" ht="19.5" thickBot="1" x14ac:dyDescent="0.35">
      <c r="A58" s="26"/>
      <c r="B58" s="115"/>
      <c r="C58" s="747" t="s">
        <v>1279</v>
      </c>
      <c r="D58" s="100"/>
      <c r="E58" s="127"/>
      <c r="G58" s="361"/>
      <c r="H58" s="361"/>
      <c r="I58" s="280"/>
      <c r="J58" s="280"/>
      <c r="K58" s="280"/>
      <c r="L58" s="280"/>
      <c r="M58" s="280"/>
      <c r="N58" s="280"/>
      <c r="O58" s="367" t="s">
        <v>1710</v>
      </c>
      <c r="P58" s="394"/>
      <c r="Q58" s="394"/>
      <c r="R58" s="369" t="s">
        <v>2517</v>
      </c>
      <c r="S58" s="394"/>
      <c r="T58" s="246"/>
      <c r="U58" s="280"/>
      <c r="V58" s="280"/>
    </row>
    <row r="59" spans="1:78" ht="18.75" x14ac:dyDescent="0.3">
      <c r="A59" s="26"/>
      <c r="B59" s="1006" t="s">
        <v>1975</v>
      </c>
      <c r="C59" s="1007"/>
      <c r="D59" s="1008"/>
      <c r="E59" s="127"/>
      <c r="G59" s="361"/>
      <c r="H59" s="361"/>
      <c r="I59" s="280"/>
      <c r="J59" s="280"/>
      <c r="K59" s="280"/>
      <c r="L59" s="280"/>
      <c r="M59" s="280"/>
      <c r="N59" s="280"/>
      <c r="O59" s="367" t="s">
        <v>2516</v>
      </c>
      <c r="P59" s="1"/>
      <c r="Q59" s="1"/>
      <c r="R59" s="369" t="s">
        <v>2518</v>
      </c>
      <c r="S59" s="1"/>
      <c r="T59" s="246"/>
      <c r="U59" s="280"/>
      <c r="V59" s="280"/>
    </row>
    <row r="60" spans="1:78" ht="19.5" thickBot="1" x14ac:dyDescent="0.35">
      <c r="A60" s="26"/>
      <c r="B60" s="1645"/>
      <c r="C60" s="1646"/>
      <c r="D60" s="1647"/>
      <c r="E60" s="127"/>
      <c r="G60" s="361"/>
      <c r="H60" s="361"/>
      <c r="I60" s="280"/>
      <c r="J60" s="280"/>
      <c r="K60" s="280"/>
      <c r="L60" s="280"/>
      <c r="M60" s="280"/>
      <c r="N60" s="280"/>
      <c r="O60" s="367" t="s">
        <v>2517</v>
      </c>
      <c r="R60" s="369" t="s">
        <v>19</v>
      </c>
      <c r="T60" s="246"/>
      <c r="U60" s="280"/>
      <c r="V60" s="280"/>
    </row>
    <row r="61" spans="1:78" ht="21.75" thickBot="1" x14ac:dyDescent="0.4">
      <c r="B61" s="55" t="s">
        <v>370</v>
      </c>
      <c r="C61" s="418" t="s">
        <v>791</v>
      </c>
      <c r="D61" s="111"/>
      <c r="E61" s="806" t="s">
        <v>1701</v>
      </c>
      <c r="I61" s="280"/>
      <c r="J61" s="280"/>
      <c r="K61" s="280"/>
      <c r="L61" s="280"/>
      <c r="M61" s="280"/>
      <c r="N61" s="280"/>
      <c r="O61" s="367" t="s">
        <v>2518</v>
      </c>
      <c r="P61" s="1"/>
      <c r="Q61" s="1"/>
      <c r="R61" s="369" t="s">
        <v>0</v>
      </c>
      <c r="S61" s="1"/>
      <c r="T61" s="246"/>
      <c r="U61" s="280"/>
      <c r="V61" s="280"/>
    </row>
    <row r="62" spans="1:78" ht="21" x14ac:dyDescent="0.3">
      <c r="B62" s="956" t="s">
        <v>606</v>
      </c>
      <c r="C62" s="300" t="s">
        <v>1702</v>
      </c>
      <c r="D62" s="297"/>
      <c r="E62" s="1009"/>
      <c r="I62" s="280"/>
      <c r="J62" s="280"/>
      <c r="K62" s="280"/>
      <c r="L62" s="280"/>
      <c r="M62" s="280"/>
      <c r="N62" s="280"/>
      <c r="O62" s="367" t="s">
        <v>19</v>
      </c>
      <c r="P62" s="1107"/>
      <c r="Q62" s="1107"/>
      <c r="S62" s="1107"/>
      <c r="T62" s="1109"/>
      <c r="U62" s="280"/>
      <c r="V62" s="280"/>
    </row>
    <row r="63" spans="1:78" ht="19.5" thickBot="1" x14ac:dyDescent="0.35">
      <c r="B63" s="302"/>
      <c r="C63" s="53" t="s">
        <v>281</v>
      </c>
      <c r="D63" s="49"/>
      <c r="E63" s="807"/>
      <c r="I63" s="280"/>
      <c r="J63" s="280"/>
      <c r="K63" s="280"/>
      <c r="L63" s="280"/>
      <c r="M63" s="280"/>
      <c r="N63" s="280"/>
      <c r="O63" s="611" t="s">
        <v>0</v>
      </c>
      <c r="P63" s="1108"/>
      <c r="Q63" s="1108"/>
      <c r="R63" s="1108"/>
      <c r="S63" s="1108"/>
      <c r="T63" s="1110"/>
      <c r="U63" s="280"/>
      <c r="V63" s="280"/>
    </row>
    <row r="64" spans="1:78" ht="18.75" x14ac:dyDescent="0.25">
      <c r="B64" s="35"/>
      <c r="C64" s="53" t="s">
        <v>217</v>
      </c>
      <c r="D64" s="49"/>
      <c r="E64" s="1010"/>
      <c r="I64" s="280"/>
      <c r="J64" s="280"/>
      <c r="K64" s="280"/>
      <c r="L64" s="280"/>
      <c r="M64" s="280"/>
      <c r="N64" s="280"/>
      <c r="O64" s="280"/>
      <c r="P64" s="280"/>
      <c r="Q64" s="280"/>
      <c r="U64" s="280"/>
      <c r="V64" s="280"/>
    </row>
    <row r="65" spans="2:78" ht="18.75" x14ac:dyDescent="0.3">
      <c r="B65" s="112" t="s">
        <v>629</v>
      </c>
      <c r="C65" s="301" t="s">
        <v>792</v>
      </c>
      <c r="D65" s="1011"/>
      <c r="E65" s="1012" t="s">
        <v>9</v>
      </c>
      <c r="I65" s="280"/>
      <c r="J65" s="280"/>
      <c r="K65" s="280"/>
      <c r="L65" s="280"/>
      <c r="M65" s="280"/>
      <c r="N65" s="280"/>
      <c r="O65" s="280"/>
      <c r="P65" s="280"/>
      <c r="Q65" s="280"/>
      <c r="U65" s="280"/>
      <c r="V65" s="280"/>
    </row>
    <row r="66" spans="2:78" ht="18.75" x14ac:dyDescent="0.3">
      <c r="B66" s="112" t="s">
        <v>607</v>
      </c>
      <c r="C66" s="301" t="s">
        <v>793</v>
      </c>
      <c r="D66" s="1011"/>
      <c r="E66" s="1012" t="s">
        <v>9</v>
      </c>
      <c r="I66" s="280"/>
      <c r="J66" s="280"/>
      <c r="K66" s="280"/>
      <c r="L66" s="280"/>
      <c r="M66" s="280"/>
      <c r="N66" s="280"/>
      <c r="O66" s="280"/>
      <c r="P66" s="280"/>
      <c r="Q66" s="280"/>
      <c r="U66" s="280"/>
      <c r="V66" s="280"/>
    </row>
    <row r="67" spans="2:78" ht="15.75" x14ac:dyDescent="0.25">
      <c r="B67" s="126"/>
      <c r="C67" s="419" t="s">
        <v>794</v>
      </c>
      <c r="D67" s="1013"/>
      <c r="E67" s="1012" t="s">
        <v>9</v>
      </c>
      <c r="I67" s="280"/>
      <c r="J67" s="280"/>
      <c r="K67" s="280"/>
      <c r="L67" s="280"/>
      <c r="M67" s="280"/>
      <c r="N67" s="280"/>
      <c r="O67" s="280"/>
      <c r="P67" s="280"/>
      <c r="Q67" s="280"/>
      <c r="U67" s="280"/>
      <c r="V67" s="280"/>
    </row>
    <row r="68" spans="2:78" ht="19.5" thickBot="1" x14ac:dyDescent="0.35">
      <c r="B68" s="115" t="s">
        <v>1703</v>
      </c>
      <c r="C68" s="1014" t="s">
        <v>596</v>
      </c>
      <c r="D68" s="1015"/>
      <c r="E68" s="1016"/>
      <c r="I68" s="280"/>
      <c r="J68" s="280"/>
      <c r="K68" s="280"/>
      <c r="L68" s="280"/>
      <c r="M68" s="280"/>
      <c r="N68" s="280"/>
      <c r="O68" s="280"/>
      <c r="P68" s="280"/>
      <c r="Q68" s="280"/>
      <c r="R68" s="280"/>
      <c r="S68" s="280"/>
      <c r="T68" s="280"/>
      <c r="U68" s="280"/>
      <c r="V68" s="280"/>
    </row>
    <row r="69" spans="2:78" ht="18.75" x14ac:dyDescent="0.25">
      <c r="B69" s="180" t="s">
        <v>282</v>
      </c>
      <c r="C69" s="1017" t="s">
        <v>221</v>
      </c>
      <c r="D69" s="1018"/>
      <c r="E69" s="127"/>
      <c r="I69" s="280"/>
      <c r="J69" s="280"/>
      <c r="K69" s="280"/>
      <c r="L69" s="280"/>
      <c r="M69" s="280"/>
      <c r="N69" s="280"/>
      <c r="O69" s="280"/>
      <c r="P69" s="280"/>
      <c r="Q69" s="280"/>
      <c r="R69" s="280"/>
      <c r="S69" s="280"/>
      <c r="T69" s="280"/>
      <c r="U69" s="280"/>
      <c r="V69" s="280"/>
    </row>
    <row r="70" spans="2:78" ht="21" customHeight="1" x14ac:dyDescent="0.25">
      <c r="B70" s="35"/>
      <c r="C70" s="54" t="s">
        <v>218</v>
      </c>
      <c r="D70" s="808"/>
      <c r="E70" s="127"/>
      <c r="I70" s="280"/>
      <c r="J70" s="280"/>
      <c r="K70" s="280"/>
      <c r="L70" s="280"/>
      <c r="M70" s="280"/>
      <c r="N70" s="280"/>
      <c r="O70" s="280"/>
      <c r="P70" s="280"/>
      <c r="Q70" s="280"/>
      <c r="R70" s="280"/>
      <c r="S70" s="280"/>
      <c r="T70" s="280"/>
      <c r="U70" s="280"/>
      <c r="V70" s="280"/>
    </row>
    <row r="71" spans="2:78" ht="20.25" customHeight="1" x14ac:dyDescent="0.25">
      <c r="B71" s="35"/>
      <c r="C71" s="42" t="s">
        <v>219</v>
      </c>
      <c r="D71" s="29"/>
      <c r="E71" s="1012" t="s">
        <v>9</v>
      </c>
      <c r="I71" s="280"/>
      <c r="J71" s="280"/>
      <c r="K71" s="280"/>
      <c r="L71" s="280"/>
      <c r="M71" s="280"/>
      <c r="N71" s="280"/>
      <c r="O71" s="280"/>
      <c r="P71" s="280"/>
      <c r="Q71" s="280"/>
      <c r="R71" s="280"/>
      <c r="S71" s="280"/>
      <c r="T71" s="280"/>
      <c r="U71" s="280"/>
      <c r="V71" s="280"/>
    </row>
    <row r="72" spans="2:78" ht="18" customHeight="1" thickBot="1" x14ac:dyDescent="0.35">
      <c r="B72" s="115" t="s">
        <v>1704</v>
      </c>
      <c r="C72" s="303" t="s">
        <v>1705</v>
      </c>
      <c r="D72" s="100"/>
      <c r="E72" s="127"/>
      <c r="I72" s="280"/>
      <c r="J72" s="280"/>
      <c r="K72" s="280"/>
      <c r="L72" s="280"/>
      <c r="M72" s="280"/>
      <c r="N72" s="280"/>
      <c r="O72" s="280"/>
      <c r="P72" s="280"/>
      <c r="Q72" s="280"/>
      <c r="R72" s="280"/>
      <c r="S72" s="280"/>
      <c r="T72" s="280"/>
      <c r="U72" s="280"/>
      <c r="V72" s="280"/>
      <c r="Y72" s="315"/>
      <c r="Z72" s="315"/>
      <c r="AA72" s="315"/>
      <c r="AB72" s="315"/>
      <c r="AC72" s="315"/>
      <c r="AD72" s="315"/>
      <c r="AE72" s="315"/>
      <c r="AF72" s="147"/>
      <c r="AG72" s="315"/>
      <c r="AH72" s="315"/>
      <c r="AI72" s="315"/>
      <c r="AJ72" s="315"/>
      <c r="AK72" s="315"/>
      <c r="AL72" s="315"/>
      <c r="AM72" s="315"/>
      <c r="AN72" s="315"/>
      <c r="AO72" s="315"/>
      <c r="AP72" s="315"/>
      <c r="AQ72" s="315"/>
      <c r="AR72" s="315"/>
      <c r="AS72" s="315"/>
      <c r="AY72" s="120"/>
      <c r="AZ72" s="120"/>
      <c r="BI72" s="315"/>
      <c r="BJ72" s="315"/>
      <c r="BK72" s="315"/>
      <c r="BL72" s="315"/>
      <c r="BM72" s="315"/>
      <c r="BN72" s="315"/>
      <c r="BU72" s="315"/>
      <c r="BV72" s="315"/>
      <c r="BW72" s="315"/>
      <c r="BX72" s="315"/>
      <c r="BY72" s="315"/>
      <c r="BZ72" s="315"/>
    </row>
    <row r="73" spans="2:78" ht="21" x14ac:dyDescent="0.25">
      <c r="B73" s="1648" t="s">
        <v>617</v>
      </c>
      <c r="C73" s="1633"/>
      <c r="D73" s="1634"/>
      <c r="E73" s="1019"/>
      <c r="I73" s="280"/>
      <c r="J73" s="280"/>
      <c r="K73" s="280"/>
      <c r="L73" s="280"/>
      <c r="M73" s="280"/>
      <c r="N73" s="280"/>
      <c r="O73" s="280"/>
      <c r="P73" s="280"/>
      <c r="Q73" s="280"/>
      <c r="R73" s="280"/>
      <c r="S73" s="280"/>
      <c r="T73" s="280"/>
      <c r="U73" s="280"/>
      <c r="V73" s="280"/>
    </row>
    <row r="74" spans="2:78" ht="18.75" x14ac:dyDescent="0.3">
      <c r="B74" s="112" t="s">
        <v>608</v>
      </c>
      <c r="C74" s="48"/>
      <c r="D74" s="295"/>
      <c r="E74" s="1020"/>
      <c r="I74" s="280"/>
      <c r="J74" s="280"/>
      <c r="K74" s="280"/>
      <c r="L74" s="280"/>
      <c r="M74" s="280"/>
      <c r="N74" s="280"/>
      <c r="O74" s="420"/>
      <c r="P74" s="420"/>
      <c r="Q74" s="420"/>
      <c r="R74" s="420"/>
      <c r="S74" s="420"/>
      <c r="T74" s="420"/>
      <c r="U74" s="420"/>
      <c r="V74" s="420"/>
    </row>
    <row r="75" spans="2:78" ht="18.75" x14ac:dyDescent="0.25">
      <c r="B75" s="52" t="s">
        <v>609</v>
      </c>
      <c r="C75" s="42"/>
      <c r="D75" s="296"/>
      <c r="E75" s="1020"/>
      <c r="I75" s="280"/>
      <c r="J75" s="280"/>
      <c r="K75" s="280"/>
      <c r="L75" s="280"/>
      <c r="M75" s="280"/>
      <c r="N75" s="280"/>
      <c r="O75" s="280"/>
      <c r="P75" s="280"/>
      <c r="Q75" s="280"/>
      <c r="R75" s="280"/>
      <c r="S75" s="280"/>
      <c r="T75" s="280"/>
      <c r="U75" s="280"/>
      <c r="V75" s="280"/>
    </row>
    <row r="76" spans="2:78" ht="15.75" customHeight="1" x14ac:dyDescent="0.25">
      <c r="B76" s="52" t="s">
        <v>618</v>
      </c>
      <c r="C76" s="54"/>
      <c r="D76" s="295"/>
      <c r="E76" s="1020"/>
      <c r="I76" s="280"/>
      <c r="J76" s="280"/>
      <c r="K76" s="280"/>
      <c r="L76" s="280"/>
      <c r="M76" s="280"/>
      <c r="N76" s="280"/>
      <c r="O76" s="280"/>
      <c r="P76" s="280"/>
      <c r="Q76" s="280"/>
      <c r="R76" s="280"/>
      <c r="S76" s="280"/>
      <c r="T76" s="280"/>
      <c r="U76" s="280"/>
      <c r="V76" s="280"/>
    </row>
    <row r="77" spans="2:78" ht="18.75" x14ac:dyDescent="0.3">
      <c r="B77" s="1649" t="s">
        <v>666</v>
      </c>
      <c r="C77" s="1650"/>
      <c r="D77" s="1651"/>
      <c r="E77" s="1021"/>
      <c r="I77" s="280"/>
      <c r="J77" s="280"/>
      <c r="K77" s="280"/>
      <c r="L77" s="280"/>
      <c r="M77" s="280"/>
      <c r="N77" s="280"/>
      <c r="O77" s="280"/>
      <c r="P77" s="280"/>
      <c r="Q77" s="280"/>
      <c r="R77" s="280"/>
      <c r="S77" s="280"/>
      <c r="T77" s="280"/>
      <c r="U77" s="280"/>
      <c r="V77" s="280"/>
    </row>
    <row r="78" spans="2:78" x14ac:dyDescent="0.25">
      <c r="B78" s="1655"/>
      <c r="C78" s="1656"/>
      <c r="D78" s="1657"/>
      <c r="E78" s="127"/>
      <c r="I78" s="280"/>
      <c r="J78" s="280"/>
      <c r="K78" s="280"/>
      <c r="L78" s="280"/>
      <c r="M78" s="280"/>
      <c r="N78" s="280"/>
      <c r="O78" s="280"/>
      <c r="P78" s="280"/>
      <c r="Q78" s="280"/>
      <c r="R78" s="280"/>
      <c r="S78" s="280"/>
      <c r="T78" s="280"/>
      <c r="U78" s="280"/>
      <c r="V78" s="280"/>
    </row>
    <row r="79" spans="2:78" s="394" customFormat="1" x14ac:dyDescent="0.25">
      <c r="B79" s="1600"/>
      <c r="C79" s="1658"/>
      <c r="D79" s="1602"/>
      <c r="E79" s="127"/>
      <c r="G79" s="371"/>
      <c r="H79" s="371"/>
      <c r="I79" s="280"/>
      <c r="J79" s="280"/>
      <c r="K79" s="280"/>
      <c r="L79" s="280"/>
      <c r="M79" s="280"/>
      <c r="N79" s="280"/>
      <c r="O79" s="280"/>
      <c r="P79" s="280"/>
      <c r="Q79" s="280"/>
      <c r="R79" s="280"/>
      <c r="S79" s="280"/>
      <c r="T79" s="280"/>
      <c r="U79" s="280"/>
      <c r="V79" s="280"/>
      <c r="Y79" s="78"/>
      <c r="Z79" s="78"/>
      <c r="AA79" s="78"/>
      <c r="AB79" s="78"/>
      <c r="AC79" s="78"/>
      <c r="AD79" s="78"/>
      <c r="AE79" s="78"/>
      <c r="AF79" s="146"/>
      <c r="AG79" s="78"/>
      <c r="AH79" s="78"/>
      <c r="AI79" s="78"/>
      <c r="AJ79" s="78"/>
      <c r="AK79" s="78"/>
      <c r="AL79" s="78"/>
      <c r="AM79" s="78"/>
      <c r="AN79" s="78"/>
      <c r="AO79" s="78"/>
      <c r="AP79" s="78"/>
      <c r="AQ79" s="78"/>
      <c r="AR79" s="78"/>
      <c r="AS79" s="78"/>
      <c r="AT79" s="315"/>
      <c r="AU79" s="315"/>
      <c r="AV79" s="315"/>
      <c r="AW79" s="315"/>
      <c r="AX79" s="315"/>
      <c r="AY79" s="79"/>
      <c r="AZ79" s="79"/>
      <c r="BA79" s="120"/>
      <c r="BB79" s="120"/>
      <c r="BC79" s="120"/>
      <c r="BD79" s="120"/>
      <c r="BE79" s="120"/>
      <c r="BF79" s="120"/>
      <c r="BG79" s="120"/>
      <c r="BH79" s="315"/>
      <c r="BI79" s="78"/>
      <c r="BJ79" s="78"/>
      <c r="BK79" s="78"/>
      <c r="BL79" s="78"/>
      <c r="BM79" s="78"/>
      <c r="BN79" s="78"/>
      <c r="BO79" s="315"/>
      <c r="BP79" s="315"/>
      <c r="BQ79" s="315"/>
      <c r="BR79" s="315"/>
      <c r="BS79" s="92"/>
      <c r="BT79" s="92"/>
      <c r="BU79" s="78"/>
      <c r="BV79" s="78"/>
      <c r="BW79" s="78"/>
      <c r="BX79" s="78"/>
      <c r="BY79" s="78"/>
      <c r="BZ79" s="78"/>
    </row>
    <row r="80" spans="2:78" s="394" customFormat="1" x14ac:dyDescent="0.25">
      <c r="B80" s="1600"/>
      <c r="C80" s="1658"/>
      <c r="D80" s="1602"/>
      <c r="G80" s="371"/>
      <c r="H80" s="371"/>
      <c r="I80" s="280"/>
      <c r="J80" s="280"/>
      <c r="K80" s="280"/>
      <c r="L80" s="280"/>
      <c r="M80" s="280"/>
      <c r="N80" s="280"/>
      <c r="O80" s="280"/>
      <c r="P80" s="280"/>
      <c r="Q80" s="280"/>
      <c r="R80" s="280"/>
      <c r="S80" s="280"/>
      <c r="T80" s="280"/>
      <c r="U80" s="280"/>
      <c r="V80" s="280"/>
      <c r="Y80" s="78"/>
      <c r="Z80" s="78"/>
      <c r="AA80" s="78"/>
      <c r="AB80" s="78"/>
      <c r="AC80" s="78"/>
      <c r="AD80" s="78"/>
      <c r="AE80" s="78"/>
      <c r="AF80" s="146"/>
      <c r="AG80" s="78"/>
      <c r="AH80" s="78"/>
      <c r="AI80" s="78"/>
      <c r="AJ80" s="78"/>
      <c r="AK80" s="78"/>
      <c r="AL80" s="78"/>
      <c r="AM80" s="78"/>
      <c r="AN80" s="78"/>
      <c r="AO80" s="78"/>
      <c r="AP80" s="78"/>
      <c r="AQ80" s="78"/>
      <c r="AR80" s="78"/>
      <c r="AS80" s="78"/>
      <c r="AT80" s="315"/>
      <c r="AU80" s="315"/>
      <c r="AV80" s="315"/>
      <c r="AW80" s="315"/>
      <c r="AX80" s="315"/>
      <c r="AY80" s="79"/>
      <c r="AZ80" s="79"/>
      <c r="BA80" s="120"/>
      <c r="BB80" s="120"/>
      <c r="BC80" s="120"/>
      <c r="BD80" s="120"/>
      <c r="BE80" s="120"/>
      <c r="BF80" s="120"/>
      <c r="BG80" s="120"/>
      <c r="BH80" s="315"/>
      <c r="BI80" s="78"/>
      <c r="BJ80" s="78"/>
      <c r="BK80" s="78"/>
      <c r="BL80" s="78"/>
      <c r="BM80" s="78"/>
      <c r="BN80" s="78"/>
      <c r="BO80" s="315"/>
      <c r="BP80" s="315"/>
      <c r="BQ80" s="315"/>
      <c r="BR80" s="315"/>
      <c r="BS80" s="92"/>
      <c r="BT80" s="92"/>
      <c r="BU80" s="78"/>
      <c r="BV80" s="78"/>
      <c r="BW80" s="78"/>
      <c r="BX80" s="78"/>
      <c r="BY80" s="78"/>
      <c r="BZ80" s="78"/>
    </row>
    <row r="81" spans="2:78" s="394" customFormat="1" x14ac:dyDescent="0.25">
      <c r="B81" s="1600"/>
      <c r="C81" s="1658"/>
      <c r="D81" s="1602"/>
      <c r="E81" s="127"/>
      <c r="G81" s="371"/>
      <c r="H81" s="371"/>
      <c r="I81" s="280"/>
      <c r="J81" s="280"/>
      <c r="K81" s="280"/>
      <c r="L81" s="280"/>
      <c r="M81" s="280"/>
      <c r="N81" s="280"/>
      <c r="O81" s="280"/>
      <c r="P81" s="280"/>
      <c r="Q81" s="280"/>
      <c r="R81" s="280"/>
      <c r="S81" s="280"/>
      <c r="T81" s="280"/>
      <c r="U81" s="280"/>
      <c r="V81" s="280"/>
      <c r="Y81" s="78"/>
      <c r="Z81" s="78"/>
      <c r="AA81" s="78"/>
      <c r="AB81" s="78"/>
      <c r="AC81" s="78"/>
      <c r="AD81" s="78"/>
      <c r="AE81" s="78"/>
      <c r="AF81" s="146"/>
      <c r="AG81" s="78"/>
      <c r="AH81" s="78"/>
      <c r="AI81" s="78"/>
      <c r="AJ81" s="78"/>
      <c r="AK81" s="78"/>
      <c r="AL81" s="78"/>
      <c r="AM81" s="78"/>
      <c r="AN81" s="78"/>
      <c r="AO81" s="78"/>
      <c r="AP81" s="78"/>
      <c r="AQ81" s="78"/>
      <c r="AR81" s="78"/>
      <c r="AS81" s="78"/>
      <c r="AT81" s="315"/>
      <c r="AU81" s="315"/>
      <c r="AV81" s="315"/>
      <c r="AW81" s="315"/>
      <c r="AX81" s="315"/>
      <c r="AY81" s="79"/>
      <c r="AZ81" s="79"/>
      <c r="BA81" s="120"/>
      <c r="BB81" s="120"/>
      <c r="BC81" s="120"/>
      <c r="BD81" s="120"/>
      <c r="BE81" s="120"/>
      <c r="BF81" s="120"/>
      <c r="BG81" s="120"/>
      <c r="BH81" s="315"/>
      <c r="BI81" s="78"/>
      <c r="BJ81" s="78"/>
      <c r="BK81" s="78"/>
      <c r="BL81" s="78"/>
      <c r="BM81" s="78"/>
      <c r="BN81" s="78"/>
      <c r="BO81" s="315"/>
      <c r="BP81" s="315"/>
      <c r="BQ81" s="315"/>
      <c r="BR81" s="315"/>
      <c r="BS81" s="92"/>
      <c r="BT81" s="92"/>
      <c r="BU81" s="78"/>
      <c r="BV81" s="78"/>
      <c r="BW81" s="78"/>
      <c r="BX81" s="78"/>
      <c r="BY81" s="78"/>
      <c r="BZ81" s="78"/>
    </row>
    <row r="82" spans="2:78" s="394" customFormat="1" x14ac:dyDescent="0.25">
      <c r="B82" s="1600"/>
      <c r="C82" s="1658"/>
      <c r="D82" s="1602"/>
      <c r="E82" s="127"/>
      <c r="G82" s="371"/>
      <c r="H82" s="371"/>
      <c r="I82" s="280"/>
      <c r="J82" s="280"/>
      <c r="K82" s="280"/>
      <c r="L82" s="280"/>
      <c r="M82" s="280"/>
      <c r="N82" s="280"/>
      <c r="O82" s="280"/>
      <c r="P82" s="280"/>
      <c r="Q82" s="280"/>
      <c r="R82" s="280"/>
      <c r="S82" s="280"/>
      <c r="T82" s="280"/>
      <c r="U82" s="280"/>
      <c r="V82" s="280"/>
      <c r="Y82" s="78"/>
      <c r="Z82" s="78"/>
      <c r="AA82" s="78"/>
      <c r="AB82" s="78"/>
      <c r="AC82" s="78"/>
      <c r="AD82" s="78"/>
      <c r="AE82" s="78"/>
      <c r="AF82" s="146"/>
      <c r="AG82" s="78"/>
      <c r="AH82" s="78"/>
      <c r="AI82" s="78"/>
      <c r="AJ82" s="78"/>
      <c r="AK82" s="78"/>
      <c r="AL82" s="78"/>
      <c r="AM82" s="78"/>
      <c r="AN82" s="78"/>
      <c r="AO82" s="78"/>
      <c r="AP82" s="78"/>
      <c r="AQ82" s="78"/>
      <c r="AR82" s="78"/>
      <c r="AS82" s="78"/>
      <c r="AT82" s="315"/>
      <c r="AU82" s="315"/>
      <c r="AV82" s="315"/>
      <c r="AW82" s="315"/>
      <c r="AX82" s="315"/>
      <c r="AY82" s="79"/>
      <c r="AZ82" s="79"/>
      <c r="BA82" s="120"/>
      <c r="BB82" s="120"/>
      <c r="BC82" s="120"/>
      <c r="BD82" s="120"/>
      <c r="BE82" s="120"/>
      <c r="BF82" s="120"/>
      <c r="BG82" s="120"/>
      <c r="BH82" s="315"/>
      <c r="BI82" s="78"/>
      <c r="BJ82" s="78"/>
      <c r="BK82" s="78"/>
      <c r="BL82" s="78"/>
      <c r="BM82" s="78"/>
      <c r="BN82" s="78"/>
      <c r="BO82" s="315"/>
      <c r="BP82" s="315"/>
      <c r="BQ82" s="315"/>
      <c r="BR82" s="315"/>
      <c r="BS82" s="92"/>
      <c r="BT82" s="92"/>
      <c r="BU82" s="78"/>
      <c r="BV82" s="78"/>
      <c r="BW82" s="78"/>
      <c r="BX82" s="78"/>
      <c r="BY82" s="78"/>
      <c r="BZ82" s="78"/>
    </row>
    <row r="83" spans="2:78" s="394" customFormat="1" x14ac:dyDescent="0.25">
      <c r="B83" s="1600"/>
      <c r="C83" s="1658"/>
      <c r="D83" s="1602"/>
      <c r="E83" s="1022"/>
      <c r="G83" s="371"/>
      <c r="H83" s="371"/>
      <c r="I83" s="280"/>
      <c r="J83" s="280"/>
      <c r="K83" s="280"/>
      <c r="L83" s="280"/>
      <c r="M83" s="280"/>
      <c r="N83" s="280"/>
      <c r="O83" s="280"/>
      <c r="P83" s="280"/>
      <c r="Q83" s="280"/>
      <c r="R83" s="280"/>
      <c r="S83" s="280"/>
      <c r="T83" s="280"/>
      <c r="U83" s="280"/>
      <c r="V83" s="280"/>
      <c r="Y83" s="78"/>
      <c r="Z83" s="78"/>
      <c r="AA83" s="78"/>
      <c r="AB83" s="78"/>
      <c r="AC83" s="78"/>
      <c r="AD83" s="78"/>
      <c r="AE83" s="78"/>
      <c r="AF83" s="146"/>
      <c r="AG83" s="78"/>
      <c r="AH83" s="78"/>
      <c r="AI83" s="78"/>
      <c r="AJ83" s="78"/>
      <c r="AK83" s="78"/>
      <c r="AL83" s="78"/>
      <c r="AM83" s="78"/>
      <c r="AN83" s="78"/>
      <c r="AO83" s="78"/>
      <c r="AP83" s="78"/>
      <c r="AQ83" s="78"/>
      <c r="AR83" s="78"/>
      <c r="AS83" s="78"/>
      <c r="AT83" s="315"/>
      <c r="AU83" s="315"/>
      <c r="AV83" s="315"/>
      <c r="AW83" s="315"/>
      <c r="AX83" s="315"/>
      <c r="AY83" s="79"/>
      <c r="AZ83" s="79"/>
      <c r="BA83" s="120"/>
      <c r="BB83" s="120"/>
      <c r="BC83" s="120"/>
      <c r="BD83" s="120"/>
      <c r="BE83" s="120"/>
      <c r="BF83" s="120"/>
      <c r="BG83" s="120"/>
      <c r="BH83" s="315"/>
      <c r="BI83" s="78"/>
      <c r="BJ83" s="78"/>
      <c r="BK83" s="78"/>
      <c r="BL83" s="78"/>
      <c r="BM83" s="78"/>
      <c r="BN83" s="78"/>
      <c r="BO83" s="315"/>
      <c r="BP83" s="315"/>
      <c r="BQ83" s="315"/>
      <c r="BR83" s="315"/>
      <c r="BS83" s="92"/>
      <c r="BT83" s="92"/>
      <c r="BU83" s="78"/>
      <c r="BV83" s="78"/>
      <c r="BW83" s="78"/>
      <c r="BX83" s="78"/>
      <c r="BY83" s="78"/>
      <c r="BZ83" s="78"/>
    </row>
    <row r="84" spans="2:78" s="394" customFormat="1" ht="15.75" thickBot="1" x14ac:dyDescent="0.3">
      <c r="B84" s="1603"/>
      <c r="C84" s="1604"/>
      <c r="D84" s="1605"/>
      <c r="E84" s="127"/>
      <c r="G84" s="371"/>
      <c r="H84" s="371"/>
      <c r="I84" s="280"/>
      <c r="J84" s="280"/>
      <c r="K84" s="280"/>
      <c r="L84" s="280"/>
      <c r="M84" s="280"/>
      <c r="N84" s="280"/>
      <c r="O84" s="280"/>
      <c r="P84" s="280"/>
      <c r="Q84" s="280"/>
      <c r="R84" s="280"/>
      <c r="S84" s="280"/>
      <c r="T84" s="280"/>
      <c r="U84" s="280"/>
      <c r="V84" s="280"/>
      <c r="Y84" s="78"/>
      <c r="Z84" s="78"/>
      <c r="AA84" s="78"/>
      <c r="AB84" s="78"/>
      <c r="AC84" s="78"/>
      <c r="AD84" s="78"/>
      <c r="AE84" s="78"/>
      <c r="AF84" s="146"/>
      <c r="AG84" s="78"/>
      <c r="AH84" s="78"/>
      <c r="AI84" s="78"/>
      <c r="AJ84" s="78"/>
      <c r="AK84" s="78"/>
      <c r="AL84" s="78"/>
      <c r="AM84" s="78"/>
      <c r="AN84" s="78"/>
      <c r="AO84" s="78"/>
      <c r="AP84" s="78"/>
      <c r="AQ84" s="78"/>
      <c r="AR84" s="78"/>
      <c r="AS84" s="78"/>
      <c r="AT84" s="315"/>
      <c r="AU84" s="315"/>
      <c r="AV84" s="315"/>
      <c r="AW84" s="315"/>
      <c r="AX84" s="315"/>
      <c r="AY84" s="79"/>
      <c r="AZ84" s="79"/>
      <c r="BA84" s="120"/>
      <c r="BB84" s="120"/>
      <c r="BC84" s="120"/>
      <c r="BD84" s="120"/>
      <c r="BE84" s="120"/>
      <c r="BF84" s="120"/>
      <c r="BG84" s="120"/>
      <c r="BH84" s="315"/>
      <c r="BI84" s="78"/>
      <c r="BJ84" s="78"/>
      <c r="BK84" s="78"/>
      <c r="BL84" s="78"/>
      <c r="BM84" s="78"/>
      <c r="BN84" s="78"/>
      <c r="BO84" s="315"/>
      <c r="BP84" s="315"/>
      <c r="BQ84" s="315"/>
      <c r="BR84" s="315"/>
      <c r="BS84" s="92"/>
      <c r="BT84" s="92"/>
      <c r="BU84" s="78"/>
      <c r="BV84" s="78"/>
      <c r="BW84" s="78"/>
      <c r="BX84" s="78"/>
      <c r="BY84" s="78"/>
      <c r="BZ84" s="78"/>
    </row>
    <row r="85" spans="2:78" s="394" customFormat="1" ht="15.75" x14ac:dyDescent="0.25">
      <c r="B85" s="951"/>
      <c r="C85" s="951"/>
      <c r="D85" s="951"/>
      <c r="E85" s="36"/>
      <c r="G85" s="371"/>
      <c r="H85" s="371"/>
      <c r="I85" s="280"/>
      <c r="J85" s="280"/>
      <c r="K85" s="280"/>
      <c r="L85" s="280"/>
      <c r="M85" s="280"/>
      <c r="N85" s="280"/>
      <c r="O85" s="280"/>
      <c r="P85" s="280"/>
      <c r="Q85" s="280"/>
      <c r="R85" s="280"/>
      <c r="S85" s="280"/>
      <c r="T85" s="280"/>
      <c r="U85" s="280"/>
      <c r="V85" s="280"/>
      <c r="Y85" s="78"/>
      <c r="Z85" s="78"/>
      <c r="AA85" s="78"/>
      <c r="AB85" s="78"/>
      <c r="AC85" s="78"/>
      <c r="AD85" s="78"/>
      <c r="AE85" s="78"/>
      <c r="AF85" s="146"/>
      <c r="AG85" s="78"/>
      <c r="AH85" s="78"/>
      <c r="AI85" s="78"/>
      <c r="AJ85" s="78"/>
      <c r="AK85" s="78"/>
      <c r="AL85" s="78"/>
      <c r="AM85" s="78"/>
      <c r="AN85" s="78"/>
      <c r="AO85" s="78"/>
      <c r="AP85" s="78"/>
      <c r="AQ85" s="78"/>
      <c r="AR85" s="78"/>
      <c r="AS85" s="78"/>
      <c r="AT85" s="315"/>
      <c r="AU85" s="315"/>
      <c r="AV85" s="315"/>
      <c r="AW85" s="315"/>
      <c r="AX85" s="315"/>
      <c r="AY85" s="79"/>
      <c r="AZ85" s="79"/>
      <c r="BA85" s="120"/>
      <c r="BB85" s="120"/>
      <c r="BC85" s="120"/>
      <c r="BD85" s="120"/>
      <c r="BE85" s="120"/>
      <c r="BF85" s="120"/>
      <c r="BG85" s="120"/>
      <c r="BH85" s="315"/>
      <c r="BI85" s="78"/>
      <c r="BJ85" s="78"/>
      <c r="BK85" s="78"/>
      <c r="BL85" s="78"/>
      <c r="BM85" s="78"/>
      <c r="BN85" s="78"/>
      <c r="BO85" s="315"/>
      <c r="BP85" s="315"/>
      <c r="BQ85" s="315"/>
      <c r="BR85" s="315"/>
      <c r="BS85" s="92"/>
      <c r="BT85" s="92"/>
      <c r="BU85" s="78"/>
      <c r="BV85" s="78"/>
      <c r="BW85" s="78"/>
      <c r="BX85" s="78"/>
      <c r="BY85" s="78"/>
      <c r="BZ85" s="78"/>
    </row>
    <row r="86" spans="2:78" s="394" customFormat="1" ht="15.75" x14ac:dyDescent="0.25">
      <c r="B86" s="951"/>
      <c r="C86" s="951"/>
      <c r="D86" s="951"/>
      <c r="E86" s="36"/>
      <c r="G86" s="371"/>
      <c r="H86" s="371"/>
      <c r="I86" s="280"/>
      <c r="J86" s="280"/>
      <c r="K86" s="280"/>
      <c r="L86" s="280"/>
      <c r="M86" s="280"/>
      <c r="N86" s="280"/>
      <c r="O86" s="280"/>
      <c r="P86" s="280"/>
      <c r="Q86" s="280"/>
      <c r="R86" s="280"/>
      <c r="S86" s="280"/>
      <c r="T86" s="280"/>
      <c r="U86" s="280"/>
      <c r="V86" s="280"/>
      <c r="Y86" s="78"/>
      <c r="Z86" s="78"/>
      <c r="AA86" s="78"/>
      <c r="AB86" s="78"/>
      <c r="AC86" s="78"/>
      <c r="AD86" s="78"/>
      <c r="AE86" s="78"/>
      <c r="AF86" s="146"/>
      <c r="AG86" s="78"/>
      <c r="AH86" s="78"/>
      <c r="AI86" s="78"/>
      <c r="AJ86" s="78"/>
      <c r="AK86" s="78"/>
      <c r="AL86" s="78"/>
      <c r="AM86" s="78"/>
      <c r="AN86" s="78"/>
      <c r="AO86" s="78"/>
      <c r="AP86" s="78"/>
      <c r="AQ86" s="78"/>
      <c r="AR86" s="78"/>
      <c r="AS86" s="78"/>
      <c r="AT86" s="315"/>
      <c r="AU86" s="315"/>
      <c r="AV86" s="315"/>
      <c r="AW86" s="315"/>
      <c r="AX86" s="315"/>
      <c r="AY86" s="79"/>
      <c r="AZ86" s="79"/>
      <c r="BA86" s="120"/>
      <c r="BB86" s="120"/>
      <c r="BC86" s="120"/>
      <c r="BD86" s="120"/>
      <c r="BE86" s="120"/>
      <c r="BF86" s="120"/>
      <c r="BG86" s="120"/>
      <c r="BH86" s="315"/>
      <c r="BI86" s="78"/>
      <c r="BJ86" s="78"/>
      <c r="BK86" s="78"/>
      <c r="BL86" s="78"/>
      <c r="BM86" s="78"/>
      <c r="BN86" s="78"/>
      <c r="BO86" s="315"/>
      <c r="BP86" s="315"/>
      <c r="BQ86" s="315"/>
      <c r="BR86" s="315"/>
      <c r="BS86" s="92"/>
      <c r="BT86" s="92"/>
      <c r="BU86" s="78"/>
      <c r="BV86" s="78"/>
      <c r="BW86" s="78"/>
      <c r="BX86" s="78"/>
      <c r="BY86" s="78"/>
      <c r="BZ86" s="78"/>
    </row>
    <row r="87" spans="2:78" s="41" customFormat="1" ht="21.75" thickBot="1" x14ac:dyDescent="0.3">
      <c r="B87" s="61" t="s">
        <v>1035</v>
      </c>
      <c r="C87" s="127"/>
      <c r="D87" s="127"/>
      <c r="E87" s="332"/>
      <c r="G87" s="372"/>
      <c r="H87" s="372"/>
      <c r="I87" s="280"/>
      <c r="J87" s="280"/>
      <c r="K87" s="280"/>
      <c r="L87" s="280"/>
      <c r="M87" s="280"/>
      <c r="N87" s="280"/>
      <c r="O87" s="280"/>
      <c r="P87" s="280"/>
      <c r="Q87" s="280"/>
      <c r="R87" s="280"/>
      <c r="S87" s="280"/>
      <c r="T87" s="280"/>
      <c r="U87" s="280"/>
      <c r="V87" s="280"/>
      <c r="Y87" s="78"/>
      <c r="Z87" s="78"/>
      <c r="AA87" s="78"/>
      <c r="AB87" s="78"/>
      <c r="AC87" s="78"/>
      <c r="AD87" s="78"/>
      <c r="AE87" s="78"/>
      <c r="AF87" s="146"/>
      <c r="AG87" s="78"/>
      <c r="AH87" s="78"/>
      <c r="AI87" s="78"/>
      <c r="AJ87" s="78"/>
      <c r="AK87" s="78"/>
      <c r="AL87" s="78"/>
      <c r="AM87" s="78"/>
      <c r="AN87" s="78"/>
      <c r="AO87" s="78"/>
      <c r="AP87" s="78"/>
      <c r="AQ87" s="78"/>
      <c r="AR87" s="78"/>
      <c r="AS87" s="78"/>
      <c r="AT87" s="315"/>
      <c r="AU87" s="315"/>
      <c r="AV87" s="315"/>
      <c r="AW87" s="315"/>
      <c r="AX87" s="315"/>
      <c r="AY87" s="79"/>
      <c r="AZ87" s="79"/>
      <c r="BA87" s="120"/>
      <c r="BB87" s="120"/>
      <c r="BC87" s="120"/>
      <c r="BD87" s="120"/>
      <c r="BE87" s="120"/>
      <c r="BF87" s="120"/>
      <c r="BG87" s="120"/>
      <c r="BH87" s="315"/>
      <c r="BI87" s="78"/>
      <c r="BJ87" s="78"/>
      <c r="BK87" s="78"/>
      <c r="BL87" s="78"/>
      <c r="BM87" s="78"/>
      <c r="BN87" s="78"/>
      <c r="BO87" s="315"/>
      <c r="BP87" s="315"/>
      <c r="BQ87" s="315"/>
      <c r="BR87" s="315"/>
      <c r="BS87" s="92"/>
      <c r="BT87" s="92"/>
      <c r="BU87" s="78"/>
      <c r="BV87" s="78"/>
      <c r="BW87" s="78"/>
      <c r="BX87" s="78"/>
      <c r="BY87" s="78"/>
      <c r="BZ87" s="78"/>
    </row>
    <row r="88" spans="2:78" x14ac:dyDescent="0.25">
      <c r="B88" s="1597"/>
      <c r="C88" s="1598"/>
      <c r="D88" s="1598"/>
      <c r="E88" s="1599"/>
      <c r="I88" s="280"/>
      <c r="J88" s="280"/>
      <c r="K88" s="280"/>
      <c r="L88" s="280"/>
      <c r="M88" s="280"/>
      <c r="N88" s="280"/>
      <c r="O88" s="280"/>
      <c r="P88" s="280"/>
      <c r="Q88" s="280"/>
      <c r="R88" s="280"/>
      <c r="S88" s="280"/>
      <c r="T88" s="280"/>
      <c r="U88" s="280"/>
      <c r="V88" s="280"/>
    </row>
    <row r="89" spans="2:78" x14ac:dyDescent="0.25">
      <c r="B89" s="1600"/>
      <c r="C89" s="1658"/>
      <c r="D89" s="1658"/>
      <c r="E89" s="1602"/>
      <c r="I89" s="280"/>
      <c r="J89" s="280"/>
      <c r="K89" s="280"/>
      <c r="L89" s="280"/>
      <c r="M89" s="280"/>
      <c r="N89" s="280"/>
      <c r="O89" s="280"/>
      <c r="P89" s="280"/>
      <c r="Q89" s="280"/>
      <c r="R89" s="280"/>
      <c r="S89" s="280"/>
      <c r="T89" s="280"/>
      <c r="U89" s="280"/>
      <c r="V89" s="280"/>
    </row>
    <row r="90" spans="2:78" x14ac:dyDescent="0.25">
      <c r="B90" s="1600"/>
      <c r="C90" s="1658"/>
      <c r="D90" s="1658"/>
      <c r="E90" s="1602"/>
      <c r="I90" s="280"/>
      <c r="J90" s="280"/>
      <c r="K90" s="280"/>
      <c r="L90" s="280"/>
      <c r="M90" s="280"/>
      <c r="N90" s="280"/>
      <c r="O90" s="280"/>
      <c r="P90" s="280"/>
      <c r="Q90" s="280"/>
      <c r="R90" s="280"/>
      <c r="S90" s="280"/>
      <c r="T90" s="280"/>
      <c r="U90" s="280"/>
      <c r="V90" s="280"/>
    </row>
    <row r="91" spans="2:78" x14ac:dyDescent="0.25">
      <c r="B91" s="1600"/>
      <c r="C91" s="1658"/>
      <c r="D91" s="1658"/>
      <c r="E91" s="1602"/>
      <c r="I91" s="280"/>
      <c r="J91" s="280"/>
      <c r="K91" s="280"/>
      <c r="L91" s="280"/>
      <c r="M91" s="280"/>
      <c r="N91" s="280"/>
      <c r="O91" s="280"/>
      <c r="P91" s="280"/>
      <c r="Q91" s="280"/>
      <c r="R91" s="280"/>
      <c r="S91" s="280"/>
      <c r="T91" s="280"/>
      <c r="U91" s="280"/>
      <c r="V91" s="280"/>
    </row>
    <row r="92" spans="2:78" x14ac:dyDescent="0.25">
      <c r="B92" s="1600"/>
      <c r="C92" s="1658"/>
      <c r="D92" s="1658"/>
      <c r="E92" s="1602"/>
      <c r="I92" s="280"/>
      <c r="J92" s="280"/>
      <c r="K92" s="280"/>
      <c r="L92" s="280"/>
      <c r="M92" s="280"/>
      <c r="N92" s="280"/>
      <c r="O92" s="280"/>
      <c r="P92" s="280"/>
      <c r="Q92" s="280"/>
      <c r="R92" s="280"/>
      <c r="S92" s="280"/>
      <c r="T92" s="280"/>
      <c r="U92" s="280"/>
      <c r="V92" s="280"/>
    </row>
    <row r="93" spans="2:78" x14ac:dyDescent="0.25">
      <c r="B93" s="1600"/>
      <c r="C93" s="1658"/>
      <c r="D93" s="1658"/>
      <c r="E93" s="1602"/>
      <c r="I93" s="280"/>
      <c r="J93" s="280"/>
      <c r="K93" s="280"/>
      <c r="L93" s="280"/>
      <c r="M93" s="280"/>
      <c r="N93" s="280"/>
      <c r="O93" s="280"/>
      <c r="P93" s="280"/>
      <c r="Q93" s="280"/>
      <c r="R93" s="280"/>
      <c r="S93" s="280"/>
      <c r="T93" s="280"/>
      <c r="U93" s="280"/>
      <c r="V93" s="280"/>
    </row>
    <row r="94" spans="2:78" x14ac:dyDescent="0.25">
      <c r="B94" s="1600"/>
      <c r="C94" s="1658"/>
      <c r="D94" s="1658"/>
      <c r="E94" s="1602"/>
      <c r="I94" s="280"/>
      <c r="J94" s="280"/>
      <c r="K94" s="280"/>
      <c r="L94" s="280"/>
      <c r="M94" s="280"/>
      <c r="N94" s="280"/>
      <c r="O94" s="280"/>
      <c r="P94" s="280"/>
      <c r="Q94" s="280"/>
      <c r="R94" s="280"/>
      <c r="S94" s="280"/>
      <c r="T94" s="280"/>
      <c r="U94" s="280"/>
      <c r="V94" s="280"/>
    </row>
    <row r="95" spans="2:78" x14ac:dyDescent="0.25">
      <c r="B95" s="1600"/>
      <c r="C95" s="1658"/>
      <c r="D95" s="1658"/>
      <c r="E95" s="1602"/>
      <c r="I95" s="280"/>
      <c r="J95" s="280"/>
      <c r="K95" s="280"/>
      <c r="L95" s="280"/>
      <c r="M95" s="280"/>
      <c r="N95" s="280"/>
      <c r="O95" s="280"/>
      <c r="P95" s="280"/>
      <c r="Q95" s="280"/>
      <c r="R95" s="280"/>
      <c r="S95" s="280"/>
      <c r="T95" s="280"/>
      <c r="U95" s="280"/>
      <c r="V95" s="280"/>
    </row>
    <row r="96" spans="2:78" ht="24" customHeight="1" x14ac:dyDescent="0.25">
      <c r="B96" s="1600"/>
      <c r="C96" s="1658"/>
      <c r="D96" s="1658"/>
      <c r="E96" s="1602"/>
      <c r="I96" s="280"/>
      <c r="J96" s="280"/>
      <c r="K96" s="280"/>
      <c r="L96" s="280"/>
      <c r="M96" s="280"/>
      <c r="N96" s="280"/>
      <c r="O96" s="280"/>
      <c r="P96" s="280"/>
      <c r="Q96" s="280"/>
      <c r="R96" s="280"/>
      <c r="S96" s="280"/>
      <c r="T96" s="280"/>
      <c r="U96" s="280"/>
      <c r="V96" s="280"/>
    </row>
    <row r="97" spans="2:22" x14ac:dyDescent="0.25">
      <c r="B97" s="1600"/>
      <c r="C97" s="1658"/>
      <c r="D97" s="1658"/>
      <c r="E97" s="1602"/>
      <c r="I97" s="280"/>
      <c r="J97" s="280"/>
      <c r="K97" s="280"/>
      <c r="L97" s="280"/>
      <c r="M97" s="280"/>
      <c r="N97" s="280"/>
      <c r="O97" s="280"/>
      <c r="P97" s="280"/>
      <c r="Q97" s="280"/>
      <c r="R97" s="280"/>
      <c r="S97" s="280"/>
      <c r="T97" s="280"/>
      <c r="U97" s="280"/>
      <c r="V97" s="280"/>
    </row>
    <row r="98" spans="2:22" x14ac:dyDescent="0.25">
      <c r="B98" s="1600"/>
      <c r="C98" s="1658"/>
      <c r="D98" s="1658"/>
      <c r="E98" s="1602"/>
      <c r="I98" s="280"/>
      <c r="J98" s="280"/>
      <c r="K98" s="280"/>
      <c r="L98" s="280"/>
      <c r="M98" s="280"/>
      <c r="N98" s="280"/>
      <c r="O98" s="280"/>
      <c r="P98" s="280"/>
      <c r="Q98" s="280"/>
      <c r="R98" s="280"/>
      <c r="S98" s="280"/>
      <c r="T98" s="280"/>
      <c r="U98" s="280"/>
      <c r="V98" s="280"/>
    </row>
    <row r="99" spans="2:22" x14ac:dyDescent="0.25">
      <c r="B99" s="1600"/>
      <c r="C99" s="1658"/>
      <c r="D99" s="1658"/>
      <c r="E99" s="1602"/>
      <c r="I99" s="280"/>
      <c r="J99" s="280"/>
      <c r="K99" s="280"/>
      <c r="L99" s="280"/>
      <c r="M99" s="280"/>
      <c r="N99" s="280"/>
      <c r="O99" s="280"/>
      <c r="P99" s="280"/>
      <c r="Q99" s="280"/>
      <c r="R99" s="280"/>
      <c r="S99" s="280"/>
      <c r="T99" s="280"/>
      <c r="U99" s="280"/>
      <c r="V99" s="280"/>
    </row>
    <row r="100" spans="2:22" x14ac:dyDescent="0.25">
      <c r="B100" s="1600"/>
      <c r="C100" s="1658"/>
      <c r="D100" s="1658"/>
      <c r="E100" s="1602"/>
      <c r="I100" s="280"/>
      <c r="J100" s="280"/>
      <c r="K100" s="280"/>
      <c r="L100" s="280"/>
      <c r="M100" s="280"/>
      <c r="N100" s="280"/>
      <c r="O100" s="280"/>
      <c r="P100" s="280"/>
      <c r="Q100" s="280"/>
      <c r="R100" s="280"/>
      <c r="S100" s="280"/>
      <c r="T100" s="280"/>
      <c r="U100" s="280"/>
      <c r="V100" s="280"/>
    </row>
    <row r="101" spans="2:22" x14ac:dyDescent="0.25">
      <c r="B101" s="1600"/>
      <c r="C101" s="1658"/>
      <c r="D101" s="1658"/>
      <c r="E101" s="1602"/>
      <c r="I101" s="280"/>
      <c r="J101" s="280"/>
      <c r="K101" s="280"/>
      <c r="L101" s="280"/>
      <c r="M101" s="280"/>
      <c r="N101" s="280"/>
      <c r="O101" s="280"/>
      <c r="P101" s="280"/>
      <c r="Q101" s="280"/>
      <c r="R101" s="280"/>
      <c r="S101" s="280"/>
      <c r="T101" s="280"/>
      <c r="U101" s="280"/>
      <c r="V101" s="280"/>
    </row>
    <row r="102" spans="2:22" x14ac:dyDescent="0.25">
      <c r="B102" s="1600"/>
      <c r="C102" s="1658"/>
      <c r="D102" s="1658"/>
      <c r="E102" s="1602"/>
      <c r="I102" s="280"/>
      <c r="J102" s="280"/>
      <c r="K102" s="280"/>
      <c r="L102" s="280"/>
      <c r="M102" s="280"/>
      <c r="N102" s="280"/>
      <c r="O102" s="280"/>
      <c r="P102" s="280"/>
      <c r="Q102" s="280"/>
      <c r="R102" s="280"/>
      <c r="S102" s="280"/>
      <c r="T102" s="280"/>
      <c r="U102" s="280"/>
      <c r="V102" s="280"/>
    </row>
    <row r="103" spans="2:22" x14ac:dyDescent="0.25">
      <c r="B103" s="1600"/>
      <c r="C103" s="1658"/>
      <c r="D103" s="1658"/>
      <c r="E103" s="1602"/>
      <c r="I103" s="280"/>
      <c r="J103" s="280"/>
      <c r="K103" s="280"/>
      <c r="L103" s="280"/>
      <c r="M103" s="280"/>
      <c r="N103" s="280"/>
      <c r="O103" s="280"/>
      <c r="P103" s="280"/>
      <c r="Q103" s="280"/>
      <c r="R103" s="280"/>
      <c r="S103" s="280"/>
      <c r="T103" s="280"/>
      <c r="U103" s="280"/>
      <c r="V103" s="280"/>
    </row>
    <row r="104" spans="2:22" x14ac:dyDescent="0.25">
      <c r="B104" s="1600"/>
      <c r="C104" s="1658"/>
      <c r="D104" s="1658"/>
      <c r="E104" s="1602"/>
      <c r="I104" s="280"/>
      <c r="J104" s="280"/>
      <c r="K104" s="280"/>
      <c r="L104" s="280"/>
      <c r="M104" s="280"/>
      <c r="N104" s="280"/>
      <c r="O104" s="280"/>
      <c r="P104" s="280"/>
      <c r="Q104" s="280"/>
      <c r="R104" s="280"/>
      <c r="S104" s="280"/>
      <c r="T104" s="280"/>
      <c r="U104" s="280"/>
      <c r="V104" s="280"/>
    </row>
    <row r="105" spans="2:22" x14ac:dyDescent="0.25">
      <c r="B105" s="1600"/>
      <c r="C105" s="1658"/>
      <c r="D105" s="1658"/>
      <c r="E105" s="1602"/>
      <c r="I105" s="280"/>
      <c r="J105" s="280"/>
      <c r="K105" s="280"/>
      <c r="L105" s="280"/>
      <c r="M105" s="280"/>
      <c r="N105" s="280"/>
      <c r="O105" s="280"/>
      <c r="P105" s="280"/>
      <c r="Q105" s="280"/>
      <c r="R105" s="280"/>
      <c r="S105" s="280"/>
      <c r="T105" s="280"/>
      <c r="U105" s="280"/>
      <c r="V105" s="280"/>
    </row>
    <row r="106" spans="2:22" x14ac:dyDescent="0.25">
      <c r="B106" s="1600"/>
      <c r="C106" s="1658"/>
      <c r="D106" s="1658"/>
      <c r="E106" s="1602"/>
      <c r="I106" s="280"/>
      <c r="J106" s="280"/>
      <c r="K106" s="280"/>
      <c r="L106" s="280"/>
      <c r="M106" s="280"/>
      <c r="N106" s="280"/>
      <c r="O106" s="280"/>
      <c r="P106" s="280"/>
      <c r="Q106" s="280"/>
      <c r="R106" s="280"/>
      <c r="S106" s="280"/>
      <c r="T106" s="280"/>
      <c r="U106" s="280"/>
      <c r="V106" s="280"/>
    </row>
    <row r="107" spans="2:22" x14ac:dyDescent="0.25">
      <c r="B107" s="1600"/>
      <c r="C107" s="1658"/>
      <c r="D107" s="1658"/>
      <c r="E107" s="1602"/>
      <c r="I107" s="280"/>
      <c r="J107" s="280"/>
      <c r="K107" s="280"/>
      <c r="L107" s="280"/>
      <c r="M107" s="280"/>
      <c r="N107" s="280"/>
      <c r="O107" s="280"/>
      <c r="P107" s="280"/>
      <c r="Q107" s="280"/>
      <c r="R107" s="280"/>
      <c r="S107" s="280"/>
      <c r="T107" s="280"/>
      <c r="U107" s="280"/>
      <c r="V107" s="280"/>
    </row>
    <row r="108" spans="2:22" x14ac:dyDescent="0.25">
      <c r="B108" s="1600"/>
      <c r="C108" s="1658"/>
      <c r="D108" s="1658"/>
      <c r="E108" s="1602"/>
      <c r="I108" s="280"/>
      <c r="J108" s="280"/>
      <c r="K108" s="280"/>
      <c r="L108" s="280"/>
      <c r="M108" s="280"/>
      <c r="N108" s="280"/>
      <c r="O108" s="280"/>
      <c r="P108" s="280"/>
      <c r="Q108" s="280"/>
      <c r="R108" s="280"/>
      <c r="S108" s="280"/>
      <c r="T108" s="280"/>
      <c r="U108" s="280"/>
      <c r="V108" s="280"/>
    </row>
    <row r="109" spans="2:22" x14ac:dyDescent="0.25">
      <c r="B109" s="1600"/>
      <c r="C109" s="1658"/>
      <c r="D109" s="1658"/>
      <c r="E109" s="1602"/>
      <c r="I109" s="280"/>
      <c r="J109" s="280"/>
      <c r="K109" s="280"/>
      <c r="L109" s="280"/>
      <c r="M109" s="280"/>
      <c r="N109" s="280"/>
      <c r="O109" s="280"/>
      <c r="P109" s="280"/>
      <c r="Q109" s="280"/>
      <c r="R109" s="280"/>
      <c r="S109" s="280"/>
      <c r="T109" s="280"/>
      <c r="U109" s="280"/>
      <c r="V109" s="280"/>
    </row>
    <row r="110" spans="2:22" x14ac:dyDescent="0.25">
      <c r="B110" s="1600"/>
      <c r="C110" s="1658"/>
      <c r="D110" s="1658"/>
      <c r="E110" s="1602"/>
      <c r="I110" s="280"/>
      <c r="J110" s="280"/>
      <c r="K110" s="280"/>
      <c r="L110" s="280"/>
      <c r="M110" s="280"/>
      <c r="N110" s="280"/>
      <c r="O110" s="280"/>
      <c r="P110" s="280"/>
      <c r="Q110" s="280"/>
      <c r="R110" s="280"/>
      <c r="S110" s="280"/>
      <c r="T110" s="280"/>
      <c r="U110" s="280"/>
      <c r="V110" s="280"/>
    </row>
    <row r="111" spans="2:22" x14ac:dyDescent="0.25">
      <c r="B111" s="1600"/>
      <c r="C111" s="1658"/>
      <c r="D111" s="1658"/>
      <c r="E111" s="1602"/>
      <c r="I111" s="280"/>
      <c r="J111" s="280"/>
      <c r="K111" s="280"/>
      <c r="L111" s="280"/>
      <c r="M111" s="280"/>
      <c r="N111" s="280"/>
      <c r="O111" s="280"/>
      <c r="P111" s="280"/>
      <c r="Q111" s="280"/>
      <c r="R111" s="280"/>
      <c r="S111" s="280"/>
      <c r="T111" s="280"/>
      <c r="U111" s="280"/>
      <c r="V111" s="280"/>
    </row>
    <row r="112" spans="2:22" x14ac:dyDescent="0.25">
      <c r="B112" s="1600"/>
      <c r="C112" s="1658"/>
      <c r="D112" s="1658"/>
      <c r="E112" s="1602"/>
      <c r="I112" s="280"/>
      <c r="J112" s="280"/>
      <c r="K112" s="280"/>
      <c r="L112" s="280"/>
      <c r="M112" s="280"/>
      <c r="N112" s="280"/>
      <c r="O112" s="280"/>
      <c r="P112" s="280"/>
      <c r="Q112" s="280"/>
      <c r="R112" s="280"/>
      <c r="S112" s="280"/>
      <c r="T112" s="280"/>
      <c r="U112" s="280"/>
      <c r="V112" s="280"/>
    </row>
    <row r="113" spans="2:22" x14ac:dyDescent="0.25">
      <c r="B113" s="1600"/>
      <c r="C113" s="1658"/>
      <c r="D113" s="1658"/>
      <c r="E113" s="1602"/>
      <c r="I113" s="280"/>
      <c r="J113" s="280"/>
      <c r="K113" s="280"/>
      <c r="L113" s="280"/>
      <c r="M113" s="280"/>
      <c r="N113" s="280"/>
      <c r="O113" s="280"/>
      <c r="P113" s="280"/>
      <c r="Q113" s="280"/>
      <c r="R113" s="280"/>
      <c r="S113" s="280"/>
      <c r="T113" s="280"/>
      <c r="U113" s="280"/>
      <c r="V113" s="280"/>
    </row>
    <row r="114" spans="2:22" x14ac:dyDescent="0.25">
      <c r="B114" s="1600"/>
      <c r="C114" s="1658"/>
      <c r="D114" s="1658"/>
      <c r="E114" s="1602"/>
      <c r="I114" s="280"/>
      <c r="J114" s="280"/>
      <c r="K114" s="280"/>
      <c r="L114" s="280"/>
      <c r="M114" s="280"/>
      <c r="N114" s="280"/>
      <c r="O114" s="280"/>
      <c r="P114" s="280"/>
      <c r="Q114" s="280"/>
      <c r="R114" s="280"/>
      <c r="S114" s="280"/>
      <c r="T114" s="280"/>
      <c r="U114" s="280"/>
      <c r="V114" s="280"/>
    </row>
    <row r="115" spans="2:22" x14ac:dyDescent="0.25">
      <c r="B115" s="1600"/>
      <c r="C115" s="1658"/>
      <c r="D115" s="1658"/>
      <c r="E115" s="1602"/>
      <c r="I115" s="280"/>
      <c r="J115" s="280"/>
      <c r="K115" s="280"/>
      <c r="L115" s="280"/>
      <c r="M115" s="280"/>
      <c r="N115" s="280"/>
      <c r="O115" s="280"/>
      <c r="P115" s="280"/>
      <c r="Q115" s="280"/>
      <c r="R115" s="280"/>
      <c r="S115" s="280"/>
      <c r="T115" s="280"/>
      <c r="U115" s="280"/>
      <c r="V115" s="280"/>
    </row>
    <row r="116" spans="2:22" x14ac:dyDescent="0.25">
      <c r="B116" s="1600"/>
      <c r="C116" s="1658"/>
      <c r="D116" s="1658"/>
      <c r="E116" s="1602"/>
      <c r="I116" s="280"/>
      <c r="J116" s="280"/>
      <c r="K116" s="280"/>
      <c r="L116" s="280"/>
      <c r="M116" s="280"/>
      <c r="N116" s="280"/>
      <c r="O116" s="280"/>
      <c r="P116" s="280"/>
      <c r="Q116" s="280"/>
      <c r="R116" s="280"/>
      <c r="S116" s="280"/>
      <c r="T116" s="280"/>
      <c r="U116" s="280"/>
      <c r="V116" s="280"/>
    </row>
    <row r="117" spans="2:22" x14ac:dyDescent="0.25">
      <c r="B117" s="1600"/>
      <c r="C117" s="1658"/>
      <c r="D117" s="1658"/>
      <c r="E117" s="1602"/>
      <c r="I117" s="280"/>
      <c r="J117" s="280"/>
      <c r="K117" s="280"/>
      <c r="L117" s="280"/>
      <c r="M117" s="280"/>
      <c r="N117" s="280"/>
      <c r="O117" s="280"/>
      <c r="P117" s="280"/>
      <c r="Q117" s="280"/>
      <c r="R117" s="280"/>
      <c r="S117" s="280"/>
      <c r="T117" s="280"/>
      <c r="U117" s="280"/>
      <c r="V117" s="280"/>
    </row>
    <row r="118" spans="2:22" x14ac:dyDescent="0.25">
      <c r="B118" s="1600"/>
      <c r="C118" s="1658"/>
      <c r="D118" s="1658"/>
      <c r="E118" s="1602"/>
      <c r="I118" s="280"/>
      <c r="J118" s="280"/>
      <c r="K118" s="280"/>
      <c r="L118" s="280"/>
      <c r="M118" s="280"/>
      <c r="N118" s="280"/>
      <c r="O118" s="280"/>
      <c r="P118" s="280"/>
      <c r="Q118" s="280"/>
      <c r="R118" s="280"/>
      <c r="S118" s="280"/>
      <c r="T118" s="280"/>
      <c r="U118" s="280"/>
      <c r="V118" s="280"/>
    </row>
    <row r="119" spans="2:22" x14ac:dyDescent="0.25">
      <c r="B119" s="1600"/>
      <c r="C119" s="1658"/>
      <c r="D119" s="1658"/>
      <c r="E119" s="1602"/>
      <c r="I119" s="280"/>
      <c r="J119" s="280"/>
      <c r="K119" s="280"/>
      <c r="L119" s="280"/>
      <c r="M119" s="280"/>
      <c r="N119" s="280"/>
      <c r="O119" s="280"/>
      <c r="P119" s="280"/>
      <c r="Q119" s="280"/>
      <c r="R119" s="280"/>
      <c r="S119" s="280"/>
      <c r="T119" s="280"/>
      <c r="U119" s="280"/>
      <c r="V119" s="280"/>
    </row>
    <row r="120" spans="2:22" x14ac:dyDescent="0.25">
      <c r="B120" s="1600"/>
      <c r="C120" s="1658"/>
      <c r="D120" s="1658"/>
      <c r="E120" s="1602"/>
      <c r="I120" s="280"/>
      <c r="J120" s="280"/>
      <c r="K120" s="280"/>
      <c r="L120" s="280"/>
      <c r="M120" s="280"/>
      <c r="N120" s="280"/>
      <c r="O120" s="280"/>
      <c r="P120" s="280"/>
      <c r="Q120" s="280"/>
      <c r="R120" s="280"/>
      <c r="S120" s="280"/>
      <c r="T120" s="280"/>
      <c r="U120" s="280"/>
      <c r="V120" s="280"/>
    </row>
    <row r="121" spans="2:22" x14ac:dyDescent="0.25">
      <c r="B121" s="1600"/>
      <c r="C121" s="1658"/>
      <c r="D121" s="1658"/>
      <c r="E121" s="1602"/>
      <c r="I121" s="280"/>
      <c r="J121" s="280"/>
      <c r="K121" s="280"/>
      <c r="L121" s="280"/>
      <c r="M121" s="280"/>
      <c r="N121" s="280"/>
      <c r="O121" s="280"/>
      <c r="P121" s="280"/>
      <c r="Q121" s="280"/>
      <c r="R121" s="280"/>
      <c r="S121" s="280"/>
      <c r="T121" s="280"/>
      <c r="U121" s="280"/>
      <c r="V121" s="280"/>
    </row>
    <row r="122" spans="2:22" x14ac:dyDescent="0.25">
      <c r="B122" s="1600"/>
      <c r="C122" s="1658"/>
      <c r="D122" s="1658"/>
      <c r="E122" s="1602"/>
      <c r="I122" s="280"/>
      <c r="J122" s="280"/>
      <c r="K122" s="280"/>
      <c r="L122" s="280"/>
      <c r="M122" s="280"/>
      <c r="N122" s="280"/>
      <c r="O122" s="280"/>
      <c r="P122" s="280"/>
      <c r="Q122" s="280"/>
      <c r="R122" s="280"/>
      <c r="S122" s="280"/>
      <c r="T122" s="280"/>
      <c r="U122" s="280"/>
      <c r="V122" s="280"/>
    </row>
    <row r="123" spans="2:22" x14ac:dyDescent="0.25">
      <c r="B123" s="1600"/>
      <c r="C123" s="1658"/>
      <c r="D123" s="1658"/>
      <c r="E123" s="1602"/>
      <c r="I123" s="280"/>
      <c r="J123" s="280"/>
      <c r="K123" s="280"/>
      <c r="L123" s="280"/>
      <c r="M123" s="280"/>
      <c r="N123" s="280"/>
      <c r="O123" s="280"/>
      <c r="P123" s="280"/>
      <c r="Q123" s="280"/>
      <c r="R123" s="280"/>
      <c r="S123" s="280"/>
      <c r="T123" s="280"/>
      <c r="U123" s="280"/>
      <c r="V123" s="280"/>
    </row>
    <row r="124" spans="2:22" x14ac:dyDescent="0.25">
      <c r="B124" s="1600"/>
      <c r="C124" s="1658"/>
      <c r="D124" s="1658"/>
      <c r="E124" s="1602"/>
      <c r="I124" s="280"/>
      <c r="J124" s="280"/>
      <c r="K124" s="280"/>
      <c r="L124" s="280"/>
      <c r="M124" s="280"/>
      <c r="N124" s="280"/>
      <c r="O124" s="280"/>
      <c r="P124" s="280"/>
      <c r="Q124" s="280"/>
      <c r="R124" s="280"/>
      <c r="S124" s="280"/>
      <c r="T124" s="280"/>
      <c r="U124" s="280"/>
      <c r="V124" s="280"/>
    </row>
    <row r="125" spans="2:22" x14ac:dyDescent="0.25">
      <c r="B125" s="1600"/>
      <c r="C125" s="1658"/>
      <c r="D125" s="1658"/>
      <c r="E125" s="1602"/>
      <c r="I125" s="280"/>
      <c r="J125" s="280"/>
      <c r="K125" s="280"/>
      <c r="L125" s="280"/>
      <c r="M125" s="280"/>
      <c r="N125" s="280"/>
      <c r="O125" s="280"/>
      <c r="P125" s="280"/>
      <c r="Q125" s="280"/>
      <c r="R125" s="280"/>
      <c r="S125" s="280"/>
      <c r="T125" s="280"/>
      <c r="U125" s="280"/>
      <c r="V125" s="280"/>
    </row>
    <row r="126" spans="2:22" x14ac:dyDescent="0.25">
      <c r="B126" s="1600"/>
      <c r="C126" s="1658"/>
      <c r="D126" s="1658"/>
      <c r="E126" s="1602"/>
      <c r="I126" s="280"/>
      <c r="J126" s="280"/>
      <c r="K126" s="280"/>
      <c r="L126" s="280"/>
      <c r="M126" s="280"/>
      <c r="N126" s="280"/>
      <c r="O126" s="280"/>
      <c r="P126" s="280"/>
      <c r="Q126" s="280"/>
      <c r="R126" s="280"/>
      <c r="S126" s="280"/>
      <c r="T126" s="280"/>
      <c r="U126" s="280"/>
      <c r="V126" s="280"/>
    </row>
    <row r="127" spans="2:22" x14ac:dyDescent="0.25">
      <c r="B127" s="1600"/>
      <c r="C127" s="1658"/>
      <c r="D127" s="1658"/>
      <c r="E127" s="1602"/>
      <c r="I127" s="280"/>
      <c r="J127" s="280"/>
      <c r="K127" s="280"/>
      <c r="L127" s="280"/>
      <c r="M127" s="280"/>
      <c r="N127" s="280"/>
      <c r="O127" s="280"/>
      <c r="P127" s="280"/>
      <c r="Q127" s="280"/>
      <c r="R127" s="280"/>
      <c r="S127" s="280"/>
      <c r="T127" s="280"/>
      <c r="U127" s="280"/>
      <c r="V127" s="280"/>
    </row>
    <row r="128" spans="2:22" x14ac:dyDescent="0.25">
      <c r="B128" s="1600"/>
      <c r="C128" s="1658"/>
      <c r="D128" s="1658"/>
      <c r="E128" s="1602"/>
      <c r="I128" s="280"/>
      <c r="J128" s="280"/>
      <c r="K128" s="280"/>
      <c r="L128" s="280"/>
      <c r="M128" s="280"/>
      <c r="N128" s="280"/>
      <c r="O128" s="280"/>
      <c r="P128" s="280"/>
      <c r="Q128" s="280"/>
      <c r="R128" s="280"/>
      <c r="S128" s="280"/>
      <c r="T128" s="280"/>
      <c r="U128" s="280"/>
      <c r="V128" s="280"/>
    </row>
    <row r="129" spans="2:22" ht="15.75" thickBot="1" x14ac:dyDescent="0.3">
      <c r="B129" s="1603"/>
      <c r="C129" s="1604"/>
      <c r="D129" s="1604"/>
      <c r="E129" s="1605"/>
      <c r="I129" s="280"/>
      <c r="J129" s="280"/>
      <c r="K129" s="280"/>
      <c r="L129" s="280"/>
      <c r="M129" s="280"/>
      <c r="N129" s="280"/>
      <c r="O129" s="280"/>
      <c r="P129" s="280"/>
      <c r="Q129" s="280"/>
      <c r="R129" s="280"/>
      <c r="S129" s="280"/>
      <c r="T129" s="280"/>
      <c r="U129" s="280"/>
      <c r="V129" s="280"/>
    </row>
    <row r="130" spans="2:22" x14ac:dyDescent="0.25">
      <c r="I130" s="280"/>
      <c r="J130" s="280"/>
      <c r="K130" s="280"/>
      <c r="L130" s="280"/>
      <c r="M130" s="280"/>
      <c r="N130" s="280"/>
      <c r="O130" s="280"/>
      <c r="P130" s="280"/>
      <c r="Q130" s="280"/>
      <c r="R130" s="280"/>
      <c r="S130" s="280"/>
      <c r="T130" s="280"/>
      <c r="U130" s="280"/>
      <c r="V130" s="280"/>
    </row>
    <row r="131" spans="2:22" x14ac:dyDescent="0.25">
      <c r="I131" s="280"/>
      <c r="J131" s="280"/>
      <c r="K131" s="280"/>
      <c r="L131" s="280"/>
      <c r="M131" s="280"/>
      <c r="N131" s="280"/>
      <c r="O131" s="280"/>
      <c r="P131" s="280"/>
      <c r="Q131" s="280"/>
      <c r="R131" s="280"/>
      <c r="S131" s="280"/>
      <c r="T131" s="280"/>
      <c r="U131" s="280"/>
      <c r="V131" s="280"/>
    </row>
    <row r="132" spans="2:22" x14ac:dyDescent="0.25">
      <c r="I132" s="280"/>
      <c r="J132" s="280"/>
      <c r="K132" s="280"/>
      <c r="L132" s="280"/>
      <c r="M132" s="280"/>
      <c r="N132" s="280"/>
      <c r="O132" s="280"/>
      <c r="P132" s="280"/>
      <c r="Q132" s="280"/>
      <c r="R132" s="280"/>
      <c r="S132" s="280"/>
      <c r="T132" s="280"/>
      <c r="U132" s="280"/>
      <c r="V132" s="280"/>
    </row>
    <row r="133" spans="2:22" x14ac:dyDescent="0.25">
      <c r="I133" s="280"/>
      <c r="J133" s="280"/>
      <c r="K133" s="280"/>
      <c r="L133" s="280"/>
      <c r="M133" s="280"/>
      <c r="N133" s="280"/>
      <c r="O133" s="280"/>
      <c r="P133" s="280"/>
      <c r="Q133" s="280"/>
      <c r="R133" s="280"/>
      <c r="S133" s="280"/>
      <c r="T133" s="280"/>
      <c r="U133" s="280"/>
      <c r="V133" s="280"/>
    </row>
    <row r="134" spans="2:22" x14ac:dyDescent="0.25">
      <c r="G134" s="312"/>
      <c r="H134" s="312"/>
      <c r="I134" s="280"/>
      <c r="J134" s="280"/>
      <c r="K134" s="280"/>
      <c r="L134" s="280"/>
      <c r="M134" s="280"/>
      <c r="N134" s="280"/>
      <c r="O134" s="280"/>
      <c r="P134" s="280"/>
      <c r="Q134" s="280"/>
      <c r="R134" s="280"/>
      <c r="S134" s="280"/>
      <c r="T134" s="280"/>
      <c r="U134" s="280"/>
      <c r="V134" s="280"/>
    </row>
    <row r="135" spans="2:22" x14ac:dyDescent="0.25">
      <c r="G135" s="312"/>
      <c r="H135" s="312"/>
      <c r="I135" s="280"/>
      <c r="J135" s="280"/>
      <c r="K135" s="280"/>
      <c r="L135" s="280"/>
      <c r="M135" s="280"/>
      <c r="N135" s="280"/>
      <c r="O135" s="280"/>
      <c r="P135" s="280"/>
      <c r="Q135" s="280"/>
      <c r="R135" s="280"/>
      <c r="S135" s="280"/>
      <c r="T135" s="280"/>
      <c r="U135" s="280"/>
      <c r="V135" s="280"/>
    </row>
    <row r="136" spans="2:22" x14ac:dyDescent="0.25">
      <c r="G136" s="312"/>
      <c r="H136" s="312"/>
      <c r="I136" s="280"/>
      <c r="J136" s="280"/>
      <c r="K136" s="280"/>
      <c r="L136" s="280"/>
      <c r="M136" s="280"/>
      <c r="N136" s="280"/>
      <c r="O136" s="280"/>
      <c r="P136" s="280"/>
      <c r="Q136" s="280"/>
      <c r="R136" s="280"/>
      <c r="S136" s="280"/>
      <c r="T136" s="280"/>
      <c r="U136" s="280"/>
      <c r="V136" s="280"/>
    </row>
    <row r="137" spans="2:22" x14ac:dyDescent="0.25">
      <c r="G137" s="312"/>
      <c r="H137" s="312"/>
      <c r="I137" s="280"/>
      <c r="J137" s="280"/>
      <c r="K137" s="280"/>
      <c r="L137" s="280"/>
      <c r="M137" s="280"/>
      <c r="N137" s="280"/>
      <c r="O137" s="280"/>
      <c r="P137" s="280"/>
      <c r="Q137" s="280"/>
      <c r="R137" s="280"/>
      <c r="S137" s="280"/>
      <c r="T137" s="280"/>
      <c r="U137" s="280"/>
      <c r="V137" s="280"/>
    </row>
    <row r="138" spans="2:22" x14ac:dyDescent="0.25">
      <c r="G138" s="312"/>
      <c r="H138" s="312"/>
      <c r="I138" s="280"/>
      <c r="J138" s="280"/>
      <c r="K138" s="280"/>
      <c r="L138" s="280"/>
      <c r="M138" s="280"/>
      <c r="N138" s="280"/>
      <c r="O138" s="280"/>
      <c r="P138" s="280"/>
      <c r="Q138" s="280"/>
      <c r="R138" s="280"/>
      <c r="S138" s="280"/>
      <c r="T138" s="280"/>
      <c r="U138" s="280"/>
      <c r="V138" s="280"/>
    </row>
    <row r="139" spans="2:22" x14ac:dyDescent="0.25">
      <c r="G139" s="312"/>
      <c r="H139" s="312"/>
      <c r="I139" s="280"/>
      <c r="J139" s="280"/>
      <c r="K139" s="280"/>
      <c r="L139" s="280"/>
      <c r="M139" s="280"/>
      <c r="N139" s="280"/>
      <c r="O139" s="280"/>
      <c r="P139" s="280"/>
      <c r="Q139" s="280"/>
      <c r="R139" s="280"/>
      <c r="S139" s="280"/>
      <c r="T139" s="280"/>
      <c r="U139" s="280"/>
      <c r="V139" s="280"/>
    </row>
    <row r="140" spans="2:22" x14ac:dyDescent="0.25">
      <c r="G140" s="312"/>
      <c r="H140" s="312"/>
      <c r="I140" s="280"/>
      <c r="J140" s="280"/>
      <c r="K140" s="280"/>
      <c r="L140" s="280"/>
      <c r="M140" s="280"/>
      <c r="N140" s="280"/>
      <c r="O140" s="280"/>
      <c r="P140" s="280"/>
      <c r="Q140" s="280"/>
      <c r="R140" s="280"/>
      <c r="S140" s="280"/>
      <c r="T140" s="280"/>
      <c r="U140" s="280"/>
      <c r="V140" s="280"/>
    </row>
    <row r="141" spans="2:22" x14ac:dyDescent="0.25">
      <c r="G141" s="312"/>
      <c r="H141" s="312"/>
      <c r="I141" s="280"/>
      <c r="J141" s="280"/>
      <c r="K141" s="280"/>
      <c r="L141" s="280"/>
      <c r="M141" s="280"/>
      <c r="N141" s="280"/>
      <c r="O141" s="280"/>
      <c r="P141" s="280"/>
      <c r="Q141" s="280"/>
      <c r="R141" s="280"/>
      <c r="S141" s="280"/>
      <c r="T141" s="280"/>
      <c r="U141" s="280"/>
      <c r="V141" s="280"/>
    </row>
    <row r="142" spans="2:22" x14ac:dyDescent="0.25">
      <c r="G142" s="312"/>
      <c r="H142" s="312"/>
      <c r="I142" s="280"/>
      <c r="J142" s="280"/>
      <c r="K142" s="280"/>
      <c r="L142" s="280"/>
      <c r="M142" s="280"/>
      <c r="N142" s="280"/>
      <c r="O142" s="280"/>
      <c r="P142" s="280"/>
      <c r="Q142" s="280"/>
      <c r="R142" s="280"/>
      <c r="S142" s="280"/>
      <c r="T142" s="280"/>
      <c r="U142" s="280"/>
      <c r="V142" s="280"/>
    </row>
    <row r="143" spans="2:22" x14ac:dyDescent="0.25">
      <c r="G143" s="312"/>
      <c r="H143" s="312"/>
      <c r="I143" s="280"/>
      <c r="J143" s="280"/>
      <c r="K143" s="280"/>
      <c r="L143" s="280"/>
      <c r="M143" s="280"/>
      <c r="N143" s="280"/>
      <c r="O143" s="280"/>
      <c r="P143" s="280"/>
      <c r="Q143" s="280"/>
      <c r="R143" s="280"/>
      <c r="S143" s="280"/>
      <c r="T143" s="280"/>
      <c r="U143" s="280"/>
      <c r="V143" s="280"/>
    </row>
    <row r="144" spans="2:22" x14ac:dyDescent="0.25">
      <c r="G144" s="312"/>
      <c r="H144" s="312"/>
      <c r="I144" s="280"/>
      <c r="J144" s="280"/>
      <c r="K144" s="280"/>
      <c r="L144" s="280"/>
      <c r="M144" s="280"/>
      <c r="N144" s="280"/>
      <c r="O144" s="280"/>
      <c r="P144" s="280"/>
      <c r="Q144" s="280"/>
      <c r="R144" s="280"/>
      <c r="S144" s="280"/>
      <c r="T144" s="280"/>
      <c r="U144" s="280"/>
      <c r="V144" s="280"/>
    </row>
    <row r="145" spans="7:22" x14ac:dyDescent="0.25">
      <c r="G145" s="312"/>
      <c r="H145" s="312"/>
      <c r="I145" s="280"/>
      <c r="J145" s="280"/>
      <c r="K145" s="280"/>
      <c r="L145" s="280"/>
      <c r="M145" s="280"/>
      <c r="N145" s="280"/>
      <c r="O145" s="280"/>
      <c r="P145" s="280"/>
      <c r="Q145" s="280"/>
      <c r="R145" s="280"/>
      <c r="S145" s="280"/>
      <c r="T145" s="280"/>
      <c r="U145" s="280"/>
      <c r="V145" s="280"/>
    </row>
    <row r="146" spans="7:22" x14ac:dyDescent="0.25">
      <c r="G146" s="312"/>
      <c r="H146" s="312"/>
      <c r="I146" s="280"/>
      <c r="J146" s="280"/>
      <c r="K146" s="280"/>
      <c r="L146" s="280"/>
      <c r="M146" s="280"/>
      <c r="N146" s="280"/>
      <c r="O146" s="280"/>
      <c r="P146" s="280"/>
      <c r="Q146" s="280"/>
      <c r="R146" s="280"/>
      <c r="S146" s="280"/>
      <c r="T146" s="280"/>
      <c r="U146" s="280"/>
      <c r="V146" s="280"/>
    </row>
    <row r="147" spans="7:22" x14ac:dyDescent="0.25">
      <c r="G147" s="312"/>
      <c r="H147" s="312"/>
      <c r="I147" s="280"/>
      <c r="J147" s="280"/>
      <c r="K147" s="280"/>
      <c r="L147" s="280"/>
      <c r="M147" s="280"/>
      <c r="N147" s="280"/>
      <c r="O147" s="280"/>
      <c r="P147" s="280"/>
      <c r="Q147" s="280"/>
      <c r="R147" s="280"/>
      <c r="S147" s="280"/>
      <c r="T147" s="280"/>
      <c r="U147" s="280"/>
      <c r="V147" s="280"/>
    </row>
    <row r="148" spans="7:22" x14ac:dyDescent="0.25">
      <c r="G148" s="312"/>
      <c r="H148" s="312"/>
      <c r="I148" s="280"/>
      <c r="J148" s="280"/>
      <c r="K148" s="280"/>
      <c r="L148" s="280"/>
      <c r="M148" s="280"/>
      <c r="N148" s="280"/>
      <c r="O148" s="280"/>
      <c r="P148" s="280"/>
      <c r="Q148" s="280"/>
      <c r="R148" s="280"/>
      <c r="S148" s="280"/>
      <c r="T148" s="280"/>
      <c r="U148" s="280"/>
      <c r="V148" s="280"/>
    </row>
    <row r="149" spans="7:22" x14ac:dyDescent="0.25">
      <c r="G149" s="312"/>
      <c r="H149" s="312"/>
      <c r="I149" s="280"/>
      <c r="J149" s="280"/>
      <c r="K149" s="280"/>
      <c r="L149" s="280"/>
      <c r="M149" s="280"/>
      <c r="N149" s="280"/>
      <c r="O149" s="280"/>
      <c r="P149" s="280"/>
      <c r="Q149" s="280"/>
      <c r="R149" s="280"/>
      <c r="S149" s="280"/>
      <c r="T149" s="280"/>
      <c r="U149" s="280"/>
      <c r="V149" s="280"/>
    </row>
    <row r="150" spans="7:22" x14ac:dyDescent="0.25">
      <c r="G150" s="312"/>
      <c r="H150" s="312"/>
      <c r="I150" s="280"/>
      <c r="J150" s="280"/>
      <c r="K150" s="280"/>
      <c r="L150" s="280"/>
      <c r="M150" s="280"/>
      <c r="N150" s="280"/>
      <c r="O150" s="280"/>
      <c r="P150" s="280"/>
      <c r="Q150" s="280"/>
      <c r="R150" s="280"/>
      <c r="S150" s="280"/>
      <c r="T150" s="280"/>
      <c r="U150" s="280"/>
      <c r="V150" s="280"/>
    </row>
    <row r="151" spans="7:22" x14ac:dyDescent="0.25">
      <c r="G151" s="312"/>
      <c r="H151" s="312"/>
      <c r="I151" s="280"/>
      <c r="J151" s="280"/>
      <c r="K151" s="280"/>
      <c r="L151" s="280"/>
      <c r="M151" s="280"/>
      <c r="N151" s="280"/>
      <c r="O151" s="280"/>
      <c r="P151" s="280"/>
      <c r="Q151" s="280"/>
      <c r="R151" s="280"/>
      <c r="S151" s="280"/>
      <c r="T151" s="280"/>
      <c r="U151" s="280"/>
      <c r="V151" s="280"/>
    </row>
    <row r="152" spans="7:22" x14ac:dyDescent="0.25">
      <c r="G152" s="312"/>
      <c r="H152" s="312"/>
      <c r="I152" s="280"/>
      <c r="J152" s="280"/>
      <c r="K152" s="280"/>
      <c r="L152" s="280"/>
      <c r="M152" s="280"/>
      <c r="N152" s="280"/>
      <c r="O152" s="280"/>
      <c r="P152" s="280"/>
      <c r="Q152" s="280"/>
      <c r="R152" s="280"/>
      <c r="S152" s="280"/>
      <c r="T152" s="280"/>
      <c r="U152" s="280"/>
      <c r="V152" s="280"/>
    </row>
    <row r="153" spans="7:22" x14ac:dyDescent="0.25">
      <c r="G153" s="312"/>
      <c r="H153" s="312"/>
      <c r="I153" s="280"/>
      <c r="J153" s="280"/>
      <c r="K153" s="280"/>
      <c r="L153" s="280"/>
      <c r="M153" s="280"/>
      <c r="N153" s="280"/>
      <c r="O153" s="280"/>
      <c r="P153" s="280"/>
      <c r="Q153" s="280"/>
      <c r="R153" s="280"/>
      <c r="S153" s="280"/>
      <c r="T153" s="280"/>
      <c r="U153" s="280"/>
      <c r="V153" s="280"/>
    </row>
    <row r="154" spans="7:22" x14ac:dyDescent="0.25">
      <c r="G154" s="312"/>
      <c r="H154" s="312"/>
      <c r="I154" s="280"/>
      <c r="J154" s="280"/>
      <c r="K154" s="280"/>
      <c r="L154" s="280"/>
      <c r="M154" s="280"/>
      <c r="N154" s="280"/>
      <c r="O154" s="280"/>
      <c r="P154" s="280"/>
      <c r="Q154" s="280"/>
      <c r="R154" s="280"/>
      <c r="S154" s="280"/>
      <c r="T154" s="280"/>
      <c r="U154" s="280"/>
      <c r="V154" s="280"/>
    </row>
    <row r="155" spans="7:22" x14ac:dyDescent="0.25">
      <c r="G155" s="312"/>
      <c r="H155" s="312"/>
      <c r="I155" s="280"/>
      <c r="J155" s="280"/>
      <c r="K155" s="280"/>
      <c r="L155" s="280"/>
      <c r="M155" s="280"/>
      <c r="N155" s="280"/>
      <c r="O155" s="280"/>
      <c r="P155" s="280"/>
      <c r="Q155" s="280"/>
      <c r="R155" s="280"/>
      <c r="S155" s="280"/>
      <c r="T155" s="280"/>
      <c r="U155" s="280"/>
      <c r="V155" s="280"/>
    </row>
    <row r="156" spans="7:22" x14ac:dyDescent="0.25">
      <c r="G156" s="312"/>
      <c r="H156" s="312"/>
      <c r="I156" s="280"/>
      <c r="J156" s="280"/>
      <c r="K156" s="280"/>
      <c r="L156" s="280"/>
      <c r="M156" s="280"/>
      <c r="N156" s="280"/>
      <c r="O156" s="280"/>
      <c r="P156" s="280"/>
      <c r="Q156" s="280"/>
      <c r="R156" s="280"/>
      <c r="S156" s="280"/>
      <c r="T156" s="280"/>
      <c r="U156" s="280"/>
      <c r="V156" s="280"/>
    </row>
    <row r="157" spans="7:22" x14ac:dyDescent="0.25">
      <c r="G157" s="312"/>
      <c r="H157" s="312"/>
      <c r="I157" s="280"/>
      <c r="J157" s="280"/>
      <c r="K157" s="280"/>
      <c r="L157" s="280"/>
      <c r="M157" s="280"/>
      <c r="N157" s="280"/>
      <c r="O157" s="280"/>
      <c r="P157" s="280"/>
      <c r="Q157" s="280"/>
      <c r="R157" s="280"/>
      <c r="S157" s="280"/>
      <c r="T157" s="280"/>
      <c r="U157" s="280"/>
      <c r="V157" s="280"/>
    </row>
    <row r="158" spans="7:22" x14ac:dyDescent="0.25">
      <c r="G158" s="312"/>
      <c r="H158" s="312"/>
      <c r="I158" s="280"/>
      <c r="J158" s="280"/>
      <c r="K158" s="280"/>
      <c r="L158" s="280"/>
      <c r="M158" s="280"/>
      <c r="N158" s="280"/>
      <c r="O158" s="280"/>
      <c r="P158" s="280"/>
      <c r="Q158" s="280"/>
      <c r="R158" s="280"/>
      <c r="S158" s="280"/>
      <c r="T158" s="280"/>
      <c r="U158" s="280"/>
      <c r="V158" s="280"/>
    </row>
    <row r="159" spans="7:22" x14ac:dyDescent="0.25">
      <c r="G159" s="312"/>
      <c r="H159" s="312"/>
      <c r="I159" s="280"/>
      <c r="J159" s="280"/>
      <c r="K159" s="280"/>
      <c r="L159" s="280"/>
      <c r="M159" s="280"/>
      <c r="N159" s="280"/>
      <c r="O159" s="280"/>
      <c r="P159" s="280"/>
      <c r="Q159" s="280"/>
      <c r="R159" s="280"/>
      <c r="S159" s="280"/>
      <c r="T159" s="280"/>
      <c r="U159" s="280"/>
      <c r="V159" s="280"/>
    </row>
    <row r="160" spans="7:22" x14ac:dyDescent="0.25">
      <c r="G160" s="312"/>
      <c r="H160" s="312"/>
      <c r="I160" s="280"/>
      <c r="J160" s="280"/>
      <c r="K160" s="280"/>
      <c r="L160" s="280"/>
      <c r="M160" s="280"/>
      <c r="N160" s="280"/>
      <c r="O160" s="280"/>
      <c r="P160" s="280"/>
      <c r="Q160" s="280"/>
      <c r="R160" s="280"/>
      <c r="S160" s="280"/>
      <c r="T160" s="280"/>
      <c r="U160" s="280"/>
      <c r="V160" s="280"/>
    </row>
    <row r="161" spans="7:22" x14ac:dyDescent="0.25">
      <c r="G161" s="312"/>
      <c r="H161" s="312"/>
      <c r="I161" s="280"/>
      <c r="J161" s="280"/>
      <c r="K161" s="280"/>
      <c r="L161" s="280"/>
      <c r="M161" s="280"/>
      <c r="N161" s="280"/>
      <c r="O161" s="280"/>
      <c r="P161" s="280"/>
      <c r="Q161" s="280"/>
      <c r="R161" s="280"/>
      <c r="S161" s="280"/>
      <c r="T161" s="280"/>
      <c r="U161" s="280"/>
      <c r="V161" s="280"/>
    </row>
    <row r="162" spans="7:22" x14ac:dyDescent="0.25">
      <c r="G162" s="312"/>
      <c r="H162" s="312"/>
      <c r="I162" s="280"/>
      <c r="J162" s="280"/>
      <c r="K162" s="280"/>
      <c r="L162" s="280"/>
      <c r="M162" s="280"/>
      <c r="N162" s="280"/>
      <c r="O162" s="280"/>
      <c r="P162" s="280"/>
      <c r="Q162" s="280"/>
      <c r="R162" s="280"/>
      <c r="S162" s="280"/>
      <c r="T162" s="280"/>
      <c r="U162" s="280"/>
      <c r="V162" s="280"/>
    </row>
    <row r="163" spans="7:22" x14ac:dyDescent="0.25">
      <c r="G163" s="312"/>
      <c r="H163" s="312"/>
      <c r="I163" s="280"/>
      <c r="J163" s="280"/>
      <c r="K163" s="280"/>
      <c r="L163" s="280"/>
      <c r="M163" s="280"/>
      <c r="N163" s="280"/>
      <c r="O163" s="280"/>
      <c r="P163" s="280"/>
      <c r="Q163" s="280"/>
      <c r="R163" s="280"/>
      <c r="S163" s="280"/>
      <c r="T163" s="280"/>
      <c r="U163" s="280"/>
      <c r="V163" s="280"/>
    </row>
    <row r="164" spans="7:22" x14ac:dyDescent="0.25">
      <c r="G164" s="312"/>
      <c r="H164" s="312"/>
      <c r="I164" s="280"/>
      <c r="J164" s="280"/>
      <c r="K164" s="280"/>
      <c r="L164" s="280"/>
      <c r="M164" s="280"/>
      <c r="N164" s="280"/>
      <c r="O164" s="280"/>
      <c r="P164" s="280"/>
      <c r="Q164" s="280"/>
      <c r="R164" s="280"/>
      <c r="S164" s="280"/>
      <c r="T164" s="280"/>
      <c r="U164" s="280"/>
      <c r="V164" s="280"/>
    </row>
    <row r="165" spans="7:22" x14ac:dyDescent="0.25">
      <c r="G165" s="312"/>
      <c r="H165" s="312"/>
      <c r="I165" s="280"/>
      <c r="J165" s="280"/>
      <c r="K165" s="280"/>
      <c r="L165" s="280"/>
      <c r="M165" s="280"/>
      <c r="N165" s="280"/>
      <c r="O165" s="280"/>
      <c r="P165" s="280"/>
      <c r="Q165" s="280"/>
      <c r="R165" s="280"/>
      <c r="S165" s="280"/>
      <c r="T165" s="280"/>
      <c r="U165" s="280"/>
      <c r="V165" s="280"/>
    </row>
    <row r="166" spans="7:22" x14ac:dyDescent="0.25">
      <c r="G166" s="312"/>
      <c r="H166" s="312"/>
      <c r="I166" s="280"/>
      <c r="J166" s="280"/>
      <c r="K166" s="280"/>
      <c r="L166" s="280"/>
      <c r="M166" s="280"/>
      <c r="N166" s="280"/>
      <c r="O166" s="280"/>
      <c r="P166" s="280"/>
      <c r="Q166" s="280"/>
      <c r="R166" s="280"/>
      <c r="S166" s="280"/>
      <c r="T166" s="280"/>
      <c r="U166" s="280"/>
      <c r="V166" s="280"/>
    </row>
    <row r="167" spans="7:22" x14ac:dyDescent="0.25">
      <c r="G167" s="312"/>
      <c r="H167" s="312"/>
      <c r="I167" s="280"/>
      <c r="J167" s="280"/>
      <c r="K167" s="280"/>
      <c r="L167" s="280"/>
      <c r="M167" s="280"/>
      <c r="N167" s="280"/>
      <c r="O167" s="280"/>
      <c r="P167" s="280"/>
      <c r="Q167" s="280"/>
      <c r="R167" s="280"/>
      <c r="S167" s="280"/>
      <c r="T167" s="280"/>
      <c r="U167" s="280"/>
      <c r="V167" s="280"/>
    </row>
    <row r="168" spans="7:22" x14ac:dyDescent="0.25">
      <c r="G168" s="312"/>
      <c r="H168" s="312"/>
      <c r="I168" s="280"/>
      <c r="J168" s="280"/>
      <c r="K168" s="280"/>
      <c r="L168" s="280"/>
      <c r="M168" s="280"/>
      <c r="N168" s="280"/>
      <c r="O168" s="280"/>
      <c r="P168" s="280"/>
      <c r="Q168" s="280"/>
      <c r="R168" s="280"/>
      <c r="S168" s="280"/>
      <c r="T168" s="280"/>
      <c r="U168" s="280"/>
      <c r="V168" s="280"/>
    </row>
    <row r="169" spans="7:22" x14ac:dyDescent="0.25">
      <c r="G169" s="312"/>
      <c r="H169" s="312"/>
      <c r="I169" s="280"/>
      <c r="J169" s="280"/>
      <c r="K169" s="280"/>
      <c r="L169" s="280"/>
      <c r="M169" s="280"/>
      <c r="N169" s="280"/>
      <c r="O169" s="280"/>
      <c r="P169" s="280"/>
      <c r="Q169" s="280"/>
      <c r="R169" s="280"/>
      <c r="S169" s="280"/>
      <c r="T169" s="280"/>
      <c r="U169" s="280"/>
      <c r="V169" s="280"/>
    </row>
    <row r="170" spans="7:22" x14ac:dyDescent="0.25">
      <c r="G170" s="312"/>
      <c r="H170" s="312"/>
      <c r="I170" s="280"/>
      <c r="J170" s="280"/>
      <c r="K170" s="280"/>
      <c r="L170" s="280"/>
      <c r="M170" s="280"/>
      <c r="N170" s="280"/>
      <c r="O170" s="280"/>
      <c r="P170" s="280"/>
      <c r="Q170" s="280"/>
      <c r="R170" s="280"/>
      <c r="S170" s="280"/>
      <c r="T170" s="280"/>
      <c r="U170" s="280"/>
      <c r="V170" s="280"/>
    </row>
    <row r="171" spans="7:22" x14ac:dyDescent="0.25">
      <c r="G171" s="312"/>
      <c r="H171" s="312"/>
      <c r="I171" s="280"/>
      <c r="J171" s="280"/>
      <c r="K171" s="280"/>
      <c r="L171" s="280"/>
      <c r="M171" s="280"/>
      <c r="N171" s="280"/>
      <c r="O171" s="280"/>
      <c r="P171" s="280"/>
      <c r="Q171" s="280"/>
      <c r="R171" s="280"/>
      <c r="S171" s="280"/>
      <c r="T171" s="280"/>
      <c r="U171" s="280"/>
      <c r="V171" s="280"/>
    </row>
    <row r="172" spans="7:22" x14ac:dyDescent="0.25">
      <c r="G172" s="312"/>
      <c r="H172" s="312"/>
      <c r="I172" s="280"/>
      <c r="J172" s="280"/>
      <c r="K172" s="280"/>
      <c r="L172" s="280"/>
      <c r="M172" s="280"/>
      <c r="N172" s="280"/>
      <c r="O172" s="280"/>
      <c r="P172" s="280"/>
      <c r="Q172" s="280"/>
      <c r="R172" s="280"/>
      <c r="S172" s="280"/>
      <c r="T172" s="280"/>
      <c r="U172" s="280"/>
      <c r="V172" s="280"/>
    </row>
    <row r="173" spans="7:22" x14ac:dyDescent="0.25">
      <c r="G173" s="312"/>
      <c r="H173" s="312"/>
      <c r="I173" s="280"/>
      <c r="J173" s="280"/>
      <c r="K173" s="280"/>
      <c r="L173" s="280"/>
      <c r="M173" s="280"/>
      <c r="N173" s="280"/>
      <c r="O173" s="280"/>
      <c r="P173" s="280"/>
      <c r="Q173" s="280"/>
      <c r="R173" s="280"/>
      <c r="S173" s="280"/>
      <c r="T173" s="280"/>
      <c r="U173" s="280"/>
      <c r="V173" s="280"/>
    </row>
    <row r="174" spans="7:22" x14ac:dyDescent="0.25">
      <c r="G174" s="312"/>
      <c r="H174" s="312"/>
      <c r="I174" s="280"/>
      <c r="J174" s="280"/>
      <c r="K174" s="280"/>
      <c r="L174" s="280"/>
      <c r="M174" s="280"/>
      <c r="N174" s="280"/>
      <c r="O174" s="280"/>
      <c r="P174" s="280"/>
      <c r="Q174" s="280"/>
      <c r="R174" s="280"/>
      <c r="S174" s="280"/>
      <c r="T174" s="280"/>
      <c r="U174" s="280"/>
      <c r="V174" s="280"/>
    </row>
    <row r="175" spans="7:22" x14ac:dyDescent="0.25">
      <c r="G175" s="312"/>
      <c r="H175" s="312"/>
      <c r="I175" s="280"/>
      <c r="J175" s="280"/>
      <c r="K175" s="280"/>
      <c r="L175" s="280"/>
      <c r="M175" s="280"/>
      <c r="N175" s="280"/>
      <c r="O175" s="280"/>
      <c r="P175" s="280"/>
      <c r="Q175" s="280"/>
      <c r="R175" s="280"/>
      <c r="S175" s="280"/>
      <c r="T175" s="280"/>
      <c r="U175" s="280"/>
      <c r="V175" s="280"/>
    </row>
    <row r="176" spans="7:22" x14ac:dyDescent="0.25">
      <c r="G176" s="312"/>
      <c r="H176" s="312"/>
      <c r="I176" s="280"/>
      <c r="J176" s="280"/>
      <c r="K176" s="280"/>
      <c r="L176" s="280"/>
      <c r="M176" s="280"/>
      <c r="N176" s="280"/>
      <c r="O176" s="280"/>
      <c r="P176" s="280"/>
      <c r="Q176" s="280"/>
      <c r="R176" s="280"/>
      <c r="S176" s="280"/>
      <c r="T176" s="280"/>
      <c r="U176" s="280"/>
      <c r="V176" s="280"/>
    </row>
    <row r="177" spans="7:22" x14ac:dyDescent="0.25">
      <c r="G177" s="312"/>
      <c r="H177" s="312"/>
      <c r="I177" s="280"/>
      <c r="J177" s="280"/>
      <c r="K177" s="280"/>
      <c r="L177" s="280"/>
      <c r="M177" s="280"/>
      <c r="N177" s="280"/>
      <c r="O177" s="280"/>
      <c r="P177" s="280"/>
      <c r="Q177" s="280"/>
      <c r="R177" s="280"/>
      <c r="S177" s="280"/>
      <c r="T177" s="280"/>
      <c r="U177" s="280"/>
      <c r="V177" s="280"/>
    </row>
    <row r="178" spans="7:22" x14ac:dyDescent="0.25">
      <c r="G178" s="312"/>
      <c r="H178" s="312"/>
      <c r="I178" s="280"/>
      <c r="J178" s="280"/>
      <c r="K178" s="280"/>
      <c r="L178" s="280"/>
      <c r="M178" s="280"/>
      <c r="N178" s="280"/>
      <c r="O178" s="280"/>
      <c r="P178" s="280"/>
      <c r="Q178" s="280"/>
      <c r="R178" s="280"/>
      <c r="S178" s="280"/>
      <c r="T178" s="280"/>
      <c r="U178" s="280"/>
      <c r="V178" s="280"/>
    </row>
    <row r="179" spans="7:22" x14ac:dyDescent="0.25">
      <c r="G179" s="312"/>
      <c r="H179" s="312"/>
      <c r="I179" s="280"/>
      <c r="J179" s="280"/>
      <c r="K179" s="280"/>
      <c r="L179" s="280"/>
      <c r="M179" s="280"/>
      <c r="N179" s="280"/>
      <c r="O179" s="280"/>
      <c r="P179" s="280"/>
      <c r="Q179" s="280"/>
      <c r="R179" s="280"/>
      <c r="S179" s="280"/>
      <c r="T179" s="280"/>
      <c r="U179" s="280"/>
      <c r="V179" s="280"/>
    </row>
    <row r="180" spans="7:22" x14ac:dyDescent="0.25">
      <c r="G180" s="312"/>
      <c r="H180" s="312"/>
      <c r="I180" s="280"/>
      <c r="J180" s="280"/>
      <c r="K180" s="280"/>
      <c r="L180" s="280"/>
      <c r="M180" s="280"/>
      <c r="N180" s="280"/>
      <c r="O180" s="280"/>
      <c r="P180" s="280"/>
      <c r="Q180" s="280"/>
      <c r="R180" s="280"/>
      <c r="S180" s="280"/>
      <c r="T180" s="280"/>
      <c r="U180" s="280"/>
      <c r="V180" s="280"/>
    </row>
    <row r="181" spans="7:22" x14ac:dyDescent="0.25">
      <c r="G181" s="312"/>
      <c r="H181" s="312"/>
      <c r="I181" s="280"/>
      <c r="J181" s="280"/>
      <c r="K181" s="280"/>
      <c r="L181" s="280"/>
      <c r="M181" s="280"/>
      <c r="N181" s="280"/>
      <c r="O181" s="280"/>
      <c r="P181" s="280"/>
      <c r="Q181" s="280"/>
      <c r="R181" s="280"/>
      <c r="S181" s="280"/>
      <c r="T181" s="280"/>
      <c r="U181" s="280"/>
      <c r="V181" s="280"/>
    </row>
    <row r="182" spans="7:22" x14ac:dyDescent="0.25">
      <c r="G182" s="312"/>
      <c r="H182" s="312"/>
      <c r="I182" s="280"/>
      <c r="J182" s="280"/>
      <c r="K182" s="280"/>
      <c r="L182" s="280"/>
      <c r="M182" s="280"/>
      <c r="N182" s="280"/>
      <c r="O182" s="280"/>
      <c r="P182" s="280"/>
      <c r="Q182" s="280"/>
      <c r="R182" s="280"/>
      <c r="S182" s="280"/>
      <c r="T182" s="280"/>
      <c r="U182" s="280"/>
      <c r="V182" s="280"/>
    </row>
    <row r="183" spans="7:22" x14ac:dyDescent="0.25">
      <c r="G183" s="312"/>
      <c r="H183" s="312"/>
      <c r="I183" s="280"/>
      <c r="J183" s="280"/>
      <c r="K183" s="280"/>
      <c r="L183" s="280"/>
      <c r="M183" s="280"/>
      <c r="N183" s="280"/>
      <c r="O183" s="280"/>
      <c r="P183" s="280"/>
      <c r="Q183" s="280"/>
      <c r="R183" s="280"/>
      <c r="S183" s="280"/>
      <c r="T183" s="280"/>
      <c r="U183" s="280"/>
      <c r="V183" s="280"/>
    </row>
    <row r="184" spans="7:22" x14ac:dyDescent="0.25">
      <c r="G184" s="312"/>
      <c r="H184" s="312"/>
      <c r="I184" s="280"/>
      <c r="J184" s="280"/>
      <c r="K184" s="280"/>
      <c r="L184" s="280"/>
      <c r="M184" s="280"/>
      <c r="N184" s="280"/>
      <c r="O184" s="280"/>
      <c r="P184" s="280"/>
      <c r="Q184" s="280"/>
      <c r="R184" s="280"/>
      <c r="S184" s="280"/>
      <c r="T184" s="280"/>
      <c r="U184" s="280"/>
      <c r="V184" s="280"/>
    </row>
    <row r="185" spans="7:22" x14ac:dyDescent="0.25">
      <c r="G185" s="312"/>
      <c r="H185" s="312"/>
      <c r="I185" s="280"/>
      <c r="J185" s="280"/>
      <c r="K185" s="280"/>
      <c r="L185" s="280"/>
      <c r="M185" s="280"/>
      <c r="N185" s="280"/>
      <c r="O185" s="280"/>
      <c r="P185" s="280"/>
      <c r="Q185" s="280"/>
      <c r="R185" s="280"/>
      <c r="S185" s="280"/>
      <c r="T185" s="280"/>
      <c r="U185" s="280"/>
      <c r="V185" s="280"/>
    </row>
    <row r="186" spans="7:22" x14ac:dyDescent="0.25">
      <c r="G186" s="312"/>
      <c r="H186" s="312"/>
      <c r="I186" s="280"/>
      <c r="J186" s="280"/>
      <c r="K186" s="280"/>
      <c r="L186" s="280"/>
      <c r="M186" s="280"/>
      <c r="N186" s="280"/>
      <c r="O186" s="280"/>
      <c r="P186" s="280"/>
      <c r="Q186" s="280"/>
      <c r="R186" s="280"/>
      <c r="S186" s="280"/>
      <c r="T186" s="280"/>
      <c r="U186" s="280"/>
      <c r="V186" s="280"/>
    </row>
    <row r="187" spans="7:22" x14ac:dyDescent="0.25">
      <c r="G187" s="312"/>
      <c r="H187" s="312"/>
      <c r="I187" s="280"/>
      <c r="J187" s="280"/>
      <c r="K187" s="280"/>
      <c r="L187" s="280"/>
      <c r="M187" s="280"/>
      <c r="N187" s="280"/>
      <c r="O187" s="280"/>
      <c r="P187" s="280"/>
      <c r="Q187" s="280"/>
      <c r="R187" s="280"/>
      <c r="S187" s="280"/>
      <c r="T187" s="280"/>
      <c r="U187" s="280"/>
      <c r="V187" s="280"/>
    </row>
    <row r="188" spans="7:22" x14ac:dyDescent="0.25">
      <c r="G188" s="312"/>
      <c r="H188" s="312"/>
      <c r="I188" s="280"/>
      <c r="J188" s="280"/>
      <c r="K188" s="280"/>
      <c r="L188" s="280"/>
      <c r="M188" s="280"/>
      <c r="N188" s="280"/>
      <c r="O188" s="280"/>
      <c r="P188" s="280"/>
      <c r="Q188" s="280"/>
      <c r="R188" s="280"/>
      <c r="S188" s="280"/>
      <c r="T188" s="280"/>
      <c r="U188" s="280"/>
      <c r="V188" s="280"/>
    </row>
    <row r="189" spans="7:22" x14ac:dyDescent="0.25">
      <c r="G189" s="312"/>
      <c r="H189" s="312"/>
      <c r="I189" s="280"/>
      <c r="J189" s="280"/>
      <c r="K189" s="280"/>
      <c r="L189" s="280"/>
      <c r="M189" s="280"/>
      <c r="N189" s="280"/>
      <c r="O189" s="280"/>
      <c r="P189" s="280"/>
      <c r="Q189" s="280"/>
      <c r="R189" s="280"/>
      <c r="S189" s="280"/>
      <c r="T189" s="280"/>
      <c r="U189" s="280"/>
      <c r="V189" s="280"/>
    </row>
    <row r="190" spans="7:22" x14ac:dyDescent="0.25">
      <c r="G190" s="312"/>
      <c r="H190" s="312"/>
      <c r="I190" s="280"/>
      <c r="J190" s="280"/>
      <c r="K190" s="280"/>
      <c r="L190" s="280"/>
      <c r="M190" s="280"/>
      <c r="N190" s="280"/>
      <c r="O190" s="280"/>
      <c r="P190" s="280"/>
      <c r="Q190" s="280"/>
      <c r="R190" s="280"/>
      <c r="S190" s="280"/>
      <c r="T190" s="280"/>
      <c r="U190" s="280"/>
      <c r="V190" s="280"/>
    </row>
    <row r="191" spans="7:22" x14ac:dyDescent="0.25">
      <c r="G191" s="312"/>
      <c r="H191" s="312"/>
      <c r="I191" s="280"/>
      <c r="J191" s="280"/>
      <c r="K191" s="280"/>
      <c r="L191" s="280"/>
      <c r="M191" s="280"/>
      <c r="N191" s="280"/>
      <c r="O191" s="280"/>
      <c r="P191" s="280"/>
      <c r="Q191" s="280"/>
      <c r="R191" s="280"/>
      <c r="S191" s="280"/>
      <c r="T191" s="280"/>
      <c r="U191" s="280"/>
      <c r="V191" s="280"/>
    </row>
    <row r="192" spans="7:22" x14ac:dyDescent="0.25">
      <c r="G192" s="312"/>
      <c r="H192" s="312"/>
      <c r="I192" s="280"/>
      <c r="J192" s="280"/>
      <c r="K192" s="280"/>
      <c r="L192" s="280"/>
      <c r="M192" s="280"/>
      <c r="N192" s="280"/>
      <c r="O192" s="280"/>
      <c r="P192" s="280"/>
      <c r="Q192" s="280"/>
      <c r="R192" s="280"/>
      <c r="S192" s="280"/>
      <c r="T192" s="280"/>
      <c r="U192" s="280"/>
      <c r="V192" s="280"/>
    </row>
    <row r="193" spans="7:22" x14ac:dyDescent="0.25">
      <c r="G193" s="312"/>
      <c r="H193" s="312"/>
      <c r="I193" s="280"/>
      <c r="J193" s="280"/>
      <c r="K193" s="280"/>
      <c r="L193" s="280"/>
      <c r="M193" s="280"/>
      <c r="N193" s="280"/>
      <c r="O193" s="280"/>
      <c r="P193" s="280"/>
      <c r="Q193" s="280"/>
      <c r="R193" s="280"/>
      <c r="S193" s="280"/>
      <c r="T193" s="280"/>
      <c r="U193" s="280"/>
      <c r="V193" s="280"/>
    </row>
    <row r="194" spans="7:22" x14ac:dyDescent="0.25">
      <c r="G194" s="312"/>
      <c r="H194" s="312"/>
      <c r="I194" s="280"/>
      <c r="J194" s="280"/>
      <c r="K194" s="280"/>
      <c r="L194" s="280"/>
      <c r="M194" s="280"/>
      <c r="N194" s="280"/>
      <c r="O194" s="280"/>
      <c r="P194" s="280"/>
      <c r="Q194" s="280"/>
      <c r="R194" s="280"/>
      <c r="S194" s="280"/>
      <c r="T194" s="280"/>
      <c r="U194" s="280"/>
      <c r="V194" s="280"/>
    </row>
    <row r="195" spans="7:22" x14ac:dyDescent="0.25">
      <c r="G195" s="312"/>
      <c r="H195" s="312"/>
      <c r="I195" s="280"/>
      <c r="J195" s="280"/>
      <c r="K195" s="280"/>
      <c r="L195" s="280"/>
      <c r="M195" s="280"/>
      <c r="N195" s="280"/>
      <c r="O195" s="280"/>
      <c r="P195" s="280"/>
      <c r="Q195" s="280"/>
      <c r="R195" s="280"/>
      <c r="S195" s="280"/>
      <c r="T195" s="280"/>
      <c r="U195" s="280"/>
      <c r="V195" s="280"/>
    </row>
    <row r="196" spans="7:22" x14ac:dyDescent="0.25">
      <c r="G196" s="312"/>
      <c r="H196" s="312"/>
      <c r="I196" s="280"/>
      <c r="J196" s="280"/>
      <c r="K196" s="280"/>
      <c r="L196" s="280"/>
      <c r="M196" s="280"/>
      <c r="N196" s="280"/>
      <c r="O196" s="280"/>
      <c r="P196" s="280"/>
      <c r="Q196" s="280"/>
      <c r="R196" s="280"/>
      <c r="S196" s="280"/>
      <c r="T196" s="280"/>
      <c r="U196" s="280"/>
      <c r="V196" s="280"/>
    </row>
    <row r="197" spans="7:22" x14ac:dyDescent="0.25">
      <c r="G197" s="312"/>
      <c r="H197" s="312"/>
      <c r="I197" s="280"/>
      <c r="J197" s="280"/>
      <c r="K197" s="280"/>
      <c r="L197" s="280"/>
      <c r="M197" s="280"/>
      <c r="N197" s="280"/>
      <c r="O197" s="280"/>
      <c r="P197" s="280"/>
      <c r="Q197" s="280"/>
      <c r="R197" s="280"/>
      <c r="S197" s="280"/>
      <c r="T197" s="280"/>
      <c r="U197" s="280"/>
      <c r="V197" s="280"/>
    </row>
    <row r="198" spans="7:22" x14ac:dyDescent="0.25">
      <c r="G198" s="312"/>
      <c r="H198" s="312"/>
      <c r="I198" s="280"/>
      <c r="J198" s="280"/>
      <c r="K198" s="280"/>
      <c r="L198" s="280"/>
      <c r="M198" s="280"/>
      <c r="N198" s="280"/>
      <c r="O198" s="280"/>
      <c r="P198" s="280"/>
      <c r="Q198" s="280"/>
      <c r="R198" s="280"/>
      <c r="S198" s="280"/>
      <c r="T198" s="280"/>
      <c r="U198" s="280"/>
      <c r="V198" s="280"/>
    </row>
    <row r="199" spans="7:22" x14ac:dyDescent="0.25">
      <c r="G199" s="312"/>
      <c r="H199" s="312"/>
      <c r="I199" s="280"/>
      <c r="J199" s="280"/>
      <c r="K199" s="280"/>
      <c r="L199" s="280"/>
      <c r="M199" s="280"/>
      <c r="N199" s="280"/>
      <c r="O199" s="280"/>
      <c r="P199" s="280"/>
      <c r="Q199" s="280"/>
      <c r="R199" s="280"/>
      <c r="S199" s="280"/>
      <c r="T199" s="280"/>
      <c r="U199" s="280"/>
      <c r="V199" s="280"/>
    </row>
    <row r="200" spans="7:22" x14ac:dyDescent="0.25">
      <c r="G200" s="312"/>
      <c r="H200" s="312"/>
      <c r="I200" s="280"/>
      <c r="J200" s="280"/>
      <c r="K200" s="280"/>
      <c r="L200" s="280"/>
      <c r="M200" s="280"/>
      <c r="N200" s="280"/>
      <c r="O200" s="280"/>
      <c r="P200" s="280"/>
      <c r="Q200" s="280"/>
      <c r="R200" s="280"/>
      <c r="S200" s="280"/>
      <c r="T200" s="280"/>
      <c r="U200" s="280"/>
      <c r="V200" s="280"/>
    </row>
    <row r="201" spans="7:22" x14ac:dyDescent="0.25">
      <c r="G201" s="312"/>
      <c r="H201" s="312"/>
      <c r="I201" s="280"/>
      <c r="J201" s="280"/>
      <c r="K201" s="280"/>
      <c r="L201" s="280"/>
      <c r="M201" s="280"/>
      <c r="N201" s="280"/>
      <c r="O201" s="280"/>
      <c r="P201" s="280"/>
      <c r="Q201" s="280"/>
      <c r="R201" s="280"/>
      <c r="S201" s="280"/>
      <c r="T201" s="280"/>
      <c r="U201" s="280"/>
      <c r="V201" s="280"/>
    </row>
    <row r="202" spans="7:22" x14ac:dyDescent="0.25">
      <c r="G202" s="312"/>
      <c r="H202" s="312"/>
      <c r="I202" s="280"/>
      <c r="J202" s="280"/>
      <c r="K202" s="280"/>
      <c r="L202" s="280"/>
      <c r="M202" s="280"/>
      <c r="N202" s="280"/>
      <c r="O202" s="280"/>
      <c r="P202" s="280"/>
      <c r="Q202" s="280"/>
      <c r="R202" s="280"/>
      <c r="S202" s="280"/>
      <c r="T202" s="280"/>
      <c r="U202" s="280"/>
      <c r="V202" s="280"/>
    </row>
    <row r="203" spans="7:22" x14ac:dyDescent="0.25">
      <c r="G203" s="312"/>
      <c r="H203" s="312"/>
      <c r="I203" s="280"/>
      <c r="J203" s="280"/>
      <c r="K203" s="280"/>
      <c r="L203" s="280"/>
      <c r="M203" s="280"/>
      <c r="N203" s="280"/>
      <c r="O203" s="280"/>
      <c r="P203" s="280"/>
      <c r="Q203" s="280"/>
      <c r="R203" s="280"/>
      <c r="S203" s="280"/>
      <c r="T203" s="280"/>
      <c r="U203" s="280"/>
      <c r="V203" s="280"/>
    </row>
    <row r="204" spans="7:22" x14ac:dyDescent="0.25">
      <c r="G204" s="312"/>
      <c r="H204" s="312"/>
      <c r="I204" s="280"/>
      <c r="J204" s="280"/>
      <c r="K204" s="280"/>
      <c r="L204" s="280"/>
      <c r="M204" s="280"/>
      <c r="N204" s="280"/>
      <c r="O204" s="280"/>
      <c r="P204" s="280"/>
      <c r="Q204" s="280"/>
      <c r="R204" s="280"/>
      <c r="S204" s="280"/>
      <c r="T204" s="280"/>
      <c r="U204" s="280"/>
      <c r="V204" s="280"/>
    </row>
    <row r="205" spans="7:22" x14ac:dyDescent="0.25">
      <c r="G205" s="312"/>
      <c r="H205" s="312"/>
      <c r="I205" s="280"/>
      <c r="J205" s="280"/>
      <c r="K205" s="280"/>
      <c r="L205" s="280"/>
      <c r="M205" s="280"/>
      <c r="N205" s="280"/>
      <c r="O205" s="280"/>
      <c r="P205" s="280"/>
      <c r="Q205" s="280"/>
      <c r="R205" s="280"/>
      <c r="S205" s="280"/>
      <c r="T205" s="280"/>
      <c r="U205" s="280"/>
      <c r="V205" s="280"/>
    </row>
    <row r="206" spans="7:22" x14ac:dyDescent="0.25">
      <c r="G206" s="312"/>
      <c r="H206" s="312"/>
      <c r="I206" s="280"/>
      <c r="J206" s="280"/>
      <c r="K206" s="280"/>
      <c r="L206" s="280"/>
      <c r="M206" s="280"/>
      <c r="N206" s="280"/>
      <c r="O206" s="280"/>
      <c r="P206" s="280"/>
      <c r="Q206" s="280"/>
      <c r="R206" s="280"/>
      <c r="S206" s="280"/>
      <c r="T206" s="280"/>
      <c r="U206" s="280"/>
      <c r="V206" s="280"/>
    </row>
    <row r="207" spans="7:22" x14ac:dyDescent="0.25">
      <c r="G207" s="312"/>
      <c r="H207" s="312"/>
      <c r="I207" s="280"/>
      <c r="J207" s="280"/>
      <c r="K207" s="280"/>
      <c r="L207" s="280"/>
      <c r="M207" s="280"/>
      <c r="N207" s="280"/>
      <c r="O207" s="280"/>
      <c r="P207" s="280"/>
      <c r="Q207" s="280"/>
      <c r="R207" s="280"/>
      <c r="S207" s="280"/>
      <c r="T207" s="280"/>
      <c r="U207" s="280"/>
      <c r="V207" s="280"/>
    </row>
    <row r="208" spans="7:22" x14ac:dyDescent="0.25">
      <c r="G208" s="312"/>
      <c r="H208" s="312"/>
      <c r="I208" s="280"/>
      <c r="J208" s="280"/>
      <c r="K208" s="280"/>
      <c r="L208" s="280"/>
      <c r="M208" s="280"/>
      <c r="N208" s="280"/>
      <c r="O208" s="280"/>
      <c r="P208" s="280"/>
      <c r="Q208" s="280"/>
      <c r="R208" s="280"/>
      <c r="S208" s="280"/>
      <c r="T208" s="280"/>
      <c r="U208" s="280"/>
      <c r="V208" s="280"/>
    </row>
    <row r="209" spans="7:22" x14ac:dyDescent="0.25">
      <c r="G209" s="312"/>
      <c r="H209" s="312"/>
      <c r="I209" s="280"/>
      <c r="J209" s="280"/>
      <c r="K209" s="280"/>
      <c r="L209" s="280"/>
      <c r="M209" s="280"/>
      <c r="N209" s="280"/>
      <c r="O209" s="280"/>
      <c r="P209" s="280"/>
      <c r="Q209" s="280"/>
      <c r="R209" s="280"/>
      <c r="S209" s="280"/>
      <c r="T209" s="280"/>
      <c r="U209" s="280"/>
      <c r="V209" s="280"/>
    </row>
    <row r="210" spans="7:22" x14ac:dyDescent="0.25">
      <c r="G210" s="312"/>
      <c r="H210" s="312"/>
      <c r="I210" s="280"/>
      <c r="J210" s="280"/>
      <c r="K210" s="280"/>
      <c r="L210" s="280"/>
      <c r="M210" s="280"/>
      <c r="N210" s="280"/>
      <c r="O210" s="280"/>
      <c r="P210" s="280"/>
      <c r="Q210" s="280"/>
      <c r="R210" s="280"/>
      <c r="S210" s="280"/>
      <c r="T210" s="280"/>
      <c r="U210" s="280"/>
      <c r="V210" s="280"/>
    </row>
    <row r="211" spans="7:22" x14ac:dyDescent="0.25">
      <c r="G211" s="312"/>
      <c r="H211" s="312"/>
      <c r="I211" s="280"/>
      <c r="J211" s="280"/>
      <c r="K211" s="280"/>
      <c r="L211" s="280"/>
      <c r="M211" s="280"/>
      <c r="N211" s="280"/>
      <c r="O211" s="280"/>
      <c r="P211" s="280"/>
      <c r="Q211" s="280"/>
      <c r="R211" s="280"/>
      <c r="S211" s="280"/>
      <c r="T211" s="280"/>
      <c r="U211" s="280"/>
      <c r="V211" s="280"/>
    </row>
    <row r="212" spans="7:22" x14ac:dyDescent="0.25">
      <c r="G212" s="312"/>
      <c r="H212" s="312"/>
      <c r="I212" s="280"/>
      <c r="J212" s="280"/>
      <c r="K212" s="280"/>
      <c r="L212" s="280"/>
      <c r="M212" s="280"/>
      <c r="N212" s="280"/>
      <c r="O212" s="280"/>
      <c r="P212" s="280"/>
      <c r="Q212" s="280"/>
      <c r="R212" s="280"/>
      <c r="S212" s="280"/>
      <c r="T212" s="280"/>
      <c r="U212" s="280"/>
      <c r="V212" s="280"/>
    </row>
    <row r="213" spans="7:22" x14ac:dyDescent="0.25">
      <c r="G213" s="312"/>
      <c r="H213" s="312"/>
      <c r="I213" s="280"/>
      <c r="J213" s="280"/>
      <c r="K213" s="280"/>
      <c r="L213" s="280"/>
      <c r="M213" s="280"/>
      <c r="N213" s="280"/>
      <c r="O213" s="280"/>
      <c r="P213" s="280"/>
      <c r="Q213" s="280"/>
      <c r="R213" s="280"/>
      <c r="S213" s="280"/>
      <c r="T213" s="280"/>
      <c r="U213" s="280"/>
      <c r="V213" s="280"/>
    </row>
    <row r="214" spans="7:22" x14ac:dyDescent="0.25">
      <c r="G214" s="312"/>
      <c r="H214" s="312"/>
      <c r="I214" s="280"/>
      <c r="J214" s="280"/>
      <c r="K214" s="280"/>
      <c r="L214" s="280"/>
      <c r="M214" s="280"/>
      <c r="N214" s="280"/>
      <c r="O214" s="280"/>
      <c r="P214" s="280"/>
      <c r="Q214" s="280"/>
      <c r="R214" s="280"/>
      <c r="S214" s="280"/>
      <c r="T214" s="280"/>
      <c r="U214" s="280"/>
      <c r="V214" s="280"/>
    </row>
    <row r="215" spans="7:22" x14ac:dyDescent="0.25">
      <c r="G215" s="312"/>
      <c r="H215" s="312"/>
      <c r="I215" s="280"/>
      <c r="J215" s="280"/>
      <c r="K215" s="280"/>
      <c r="L215" s="280"/>
      <c r="M215" s="280"/>
      <c r="N215" s="280"/>
      <c r="O215" s="280"/>
      <c r="P215" s="280"/>
      <c r="Q215" s="280"/>
      <c r="R215" s="280"/>
      <c r="S215" s="280"/>
      <c r="T215" s="280"/>
      <c r="U215" s="280"/>
      <c r="V215" s="280"/>
    </row>
    <row r="216" spans="7:22" x14ac:dyDescent="0.25">
      <c r="G216" s="312"/>
      <c r="H216" s="312"/>
      <c r="I216" s="280"/>
      <c r="J216" s="280"/>
      <c r="K216" s="280"/>
      <c r="L216" s="280"/>
      <c r="M216" s="280"/>
      <c r="N216" s="280"/>
      <c r="O216" s="280"/>
      <c r="P216" s="280"/>
      <c r="Q216" s="280"/>
      <c r="R216" s="280"/>
      <c r="S216" s="280"/>
      <c r="T216" s="280"/>
      <c r="U216" s="280"/>
      <c r="V216" s="280"/>
    </row>
    <row r="217" spans="7:22" x14ac:dyDescent="0.25">
      <c r="G217" s="312"/>
      <c r="H217" s="312"/>
      <c r="I217" s="280"/>
      <c r="J217" s="280"/>
      <c r="K217" s="280"/>
      <c r="L217" s="280"/>
      <c r="M217" s="280"/>
      <c r="N217" s="280"/>
      <c r="O217" s="280"/>
      <c r="P217" s="280"/>
      <c r="Q217" s="280"/>
      <c r="R217" s="280"/>
      <c r="S217" s="280"/>
      <c r="T217" s="280"/>
      <c r="U217" s="280"/>
      <c r="V217" s="280"/>
    </row>
    <row r="218" spans="7:22" x14ac:dyDescent="0.25">
      <c r="G218" s="312"/>
      <c r="H218" s="312"/>
      <c r="I218" s="280"/>
      <c r="J218" s="280"/>
      <c r="K218" s="280"/>
      <c r="L218" s="280"/>
      <c r="M218" s="280"/>
      <c r="N218" s="280"/>
      <c r="O218" s="280"/>
      <c r="P218" s="280"/>
      <c r="Q218" s="280"/>
      <c r="R218" s="280"/>
      <c r="S218" s="280"/>
      <c r="T218" s="280"/>
      <c r="U218" s="280"/>
      <c r="V218" s="280"/>
    </row>
    <row r="219" spans="7:22" x14ac:dyDescent="0.25">
      <c r="G219" s="312"/>
      <c r="H219" s="312"/>
      <c r="I219" s="280"/>
      <c r="J219" s="280"/>
      <c r="K219" s="280"/>
      <c r="L219" s="280"/>
      <c r="M219" s="280"/>
      <c r="N219" s="280"/>
      <c r="O219" s="280"/>
      <c r="P219" s="280"/>
      <c r="Q219" s="280"/>
      <c r="R219" s="280"/>
      <c r="S219" s="280"/>
      <c r="T219" s="280"/>
      <c r="U219" s="280"/>
      <c r="V219" s="280"/>
    </row>
    <row r="220" spans="7:22" x14ac:dyDescent="0.25">
      <c r="G220" s="312"/>
      <c r="H220" s="312"/>
      <c r="I220" s="280"/>
      <c r="J220" s="280"/>
      <c r="K220" s="280"/>
      <c r="L220" s="280"/>
      <c r="M220" s="280"/>
      <c r="N220" s="280"/>
      <c r="O220" s="280"/>
      <c r="P220" s="280"/>
      <c r="Q220" s="280"/>
      <c r="R220" s="280"/>
      <c r="S220" s="280"/>
      <c r="T220" s="280"/>
      <c r="U220" s="280"/>
      <c r="V220" s="280"/>
    </row>
    <row r="221" spans="7:22" x14ac:dyDescent="0.25">
      <c r="G221" s="312"/>
      <c r="H221" s="312"/>
      <c r="I221" s="280"/>
      <c r="J221" s="280"/>
      <c r="K221" s="280"/>
      <c r="L221" s="280"/>
      <c r="M221" s="280"/>
      <c r="N221" s="280"/>
      <c r="O221" s="280"/>
      <c r="P221" s="280"/>
      <c r="Q221" s="280"/>
      <c r="R221" s="280"/>
      <c r="S221" s="280"/>
      <c r="T221" s="280"/>
      <c r="U221" s="280"/>
      <c r="V221" s="280"/>
    </row>
    <row r="222" spans="7:22" x14ac:dyDescent="0.25">
      <c r="G222" s="312"/>
      <c r="H222" s="312"/>
      <c r="I222" s="280"/>
      <c r="J222" s="280"/>
      <c r="K222" s="280"/>
      <c r="L222" s="280"/>
      <c r="M222" s="280"/>
      <c r="N222" s="280"/>
      <c r="O222" s="280"/>
      <c r="P222" s="280"/>
      <c r="Q222" s="280"/>
      <c r="R222" s="280"/>
      <c r="S222" s="280"/>
      <c r="T222" s="280"/>
      <c r="U222" s="280"/>
      <c r="V222" s="280"/>
    </row>
    <row r="223" spans="7:22" x14ac:dyDescent="0.25">
      <c r="G223" s="312"/>
      <c r="H223" s="312"/>
      <c r="I223" s="280"/>
      <c r="J223" s="280"/>
      <c r="K223" s="280"/>
      <c r="L223" s="280"/>
      <c r="M223" s="280"/>
      <c r="N223" s="280"/>
      <c r="O223" s="280"/>
      <c r="P223" s="280"/>
      <c r="Q223" s="280"/>
      <c r="R223" s="280"/>
      <c r="S223" s="280"/>
      <c r="T223" s="280"/>
      <c r="U223" s="280"/>
      <c r="V223" s="280"/>
    </row>
    <row r="224" spans="7:22" x14ac:dyDescent="0.25">
      <c r="G224" s="312"/>
      <c r="H224" s="312"/>
      <c r="I224" s="280"/>
      <c r="J224" s="280"/>
      <c r="K224" s="280"/>
      <c r="L224" s="280"/>
      <c r="M224" s="280"/>
      <c r="N224" s="280"/>
      <c r="O224" s="280"/>
      <c r="P224" s="280"/>
      <c r="Q224" s="280"/>
      <c r="R224" s="280"/>
      <c r="S224" s="280"/>
      <c r="T224" s="280"/>
      <c r="U224" s="280"/>
      <c r="V224" s="280"/>
    </row>
    <row r="225" spans="7:22" x14ac:dyDescent="0.25">
      <c r="G225" s="312"/>
      <c r="H225" s="312"/>
      <c r="I225" s="280"/>
      <c r="J225" s="280"/>
      <c r="K225" s="280"/>
      <c r="L225" s="280"/>
      <c r="M225" s="280"/>
      <c r="N225" s="280"/>
      <c r="O225" s="280"/>
      <c r="P225" s="280"/>
      <c r="Q225" s="280"/>
      <c r="R225" s="280"/>
      <c r="S225" s="280"/>
      <c r="T225" s="280"/>
      <c r="U225" s="280"/>
      <c r="V225" s="280"/>
    </row>
    <row r="226" spans="7:22" x14ac:dyDescent="0.25">
      <c r="G226" s="312"/>
      <c r="H226" s="312"/>
      <c r="I226" s="280"/>
      <c r="J226" s="280"/>
      <c r="K226" s="280"/>
      <c r="L226" s="280"/>
      <c r="M226" s="280"/>
      <c r="N226" s="280"/>
      <c r="O226" s="280"/>
      <c r="P226" s="280"/>
      <c r="Q226" s="280"/>
      <c r="R226" s="280"/>
      <c r="S226" s="280"/>
      <c r="T226" s="280"/>
      <c r="U226" s="280"/>
      <c r="V226" s="280"/>
    </row>
    <row r="227" spans="7:22" x14ac:dyDescent="0.25">
      <c r="G227" s="312"/>
      <c r="H227" s="312"/>
      <c r="I227" s="280"/>
      <c r="J227" s="280"/>
      <c r="K227" s="280"/>
      <c r="L227" s="280"/>
      <c r="M227" s="280"/>
      <c r="N227" s="280"/>
      <c r="O227" s="280"/>
      <c r="P227" s="280"/>
      <c r="Q227" s="280"/>
      <c r="R227" s="280"/>
      <c r="S227" s="280"/>
      <c r="T227" s="280"/>
      <c r="U227" s="280"/>
      <c r="V227" s="280"/>
    </row>
    <row r="228" spans="7:22" x14ac:dyDescent="0.25">
      <c r="G228" s="312"/>
      <c r="H228" s="312"/>
      <c r="I228" s="280"/>
      <c r="J228" s="280"/>
      <c r="K228" s="280"/>
      <c r="L228" s="280"/>
      <c r="M228" s="280"/>
      <c r="N228" s="280"/>
      <c r="O228" s="280"/>
      <c r="P228" s="280"/>
      <c r="Q228" s="280"/>
      <c r="R228" s="280"/>
      <c r="S228" s="280"/>
      <c r="T228" s="280"/>
      <c r="U228" s="280"/>
      <c r="V228" s="280"/>
    </row>
    <row r="229" spans="7:22" x14ac:dyDescent="0.25">
      <c r="G229" s="312"/>
      <c r="H229" s="312"/>
      <c r="I229" s="280"/>
      <c r="J229" s="280"/>
      <c r="K229" s="280"/>
      <c r="L229" s="280"/>
      <c r="M229" s="280"/>
      <c r="N229" s="280"/>
      <c r="O229" s="280"/>
      <c r="P229" s="280"/>
      <c r="Q229" s="280"/>
      <c r="R229" s="280"/>
      <c r="S229" s="280"/>
      <c r="T229" s="280"/>
      <c r="U229" s="280"/>
      <c r="V229" s="280"/>
    </row>
    <row r="230" spans="7:22" x14ac:dyDescent="0.25">
      <c r="G230" s="312"/>
      <c r="H230" s="312"/>
      <c r="I230" s="280"/>
      <c r="J230" s="280"/>
      <c r="K230" s="280"/>
      <c r="L230" s="280"/>
      <c r="M230" s="280"/>
      <c r="N230" s="280"/>
      <c r="O230" s="280"/>
      <c r="P230" s="280"/>
      <c r="Q230" s="280"/>
      <c r="R230" s="280"/>
      <c r="S230" s="280"/>
      <c r="T230" s="280"/>
      <c r="U230" s="280"/>
      <c r="V230" s="280"/>
    </row>
    <row r="231" spans="7:22" x14ac:dyDescent="0.25">
      <c r="G231" s="312"/>
      <c r="H231" s="312"/>
      <c r="I231" s="280"/>
      <c r="J231" s="280"/>
      <c r="K231" s="280"/>
      <c r="L231" s="280"/>
      <c r="M231" s="280"/>
      <c r="N231" s="280"/>
      <c r="O231" s="280"/>
      <c r="P231" s="280"/>
      <c r="Q231" s="280"/>
      <c r="R231" s="280"/>
      <c r="S231" s="280"/>
      <c r="T231" s="280"/>
      <c r="U231" s="280"/>
      <c r="V231" s="280"/>
    </row>
    <row r="232" spans="7:22" x14ac:dyDescent="0.25">
      <c r="G232" s="312"/>
      <c r="H232" s="312"/>
      <c r="I232" s="280"/>
      <c r="J232" s="280"/>
      <c r="K232" s="280"/>
      <c r="L232" s="280"/>
      <c r="M232" s="280"/>
      <c r="N232" s="280"/>
      <c r="O232" s="280"/>
      <c r="P232" s="280"/>
      <c r="Q232" s="280"/>
      <c r="R232" s="280"/>
      <c r="S232" s="280"/>
      <c r="T232" s="280"/>
      <c r="U232" s="280"/>
      <c r="V232" s="280"/>
    </row>
    <row r="233" spans="7:22" x14ac:dyDescent="0.25">
      <c r="G233" s="312"/>
      <c r="H233" s="312"/>
      <c r="I233" s="280"/>
      <c r="J233" s="280"/>
      <c r="K233" s="280"/>
      <c r="L233" s="280"/>
      <c r="M233" s="280"/>
      <c r="N233" s="280"/>
      <c r="O233" s="280"/>
      <c r="P233" s="280"/>
      <c r="Q233" s="280"/>
      <c r="R233" s="280"/>
      <c r="S233" s="280"/>
      <c r="T233" s="280"/>
      <c r="U233" s="280"/>
      <c r="V233" s="280"/>
    </row>
    <row r="234" spans="7:22" x14ac:dyDescent="0.25">
      <c r="G234" s="312"/>
      <c r="H234" s="312"/>
      <c r="I234" s="280"/>
      <c r="J234" s="280"/>
      <c r="K234" s="280"/>
      <c r="L234" s="280"/>
      <c r="M234" s="280"/>
      <c r="N234" s="280"/>
      <c r="O234" s="280"/>
      <c r="P234" s="280"/>
      <c r="Q234" s="280"/>
      <c r="R234" s="280"/>
      <c r="S234" s="280"/>
      <c r="T234" s="280"/>
      <c r="U234" s="280"/>
      <c r="V234" s="280"/>
    </row>
    <row r="235" spans="7:22" x14ac:dyDescent="0.25">
      <c r="G235" s="312"/>
      <c r="H235" s="312"/>
      <c r="I235" s="280"/>
      <c r="J235" s="280"/>
      <c r="K235" s="280"/>
      <c r="L235" s="280"/>
      <c r="M235" s="280"/>
      <c r="N235" s="280"/>
      <c r="O235" s="280"/>
      <c r="P235" s="280"/>
      <c r="Q235" s="280"/>
      <c r="R235" s="280"/>
      <c r="S235" s="280"/>
      <c r="T235" s="280"/>
      <c r="U235" s="280"/>
      <c r="V235" s="280"/>
    </row>
    <row r="236" spans="7:22" x14ac:dyDescent="0.25">
      <c r="G236" s="312"/>
      <c r="H236" s="312"/>
      <c r="I236" s="280"/>
      <c r="J236" s="280"/>
      <c r="K236" s="280"/>
      <c r="L236" s="280"/>
      <c r="M236" s="280"/>
      <c r="N236" s="280"/>
      <c r="O236" s="280"/>
      <c r="P236" s="280"/>
      <c r="Q236" s="280"/>
      <c r="R236" s="280"/>
      <c r="S236" s="280"/>
      <c r="T236" s="280"/>
      <c r="U236" s="280"/>
      <c r="V236" s="280"/>
    </row>
    <row r="237" spans="7:22" x14ac:dyDescent="0.25">
      <c r="G237" s="312"/>
      <c r="H237" s="312"/>
      <c r="I237" s="394"/>
      <c r="O237" s="394"/>
      <c r="P237" s="394"/>
      <c r="Q237" s="394"/>
      <c r="R237" s="394"/>
      <c r="S237" s="394"/>
      <c r="T237" s="394"/>
      <c r="U237" s="394"/>
      <c r="V237" s="394"/>
    </row>
    <row r="238" spans="7:22" x14ac:dyDescent="0.25">
      <c r="G238" s="312"/>
      <c r="H238" s="312"/>
      <c r="I238" s="394"/>
      <c r="O238" s="394"/>
      <c r="P238" s="394"/>
      <c r="Q238" s="394"/>
      <c r="R238" s="394"/>
      <c r="S238" s="394"/>
      <c r="T238" s="394"/>
      <c r="U238" s="394"/>
      <c r="V238" s="394"/>
    </row>
    <row r="239" spans="7:22" x14ac:dyDescent="0.25">
      <c r="G239" s="312"/>
      <c r="H239" s="312"/>
      <c r="I239" s="394"/>
      <c r="O239" s="394"/>
      <c r="P239" s="394"/>
      <c r="Q239" s="394"/>
      <c r="R239" s="394"/>
      <c r="S239" s="394"/>
      <c r="T239" s="394"/>
      <c r="U239" s="394"/>
      <c r="V239" s="394"/>
    </row>
    <row r="240" spans="7:22" x14ac:dyDescent="0.25">
      <c r="G240" s="312"/>
      <c r="H240" s="312"/>
      <c r="I240" s="394"/>
      <c r="O240" s="394"/>
      <c r="P240" s="394"/>
      <c r="Q240" s="394"/>
      <c r="R240" s="394"/>
      <c r="S240" s="394"/>
      <c r="T240" s="394"/>
      <c r="U240" s="394"/>
      <c r="V240" s="394"/>
    </row>
    <row r="241" spans="7:22" x14ac:dyDescent="0.25">
      <c r="G241" s="312"/>
      <c r="H241" s="312"/>
      <c r="I241" s="394"/>
      <c r="O241" s="394"/>
      <c r="P241" s="394"/>
      <c r="Q241" s="394"/>
      <c r="R241" s="394"/>
      <c r="S241" s="394"/>
      <c r="T241" s="394"/>
      <c r="U241" s="394"/>
      <c r="V241" s="394"/>
    </row>
    <row r="242" spans="7:22" x14ac:dyDescent="0.25">
      <c r="G242" s="312"/>
      <c r="H242" s="312"/>
      <c r="I242" s="280"/>
      <c r="J242" s="280"/>
      <c r="K242" s="280"/>
      <c r="L242" s="280"/>
      <c r="M242" s="280"/>
      <c r="N242" s="280"/>
      <c r="O242" s="394"/>
      <c r="P242" s="394"/>
      <c r="Q242" s="394"/>
      <c r="R242" s="394"/>
      <c r="S242" s="394"/>
      <c r="T242" s="394"/>
      <c r="U242" s="394"/>
      <c r="V242" s="394"/>
    </row>
    <row r="243" spans="7:22" x14ac:dyDescent="0.25">
      <c r="G243" s="312"/>
      <c r="H243" s="312"/>
      <c r="I243" s="280"/>
      <c r="J243" s="280"/>
      <c r="K243" s="280"/>
      <c r="L243" s="280"/>
      <c r="M243" s="280"/>
      <c r="N243" s="280"/>
      <c r="O243" s="394"/>
      <c r="P243" s="394"/>
      <c r="Q243" s="394"/>
      <c r="R243" s="394"/>
      <c r="S243" s="394"/>
      <c r="T243" s="394"/>
      <c r="U243" s="394"/>
      <c r="V243" s="394"/>
    </row>
    <row r="244" spans="7:22" x14ac:dyDescent="0.25">
      <c r="G244" s="312"/>
      <c r="H244" s="312"/>
      <c r="I244" s="280"/>
      <c r="J244" s="280"/>
      <c r="K244" s="280"/>
      <c r="L244" s="280"/>
      <c r="M244" s="280"/>
      <c r="N244" s="280"/>
      <c r="O244" s="394"/>
      <c r="P244" s="394"/>
      <c r="Q244" s="394"/>
      <c r="R244" s="394"/>
      <c r="S244" s="394"/>
      <c r="T244" s="394"/>
      <c r="U244" s="394"/>
      <c r="V244" s="394"/>
    </row>
    <row r="245" spans="7:22" x14ac:dyDescent="0.25">
      <c r="G245" s="312"/>
      <c r="H245" s="312"/>
      <c r="I245" s="280"/>
      <c r="J245" s="280"/>
      <c r="K245" s="280"/>
      <c r="L245" s="280"/>
      <c r="M245" s="280"/>
      <c r="N245" s="280"/>
      <c r="O245" s="394"/>
      <c r="P245" s="394"/>
      <c r="Q245" s="394"/>
      <c r="R245" s="394"/>
      <c r="S245" s="394"/>
      <c r="T245" s="394"/>
      <c r="U245" s="394"/>
      <c r="V245" s="394"/>
    </row>
    <row r="246" spans="7:22" x14ac:dyDescent="0.25">
      <c r="G246" s="312"/>
      <c r="H246" s="312"/>
      <c r="I246" s="280"/>
      <c r="J246" s="280"/>
      <c r="K246" s="280"/>
      <c r="L246" s="280"/>
      <c r="M246" s="280"/>
      <c r="N246" s="280"/>
      <c r="O246" s="394"/>
      <c r="P246" s="394"/>
      <c r="Q246" s="394"/>
      <c r="R246" s="394"/>
      <c r="S246" s="394"/>
      <c r="T246" s="394"/>
      <c r="U246" s="394"/>
      <c r="V246" s="394"/>
    </row>
    <row r="247" spans="7:22" x14ac:dyDescent="0.25">
      <c r="G247" s="312"/>
      <c r="H247" s="312"/>
      <c r="I247" s="280"/>
      <c r="J247" s="280"/>
      <c r="K247" s="280"/>
      <c r="L247" s="280"/>
      <c r="M247" s="280"/>
      <c r="N247" s="280"/>
      <c r="O247" s="394"/>
      <c r="P247" s="394"/>
      <c r="Q247" s="394"/>
      <c r="R247" s="394"/>
      <c r="S247" s="394"/>
      <c r="T247" s="394"/>
      <c r="U247" s="394"/>
      <c r="V247" s="394"/>
    </row>
    <row r="248" spans="7:22" x14ac:dyDescent="0.25">
      <c r="G248" s="312"/>
      <c r="H248" s="312"/>
      <c r="I248" s="280"/>
      <c r="J248" s="280"/>
      <c r="K248" s="280"/>
      <c r="L248" s="280"/>
      <c r="M248" s="280"/>
      <c r="N248" s="280"/>
      <c r="O248" s="394"/>
      <c r="P248" s="394"/>
      <c r="Q248" s="394"/>
      <c r="R248" s="394"/>
      <c r="S248" s="394"/>
      <c r="T248" s="394"/>
      <c r="U248" s="394"/>
      <c r="V248" s="394"/>
    </row>
    <row r="249" spans="7:22" x14ac:dyDescent="0.25">
      <c r="G249" s="312"/>
      <c r="H249" s="312"/>
      <c r="I249" s="280"/>
      <c r="J249" s="280"/>
      <c r="K249" s="280"/>
      <c r="L249" s="280"/>
      <c r="M249" s="280"/>
      <c r="N249" s="280"/>
      <c r="O249" s="394"/>
      <c r="P249" s="394"/>
      <c r="Q249" s="394"/>
      <c r="R249" s="394"/>
      <c r="S249" s="394"/>
      <c r="T249" s="394"/>
      <c r="U249" s="394"/>
      <c r="V249" s="394"/>
    </row>
    <row r="250" spans="7:22" x14ac:dyDescent="0.25">
      <c r="G250" s="312"/>
      <c r="H250" s="312"/>
      <c r="I250" s="280"/>
      <c r="J250" s="280"/>
      <c r="K250" s="280"/>
      <c r="L250" s="280"/>
      <c r="M250" s="280"/>
      <c r="N250" s="280"/>
      <c r="O250" s="394"/>
      <c r="P250" s="394"/>
      <c r="Q250" s="394"/>
      <c r="R250" s="394"/>
      <c r="S250" s="394"/>
      <c r="T250" s="394"/>
      <c r="U250" s="394"/>
      <c r="V250" s="394"/>
    </row>
    <row r="251" spans="7:22" x14ac:dyDescent="0.25">
      <c r="G251" s="312"/>
      <c r="H251" s="312"/>
      <c r="I251" s="280"/>
      <c r="J251" s="280"/>
      <c r="K251" s="280"/>
      <c r="L251" s="280"/>
      <c r="M251" s="280"/>
      <c r="N251" s="280"/>
      <c r="O251" s="394"/>
      <c r="P251" s="394"/>
      <c r="Q251" s="394"/>
      <c r="R251" s="394"/>
      <c r="S251" s="394"/>
      <c r="T251" s="394"/>
      <c r="U251" s="394"/>
      <c r="V251" s="394"/>
    </row>
    <row r="252" spans="7:22" x14ac:dyDescent="0.25">
      <c r="G252" s="312"/>
      <c r="H252" s="312"/>
      <c r="I252" s="280"/>
      <c r="J252" s="280"/>
      <c r="K252" s="280"/>
      <c r="L252" s="280"/>
      <c r="M252" s="280"/>
      <c r="N252" s="280"/>
      <c r="O252" s="394"/>
      <c r="P252" s="394"/>
      <c r="Q252" s="394"/>
      <c r="R252" s="394"/>
      <c r="S252" s="394"/>
      <c r="T252" s="394"/>
      <c r="U252" s="394"/>
      <c r="V252" s="394"/>
    </row>
    <row r="253" spans="7:22" x14ac:dyDescent="0.25">
      <c r="G253" s="312"/>
      <c r="H253" s="312"/>
      <c r="I253" s="280"/>
      <c r="J253" s="280"/>
      <c r="K253" s="280"/>
      <c r="L253" s="280"/>
      <c r="M253" s="280"/>
      <c r="N253" s="280"/>
      <c r="O253" s="394"/>
      <c r="P253" s="394"/>
      <c r="Q253" s="394"/>
      <c r="R253" s="394"/>
      <c r="S253" s="394"/>
      <c r="T253" s="394"/>
      <c r="U253" s="394"/>
      <c r="V253" s="394"/>
    </row>
    <row r="254" spans="7:22" x14ac:dyDescent="0.25">
      <c r="G254" s="312"/>
      <c r="H254" s="312"/>
      <c r="I254" s="280"/>
      <c r="J254" s="280"/>
      <c r="K254" s="280"/>
      <c r="L254" s="280"/>
      <c r="M254" s="280"/>
      <c r="N254" s="280"/>
      <c r="O254" s="394"/>
      <c r="P254" s="394"/>
      <c r="Q254" s="394"/>
      <c r="R254" s="394"/>
      <c r="S254" s="394"/>
      <c r="T254" s="394"/>
      <c r="U254" s="394"/>
      <c r="V254" s="394"/>
    </row>
    <row r="255" spans="7:22" x14ac:dyDescent="0.25">
      <c r="G255" s="312"/>
      <c r="H255" s="312"/>
      <c r="I255" s="280"/>
      <c r="J255" s="280"/>
      <c r="K255" s="280"/>
      <c r="L255" s="280"/>
      <c r="M255" s="280"/>
      <c r="N255" s="280"/>
      <c r="O255" s="394"/>
      <c r="P255" s="394"/>
      <c r="Q255" s="394"/>
      <c r="R255" s="394"/>
      <c r="S255" s="394"/>
      <c r="T255" s="394"/>
      <c r="U255" s="394"/>
      <c r="V255" s="394"/>
    </row>
    <row r="256" spans="7:22" x14ac:dyDescent="0.25">
      <c r="G256" s="312"/>
      <c r="H256" s="312"/>
      <c r="I256" s="280"/>
      <c r="J256" s="280"/>
      <c r="K256" s="280"/>
      <c r="L256" s="280"/>
      <c r="M256" s="280"/>
      <c r="N256" s="280"/>
      <c r="O256" s="394"/>
      <c r="P256" s="394"/>
      <c r="Q256" s="394"/>
      <c r="R256" s="394"/>
      <c r="S256" s="394"/>
      <c r="T256" s="394"/>
      <c r="U256" s="394"/>
      <c r="V256" s="394"/>
    </row>
    <row r="257" spans="7:22" x14ac:dyDescent="0.25">
      <c r="G257" s="312"/>
      <c r="H257" s="312"/>
      <c r="I257" s="280"/>
      <c r="J257" s="280"/>
      <c r="K257" s="280"/>
      <c r="L257" s="280"/>
      <c r="M257" s="280"/>
      <c r="N257" s="280"/>
      <c r="O257" s="394"/>
      <c r="P257" s="394"/>
      <c r="Q257" s="394"/>
      <c r="R257" s="394"/>
      <c r="S257" s="394"/>
      <c r="T257" s="394"/>
      <c r="U257" s="394"/>
      <c r="V257" s="394"/>
    </row>
    <row r="258" spans="7:22" x14ac:dyDescent="0.25">
      <c r="G258" s="312"/>
      <c r="H258" s="312"/>
      <c r="I258" s="280"/>
      <c r="J258" s="280"/>
      <c r="K258" s="280"/>
      <c r="L258" s="280"/>
      <c r="M258" s="280"/>
      <c r="N258" s="280"/>
      <c r="O258" s="394"/>
      <c r="P258" s="394"/>
      <c r="Q258" s="394"/>
      <c r="R258" s="394"/>
      <c r="S258" s="394"/>
      <c r="T258" s="394"/>
      <c r="U258" s="394"/>
      <c r="V258" s="394"/>
    </row>
    <row r="259" spans="7:22" x14ac:dyDescent="0.25">
      <c r="G259" s="312"/>
      <c r="H259" s="312"/>
      <c r="I259" s="280"/>
      <c r="J259" s="280"/>
      <c r="K259" s="280"/>
      <c r="L259" s="280"/>
      <c r="M259" s="280"/>
      <c r="N259" s="280"/>
      <c r="O259" s="394"/>
      <c r="P259" s="394"/>
      <c r="Q259" s="394"/>
      <c r="R259" s="394"/>
      <c r="S259" s="394"/>
      <c r="T259" s="394"/>
      <c r="U259" s="394"/>
      <c r="V259" s="394"/>
    </row>
    <row r="260" spans="7:22" x14ac:dyDescent="0.25">
      <c r="G260" s="312"/>
      <c r="H260" s="312"/>
      <c r="I260" s="280"/>
      <c r="J260" s="280"/>
      <c r="K260" s="280"/>
      <c r="L260" s="280"/>
      <c r="M260" s="280"/>
      <c r="N260" s="280"/>
      <c r="O260" s="394"/>
      <c r="P260" s="394"/>
      <c r="Q260" s="394"/>
      <c r="R260" s="394"/>
      <c r="S260" s="394"/>
      <c r="T260" s="394"/>
      <c r="U260" s="394"/>
      <c r="V260" s="394"/>
    </row>
    <row r="261" spans="7:22" x14ac:dyDescent="0.25">
      <c r="G261" s="312"/>
      <c r="H261" s="312"/>
      <c r="I261" s="280"/>
      <c r="J261" s="280"/>
      <c r="K261" s="280"/>
      <c r="L261" s="280"/>
      <c r="M261" s="280"/>
      <c r="N261" s="280"/>
      <c r="O261" s="394"/>
      <c r="P261" s="394"/>
      <c r="Q261" s="394"/>
      <c r="R261" s="394"/>
      <c r="S261" s="394"/>
      <c r="T261" s="394"/>
      <c r="U261" s="394"/>
      <c r="V261" s="394"/>
    </row>
    <row r="262" spans="7:22" x14ac:dyDescent="0.25">
      <c r="G262" s="312"/>
      <c r="H262" s="312"/>
      <c r="I262" s="280"/>
      <c r="J262" s="280"/>
      <c r="K262" s="280"/>
      <c r="L262" s="280"/>
      <c r="M262" s="280"/>
      <c r="N262" s="280"/>
      <c r="O262" s="394"/>
      <c r="P262" s="394"/>
      <c r="Q262" s="394"/>
      <c r="R262" s="394"/>
      <c r="S262" s="394"/>
      <c r="T262" s="394"/>
      <c r="U262" s="394"/>
      <c r="V262" s="394"/>
    </row>
    <row r="263" spans="7:22" x14ac:dyDescent="0.25">
      <c r="G263" s="312"/>
      <c r="H263" s="312"/>
      <c r="I263" s="280"/>
      <c r="J263" s="280"/>
      <c r="K263" s="280"/>
      <c r="L263" s="280"/>
      <c r="M263" s="280"/>
      <c r="N263" s="280"/>
      <c r="O263" s="394"/>
      <c r="P263" s="394"/>
      <c r="Q263" s="394"/>
      <c r="R263" s="394"/>
      <c r="S263" s="394"/>
      <c r="T263" s="394"/>
      <c r="U263" s="394"/>
      <c r="V263" s="394"/>
    </row>
    <row r="264" spans="7:22" x14ac:dyDescent="0.25">
      <c r="G264" s="312"/>
      <c r="H264" s="312"/>
      <c r="I264" s="280"/>
      <c r="J264" s="280"/>
      <c r="K264" s="280"/>
      <c r="L264" s="280"/>
      <c r="M264" s="280"/>
      <c r="N264" s="280"/>
      <c r="O264" s="394"/>
      <c r="P264" s="394"/>
      <c r="Q264" s="394"/>
      <c r="R264" s="394"/>
      <c r="S264" s="394"/>
      <c r="T264" s="394"/>
      <c r="U264" s="394"/>
      <c r="V264" s="394"/>
    </row>
    <row r="265" spans="7:22" x14ac:dyDescent="0.25">
      <c r="G265" s="312"/>
      <c r="H265" s="312"/>
      <c r="I265" s="280"/>
      <c r="J265" s="280"/>
      <c r="K265" s="280"/>
      <c r="L265" s="280"/>
      <c r="M265" s="280"/>
      <c r="N265" s="280"/>
      <c r="O265" s="394"/>
      <c r="P265" s="394"/>
      <c r="Q265" s="394"/>
      <c r="R265" s="394"/>
      <c r="S265" s="394"/>
      <c r="T265" s="394"/>
      <c r="U265" s="394"/>
      <c r="V265" s="394"/>
    </row>
    <row r="266" spans="7:22" x14ac:dyDescent="0.25">
      <c r="G266" s="312"/>
      <c r="H266" s="312"/>
      <c r="I266" s="280"/>
      <c r="J266" s="280"/>
      <c r="K266" s="280"/>
      <c r="L266" s="280"/>
      <c r="M266" s="280"/>
      <c r="N266" s="280"/>
      <c r="O266" s="394"/>
      <c r="P266" s="394"/>
      <c r="Q266" s="394"/>
      <c r="R266" s="394"/>
      <c r="S266" s="394"/>
      <c r="T266" s="394"/>
      <c r="U266" s="394"/>
      <c r="V266" s="394"/>
    </row>
    <row r="267" spans="7:22" x14ac:dyDescent="0.25">
      <c r="G267" s="312"/>
      <c r="H267" s="312"/>
      <c r="I267" s="280"/>
      <c r="J267" s="280"/>
      <c r="K267" s="280"/>
      <c r="L267" s="280"/>
      <c r="M267" s="280"/>
      <c r="N267" s="280"/>
      <c r="O267" s="394"/>
      <c r="P267" s="394"/>
      <c r="Q267" s="394"/>
      <c r="R267" s="394"/>
      <c r="S267" s="394"/>
      <c r="T267" s="394"/>
      <c r="U267" s="394"/>
      <c r="V267" s="394"/>
    </row>
    <row r="268" spans="7:22" x14ac:dyDescent="0.25">
      <c r="G268" s="312"/>
      <c r="H268" s="312"/>
      <c r="I268" s="280"/>
      <c r="J268" s="280"/>
      <c r="K268" s="280"/>
      <c r="L268" s="280"/>
      <c r="M268" s="280"/>
      <c r="N268" s="280"/>
      <c r="O268" s="394"/>
      <c r="P268" s="394"/>
      <c r="Q268" s="394"/>
      <c r="R268" s="394"/>
      <c r="S268" s="394"/>
      <c r="T268" s="394"/>
      <c r="U268" s="394"/>
      <c r="V268" s="394"/>
    </row>
    <row r="269" spans="7:22" x14ac:dyDescent="0.25">
      <c r="G269" s="312"/>
      <c r="H269" s="312"/>
      <c r="I269" s="280"/>
      <c r="J269" s="280"/>
      <c r="K269" s="280"/>
      <c r="L269" s="280"/>
      <c r="M269" s="280"/>
      <c r="N269" s="280"/>
      <c r="O269" s="394"/>
      <c r="P269" s="394"/>
      <c r="Q269" s="394"/>
      <c r="R269" s="394"/>
      <c r="S269" s="394"/>
      <c r="T269" s="394"/>
      <c r="U269" s="394"/>
      <c r="V269" s="394"/>
    </row>
    <row r="270" spans="7:22" x14ac:dyDescent="0.25">
      <c r="G270" s="312"/>
      <c r="H270" s="312"/>
      <c r="I270" s="280"/>
      <c r="J270" s="280"/>
      <c r="K270" s="280"/>
      <c r="L270" s="280"/>
      <c r="M270" s="280"/>
      <c r="N270" s="280"/>
      <c r="O270" s="394"/>
      <c r="P270" s="394"/>
      <c r="Q270" s="394"/>
      <c r="R270" s="394"/>
      <c r="S270" s="394"/>
      <c r="T270" s="394"/>
      <c r="U270" s="394"/>
      <c r="V270" s="394"/>
    </row>
    <row r="271" spans="7:22" x14ac:dyDescent="0.25">
      <c r="G271" s="312"/>
      <c r="H271" s="312"/>
      <c r="I271" s="280"/>
      <c r="J271" s="280"/>
      <c r="K271" s="280"/>
      <c r="L271" s="280"/>
      <c r="M271" s="280"/>
      <c r="N271" s="280"/>
      <c r="O271" s="394"/>
      <c r="P271" s="394"/>
      <c r="Q271" s="394"/>
      <c r="R271" s="394"/>
      <c r="S271" s="394"/>
      <c r="T271" s="394"/>
      <c r="U271" s="394"/>
      <c r="V271" s="394"/>
    </row>
    <row r="272" spans="7:22" x14ac:dyDescent="0.25">
      <c r="G272" s="312"/>
      <c r="H272" s="312"/>
      <c r="I272" s="280"/>
      <c r="J272" s="280"/>
      <c r="K272" s="280"/>
      <c r="L272" s="280"/>
      <c r="M272" s="280"/>
      <c r="N272" s="280"/>
      <c r="O272" s="394"/>
      <c r="P272" s="394"/>
      <c r="Q272" s="394"/>
      <c r="R272" s="394"/>
      <c r="S272" s="394"/>
      <c r="T272" s="394"/>
      <c r="U272" s="394"/>
      <c r="V272" s="394"/>
    </row>
    <row r="273" spans="7:22" x14ac:dyDescent="0.25">
      <c r="G273" s="312"/>
      <c r="H273" s="312"/>
      <c r="I273" s="280"/>
      <c r="J273" s="280"/>
      <c r="K273" s="280"/>
      <c r="L273" s="280"/>
      <c r="M273" s="280"/>
      <c r="N273" s="280"/>
      <c r="O273" s="394"/>
      <c r="P273" s="394"/>
      <c r="Q273" s="394"/>
      <c r="R273" s="394"/>
      <c r="S273" s="394"/>
      <c r="T273" s="394"/>
      <c r="U273" s="394"/>
      <c r="V273" s="394"/>
    </row>
    <row r="274" spans="7:22" x14ac:dyDescent="0.25">
      <c r="G274" s="312"/>
      <c r="H274" s="312"/>
      <c r="I274" s="280"/>
      <c r="J274" s="280"/>
      <c r="K274" s="280"/>
      <c r="L274" s="280"/>
      <c r="M274" s="280"/>
      <c r="N274" s="280"/>
      <c r="O274" s="394"/>
      <c r="P274" s="394"/>
      <c r="Q274" s="394"/>
      <c r="R274" s="394"/>
      <c r="S274" s="394"/>
      <c r="T274" s="394"/>
      <c r="U274" s="394"/>
      <c r="V274" s="394"/>
    </row>
    <row r="275" spans="7:22" x14ac:dyDescent="0.25">
      <c r="G275" s="312"/>
      <c r="H275" s="312"/>
      <c r="I275" s="280"/>
      <c r="J275" s="280"/>
      <c r="K275" s="280"/>
      <c r="L275" s="280"/>
      <c r="M275" s="280"/>
      <c r="N275" s="280"/>
      <c r="O275" s="394"/>
      <c r="P275" s="394"/>
      <c r="Q275" s="394"/>
      <c r="R275" s="394"/>
      <c r="S275" s="394"/>
      <c r="T275" s="394"/>
      <c r="U275" s="394"/>
      <c r="V275" s="394"/>
    </row>
    <row r="276" spans="7:22" x14ac:dyDescent="0.25">
      <c r="G276" s="312"/>
      <c r="H276" s="312"/>
      <c r="I276" s="280"/>
      <c r="J276" s="280"/>
      <c r="K276" s="280"/>
      <c r="L276" s="280"/>
      <c r="M276" s="280"/>
      <c r="N276" s="280"/>
      <c r="O276" s="394"/>
      <c r="P276" s="394"/>
      <c r="Q276" s="394"/>
      <c r="R276" s="394"/>
      <c r="S276" s="394"/>
      <c r="T276" s="394"/>
      <c r="U276" s="394"/>
      <c r="V276" s="394"/>
    </row>
    <row r="277" spans="7:22" x14ac:dyDescent="0.25">
      <c r="G277" s="312"/>
      <c r="H277" s="312"/>
      <c r="I277" s="280"/>
      <c r="J277" s="280"/>
      <c r="K277" s="280"/>
      <c r="L277" s="280"/>
      <c r="M277" s="280"/>
      <c r="N277" s="280"/>
      <c r="O277" s="394"/>
      <c r="P277" s="394"/>
      <c r="Q277" s="394"/>
      <c r="R277" s="394"/>
      <c r="S277" s="394"/>
      <c r="T277" s="394"/>
      <c r="U277" s="394"/>
      <c r="V277" s="394"/>
    </row>
    <row r="278" spans="7:22" x14ac:dyDescent="0.25">
      <c r="G278" s="312"/>
      <c r="H278" s="312"/>
      <c r="I278" s="280"/>
      <c r="J278" s="280"/>
      <c r="K278" s="280"/>
      <c r="L278" s="280"/>
      <c r="M278" s="280"/>
      <c r="N278" s="280"/>
      <c r="O278" s="394"/>
      <c r="P278" s="394"/>
      <c r="Q278" s="394"/>
      <c r="R278" s="394"/>
      <c r="S278" s="394"/>
      <c r="T278" s="394"/>
      <c r="U278" s="394"/>
      <c r="V278" s="394"/>
    </row>
    <row r="279" spans="7:22" x14ac:dyDescent="0.25">
      <c r="G279" s="312"/>
      <c r="H279" s="312"/>
      <c r="I279" s="280"/>
      <c r="J279" s="280"/>
      <c r="K279" s="280"/>
      <c r="L279" s="280"/>
      <c r="M279" s="280"/>
      <c r="N279" s="280"/>
      <c r="O279" s="394"/>
      <c r="P279" s="394"/>
      <c r="Q279" s="394"/>
      <c r="R279" s="394"/>
      <c r="S279" s="394"/>
      <c r="T279" s="394"/>
      <c r="U279" s="394"/>
      <c r="V279" s="394"/>
    </row>
    <row r="280" spans="7:22" x14ac:dyDescent="0.25">
      <c r="G280" s="312"/>
      <c r="H280" s="312"/>
      <c r="I280" s="280"/>
      <c r="J280" s="280"/>
      <c r="K280" s="280"/>
      <c r="L280" s="280"/>
      <c r="M280" s="280"/>
      <c r="N280" s="280"/>
      <c r="O280" s="394"/>
      <c r="P280" s="394"/>
      <c r="Q280" s="394"/>
      <c r="R280" s="394"/>
      <c r="S280" s="394"/>
      <c r="T280" s="394"/>
      <c r="U280" s="394"/>
      <c r="V280" s="394"/>
    </row>
    <row r="281" spans="7:22" x14ac:dyDescent="0.25">
      <c r="G281" s="312"/>
      <c r="H281" s="312"/>
      <c r="I281" s="280"/>
      <c r="J281" s="280"/>
      <c r="K281" s="280"/>
      <c r="L281" s="280"/>
      <c r="M281" s="280"/>
      <c r="N281" s="280"/>
      <c r="O281" s="394"/>
      <c r="P281" s="394"/>
      <c r="Q281" s="394"/>
      <c r="R281" s="394"/>
      <c r="S281" s="394"/>
      <c r="T281" s="394"/>
      <c r="U281" s="394"/>
      <c r="V281" s="394"/>
    </row>
    <row r="282" spans="7:22" x14ac:dyDescent="0.25">
      <c r="G282" s="312"/>
      <c r="H282" s="312"/>
      <c r="I282" s="280"/>
      <c r="J282" s="280"/>
      <c r="K282" s="280"/>
      <c r="L282" s="280"/>
      <c r="M282" s="280"/>
      <c r="N282" s="280"/>
      <c r="O282" s="394"/>
      <c r="P282" s="394"/>
      <c r="Q282" s="394"/>
      <c r="R282" s="394"/>
      <c r="S282" s="394"/>
      <c r="T282" s="394"/>
      <c r="U282" s="394"/>
      <c r="V282" s="394"/>
    </row>
    <row r="283" spans="7:22" x14ac:dyDescent="0.25">
      <c r="G283" s="312"/>
      <c r="H283" s="312"/>
      <c r="I283" s="280"/>
      <c r="J283" s="280"/>
      <c r="K283" s="280"/>
      <c r="L283" s="280"/>
      <c r="M283" s="280"/>
      <c r="N283" s="280"/>
      <c r="O283" s="394"/>
      <c r="P283" s="394"/>
      <c r="Q283" s="394"/>
      <c r="R283" s="394"/>
      <c r="S283" s="394"/>
      <c r="T283" s="394"/>
      <c r="U283" s="394"/>
      <c r="V283" s="394"/>
    </row>
    <row r="284" spans="7:22" x14ac:dyDescent="0.25">
      <c r="G284" s="312"/>
      <c r="H284" s="312"/>
      <c r="I284" s="280"/>
      <c r="J284" s="280"/>
      <c r="K284" s="280"/>
      <c r="L284" s="280"/>
      <c r="M284" s="280"/>
      <c r="N284" s="280"/>
      <c r="O284" s="394"/>
      <c r="P284" s="394"/>
      <c r="Q284" s="394"/>
      <c r="R284" s="394"/>
      <c r="S284" s="394"/>
      <c r="T284" s="394"/>
      <c r="U284" s="394"/>
      <c r="V284" s="394"/>
    </row>
    <row r="285" spans="7:22" x14ac:dyDescent="0.25">
      <c r="G285" s="312"/>
      <c r="H285" s="312"/>
      <c r="I285" s="280"/>
      <c r="J285" s="280"/>
      <c r="K285" s="280"/>
      <c r="L285" s="280"/>
      <c r="M285" s="280"/>
      <c r="N285" s="280"/>
      <c r="O285" s="394"/>
      <c r="P285" s="394"/>
      <c r="Q285" s="394"/>
      <c r="R285" s="394"/>
      <c r="S285" s="394"/>
      <c r="T285" s="394"/>
      <c r="U285" s="394"/>
      <c r="V285" s="394"/>
    </row>
    <row r="286" spans="7:22" x14ac:dyDescent="0.25">
      <c r="G286" s="312"/>
      <c r="H286" s="312"/>
      <c r="I286" s="280"/>
      <c r="J286" s="280"/>
      <c r="K286" s="280"/>
      <c r="L286" s="280"/>
      <c r="M286" s="280"/>
      <c r="N286" s="280"/>
      <c r="O286" s="394"/>
      <c r="P286" s="394"/>
      <c r="Q286" s="394"/>
      <c r="R286" s="394"/>
      <c r="S286" s="394"/>
      <c r="T286" s="394"/>
      <c r="U286" s="394"/>
      <c r="V286" s="394"/>
    </row>
    <row r="287" spans="7:22" x14ac:dyDescent="0.25">
      <c r="G287" s="312"/>
      <c r="H287" s="312"/>
      <c r="I287" s="280"/>
      <c r="J287" s="280"/>
      <c r="K287" s="280"/>
      <c r="L287" s="280"/>
      <c r="M287" s="280"/>
      <c r="N287" s="280"/>
      <c r="O287" s="394"/>
      <c r="P287" s="394"/>
      <c r="Q287" s="394"/>
      <c r="R287" s="394"/>
      <c r="S287" s="394"/>
      <c r="T287" s="394"/>
      <c r="U287" s="394"/>
      <c r="V287" s="394"/>
    </row>
    <row r="288" spans="7:22" x14ac:dyDescent="0.25">
      <c r="G288" s="312"/>
      <c r="H288" s="312"/>
      <c r="I288" s="280"/>
      <c r="J288" s="280"/>
      <c r="K288" s="280"/>
      <c r="L288" s="280"/>
      <c r="M288" s="280"/>
      <c r="N288" s="280"/>
      <c r="O288" s="394"/>
      <c r="P288" s="394"/>
      <c r="Q288" s="394"/>
      <c r="R288" s="394"/>
      <c r="S288" s="394"/>
      <c r="T288" s="394"/>
      <c r="U288" s="394"/>
      <c r="V288" s="394"/>
    </row>
    <row r="289" spans="7:22" x14ac:dyDescent="0.25">
      <c r="G289" s="312"/>
      <c r="H289" s="312"/>
      <c r="I289" s="280"/>
      <c r="J289" s="280"/>
      <c r="K289" s="280"/>
      <c r="L289" s="280"/>
      <c r="M289" s="280"/>
      <c r="N289" s="280"/>
      <c r="O289" s="394"/>
      <c r="P289" s="394"/>
      <c r="Q289" s="394"/>
      <c r="R289" s="394"/>
      <c r="S289" s="394"/>
      <c r="T289" s="394"/>
      <c r="U289" s="394"/>
      <c r="V289" s="394"/>
    </row>
    <row r="290" spans="7:22" x14ac:dyDescent="0.25">
      <c r="G290" s="312"/>
      <c r="H290" s="312"/>
      <c r="I290" s="280"/>
      <c r="J290" s="280"/>
      <c r="K290" s="280"/>
      <c r="L290" s="280"/>
      <c r="M290" s="280"/>
      <c r="N290" s="280"/>
      <c r="O290" s="394"/>
      <c r="P290" s="394"/>
      <c r="Q290" s="394"/>
      <c r="R290" s="394"/>
      <c r="S290" s="394"/>
      <c r="T290" s="394"/>
      <c r="U290" s="394"/>
      <c r="V290" s="394"/>
    </row>
    <row r="291" spans="7:22" x14ac:dyDescent="0.25">
      <c r="G291" s="312"/>
      <c r="H291" s="312"/>
      <c r="I291" s="280"/>
      <c r="J291" s="280"/>
      <c r="K291" s="280"/>
      <c r="L291" s="280"/>
      <c r="M291" s="280"/>
      <c r="N291" s="280"/>
      <c r="O291" s="394"/>
      <c r="P291" s="394"/>
      <c r="Q291" s="394"/>
      <c r="R291" s="394"/>
      <c r="S291" s="394"/>
      <c r="T291" s="394"/>
      <c r="U291" s="394"/>
      <c r="V291" s="394"/>
    </row>
    <row r="292" spans="7:22" x14ac:dyDescent="0.25">
      <c r="G292" s="312"/>
      <c r="H292" s="312"/>
      <c r="I292" s="280"/>
      <c r="J292" s="280"/>
      <c r="K292" s="280"/>
      <c r="L292" s="280"/>
      <c r="M292" s="280"/>
      <c r="N292" s="280"/>
      <c r="O292" s="394"/>
      <c r="P292" s="394"/>
      <c r="Q292" s="394"/>
      <c r="R292" s="394"/>
      <c r="S292" s="394"/>
      <c r="T292" s="394"/>
      <c r="U292" s="394"/>
      <c r="V292" s="394"/>
    </row>
    <row r="293" spans="7:22" x14ac:dyDescent="0.25">
      <c r="G293" s="312"/>
      <c r="H293" s="312"/>
      <c r="I293" s="137"/>
      <c r="J293" s="137"/>
      <c r="K293" s="137"/>
      <c r="L293" s="137"/>
      <c r="M293" s="137"/>
      <c r="N293" s="137"/>
    </row>
    <row r="294" spans="7:22" x14ac:dyDescent="0.25">
      <c r="G294" s="312"/>
      <c r="H294" s="312"/>
      <c r="I294" s="137"/>
      <c r="J294" s="137"/>
      <c r="K294" s="137"/>
      <c r="L294" s="137"/>
      <c r="M294" s="137"/>
      <c r="N294" s="137"/>
    </row>
    <row r="295" spans="7:22" x14ac:dyDescent="0.25">
      <c r="G295" s="312"/>
      <c r="H295" s="312"/>
      <c r="I295" s="137"/>
      <c r="J295" s="137"/>
      <c r="K295" s="137"/>
      <c r="L295" s="137"/>
      <c r="M295" s="137"/>
      <c r="N295" s="137"/>
    </row>
    <row r="296" spans="7:22" x14ac:dyDescent="0.25">
      <c r="G296" s="312"/>
      <c r="H296" s="312"/>
    </row>
    <row r="297" spans="7:22" x14ac:dyDescent="0.25">
      <c r="G297" s="312"/>
      <c r="H297" s="312"/>
    </row>
    <row r="298" spans="7:22" x14ac:dyDescent="0.25">
      <c r="G298" s="312"/>
      <c r="H298" s="312"/>
    </row>
    <row r="299" spans="7:22" x14ac:dyDescent="0.25">
      <c r="G299" s="312"/>
      <c r="H299" s="312"/>
    </row>
    <row r="300" spans="7:22" x14ac:dyDescent="0.25">
      <c r="G300" s="312"/>
      <c r="H300" s="312"/>
    </row>
    <row r="301" spans="7:22" x14ac:dyDescent="0.25">
      <c r="G301" s="312"/>
      <c r="H301" s="312"/>
    </row>
    <row r="306" spans="7:8" ht="17.25" customHeight="1" x14ac:dyDescent="0.25">
      <c r="G306" s="312"/>
      <c r="H306" s="312"/>
    </row>
  </sheetData>
  <mergeCells count="21">
    <mergeCell ref="B78:D84"/>
    <mergeCell ref="A1:A2"/>
    <mergeCell ref="B1:D2"/>
    <mergeCell ref="L16:L22"/>
    <mergeCell ref="B88:E129"/>
    <mergeCell ref="B21:D21"/>
    <mergeCell ref="B14:B15"/>
    <mergeCell ref="B17:C17"/>
    <mergeCell ref="B18:D18"/>
    <mergeCell ref="B19:B20"/>
    <mergeCell ref="B24:B25"/>
    <mergeCell ref="B36:D36"/>
    <mergeCell ref="B43:D43"/>
    <mergeCell ref="B44:D44"/>
    <mergeCell ref="B45:D45"/>
    <mergeCell ref="B49:D49"/>
    <mergeCell ref="B54:D54"/>
    <mergeCell ref="B60:D60"/>
    <mergeCell ref="B73:D73"/>
    <mergeCell ref="B77:D77"/>
    <mergeCell ref="A19:A23"/>
  </mergeCells>
  <conditionalFormatting sqref="BI6:BI54">
    <cfRule type="containsText" dxfId="129" priority="2" stopIfTrue="1" operator="containsText" text="Enter field address">
      <formula>NOT(ISERROR(SEARCH("Enter field address",BI6)))</formula>
    </cfRule>
  </conditionalFormatting>
  <conditionalFormatting sqref="BV6">
    <cfRule type="containsText" dxfId="128" priority="1" stopIfTrue="1" operator="containsText" text="Enter field address">
      <formula>NOT(ISERROR(SEARCH("Enter field address",BV6)))</formula>
    </cfRule>
  </conditionalFormatting>
  <dataValidations count="34">
    <dataValidation type="list" allowBlank="1" showInputMessage="1" sqref="D38" xr:uid="{00000000-0002-0000-0400-000000000000}">
      <formula1>"Digital, Physical, Other, Not known, No Built-in DAP meter"</formula1>
    </dataValidation>
    <dataValidation type="list" allowBlank="1" showInputMessage="1" sqref="D37" xr:uid="{00000000-0002-0000-0400-000001000000}">
      <formula1>"Yes, No, Do not know"</formula1>
    </dataValidation>
    <dataValidation type="list" allowBlank="1" showInputMessage="1" sqref="D25" xr:uid="{00000000-0002-0000-0400-000002000000}">
      <formula1>"Yes, No, Not known"</formula1>
    </dataValidation>
    <dataValidation type="list" allowBlank="1" showInputMessage="1" sqref="D69" xr:uid="{00000000-0002-0000-0400-000003000000}">
      <formula1>"Yes, No, Not Known, N/A"</formula1>
    </dataValidation>
    <dataValidation type="list" allowBlank="1" showInputMessage="1" sqref="D19" xr:uid="{00000000-0002-0000-0400-000004000000}">
      <formula1>"Seconds, Minutes - decimal point - seconds,Minutes - decimal point - minute decimal fraction, Other, Highly variable: see individual protocols, Not applicable, Not known"</formula1>
    </dataValidation>
    <dataValidation type="list" allowBlank="1" showInputMessage="1" sqref="D68" xr:uid="{00000000-0002-0000-0400-000005000000}">
      <formula1>"Not known, Digital video, Analogue video, Other"</formula1>
    </dataValidation>
    <dataValidation type="list" allowBlank="1" showInputMessage="1" sqref="D76" xr:uid="{00000000-0002-0000-0400-000006000000}">
      <formula1>" Available, Not Available, Not Known,"</formula1>
    </dataValidation>
    <dataValidation type="list" allowBlank="1" showInputMessage="1" sqref="D55" xr:uid="{00000000-0002-0000-0400-000007000000}">
      <formula1>"Yes, No, Through adjusting other settings, Not Known"</formula1>
    </dataValidation>
    <dataValidation type="list" allowBlank="1" showInputMessage="1" sqref="D51" xr:uid="{00000000-0002-0000-0400-000008000000}">
      <formula1>"Yes: continously variable, Yes: to set sizes,No, No: Focal spot size set automatically for operational mode, Other, Not known"</formula1>
    </dataValidation>
    <dataValidation type="list" allowBlank="1" showInputMessage="1" sqref="D50" xr:uid="{00000000-0002-0000-0400-000009000000}">
      <formula1>"Yes,Yes: Settings for bone or soft tissue and similar, Yes: Settings for high or standard image quality modes or similar, No, Through adjusting other settings, Not known,Not applicable"</formula1>
    </dataValidation>
    <dataValidation type="list" allowBlank="1" showInputMessage="1" sqref="D17" xr:uid="{00000000-0002-0000-0400-00000A000000}">
      <formula1>"Not measured, Yes: measured and applied, No: measured but not applied, Measured but not know if correction applied, No DAP meter, Not known"</formula1>
    </dataValidation>
    <dataValidation type="list" allowBlank="1" showInputMessage="1" sqref="D24" xr:uid="{00000000-0002-0000-0400-00000B000000}">
      <formula1>"X-ray Image Intensifier (II), Flat Panel Detector (FPD), Other, Not known"</formula1>
    </dataValidation>
    <dataValidation type="list" allowBlank="1" showInputMessage="1" sqref="D46" xr:uid="{00000000-0002-0000-0400-00000C000000}">
      <formula1>"No, Yes: but only for fluorscopy, Yes: but only for acquistion, Yes: combined value for fluoroscopy and acquistition, Yes: combined and separate values for fluoroscopy and acquisition, Yes: separate values for fluoroscopy and acquistion, Not known"</formula1>
    </dataValidation>
    <dataValidation type="list" allowBlank="1" showInputMessage="1" sqref="D47" xr:uid="{00000000-0002-0000-0400-00000D000000}">
      <formula1>"Yes, No, Not measured on this system, Not known"</formula1>
    </dataValidation>
    <dataValidation type="list" allowBlank="1" showInputMessage="1" sqref="D22" xr:uid="{00000000-0002-0000-0400-00000E000000}">
      <formula1>"Gy, dGy, cGy, mGy, µGy, Other, Not measured, Not Known"</formula1>
    </dataValidation>
    <dataValidation type="list" allowBlank="1" showInputMessage="1" sqref="D41" xr:uid="{00000000-0002-0000-0400-00000F000000}">
      <formula1>"Calibration perfromed through table/bed, Calibration perfromed with tube above bed, Calibrations perfromed with tube both below and above table/bed, Not known"</formula1>
    </dataValidation>
    <dataValidation type="list" allowBlank="1" showInputMessage="1" sqref="D56" xr:uid="{00000000-0002-0000-0400-000010000000}">
      <formula1>"Yes: continously variable, Yes: to set sizes, No, No: Focal spot size set automatically for operational mode, Other, Not known,"</formula1>
    </dataValidation>
    <dataValidation type="list" allowBlank="1" showInputMessage="1" sqref="D74" xr:uid="{00000000-0002-0000-0400-000011000000}">
      <formula1>"Available, Not Available, Not Known"</formula1>
    </dataValidation>
    <dataValidation type="list" allowBlank="1" showInputMessage="1" sqref="D33" xr:uid="{00000000-0002-0000-0400-000013000000}">
      <formula1>$O$5:$O$9</formula1>
    </dataValidation>
    <dataValidation type="list" allowBlank="1" showInputMessage="1" sqref="D57" xr:uid="{00000000-0002-0000-0400-000014000000}">
      <formula1>$Q$6:$Q$10</formula1>
    </dataValidation>
    <dataValidation type="list" allowBlank="1" showInputMessage="1" sqref="D29" xr:uid="{00000000-0002-0000-0400-000015000000}">
      <formula1>$S$6:$S$13</formula1>
    </dataValidation>
    <dataValidation type="list" allowBlank="1" showInputMessage="1" sqref="D48" xr:uid="{00000000-0002-0000-0400-000017000000}">
      <formula1>"Yes, No, Not known, Other: see text"</formula1>
    </dataValidation>
    <dataValidation type="list" allowBlank="1" showInputMessage="1" sqref="D53 D58" xr:uid="{00000000-0002-0000-0400-000018000000}">
      <formula1>"Yes, Yes: see Notes, No, Not Known"</formula1>
    </dataValidation>
    <dataValidation type="list" allowBlank="1" showInputMessage="1" sqref="D34" xr:uid="{00000000-0002-0000-0400-000019000000}">
      <formula1>$S$15:$S$24</formula1>
    </dataValidation>
    <dataValidation type="list" allowBlank="1" showInputMessage="1" sqref="D35" xr:uid="{00000000-0002-0000-0400-00001A000000}">
      <formula1>"Yes, No, Other, Other: see notes, Not known"</formula1>
    </dataValidation>
    <dataValidation allowBlank="1" showInputMessage="1" sqref="D23" xr:uid="{00000000-0002-0000-0400-00001B000000}"/>
    <dataValidation type="date" allowBlank="1" showInputMessage="1" showErrorMessage="1" sqref="D32" xr:uid="{00000000-0002-0000-0400-00001C000000}">
      <formula1>1</formula1>
      <formula2>402133</formula2>
    </dataValidation>
    <dataValidation type="list" allowBlank="1" showInputMessage="1" sqref="D14" xr:uid="{00000000-0002-0000-0400-000020000000}">
      <formula1>$O$12:$O$21</formula1>
    </dataValidation>
    <dataValidation type="list" allowBlank="1" showInputMessage="1" sqref="D52" xr:uid="{00000000-0002-0000-0400-000016000000}">
      <formula1>$Q$15:$Q$19</formula1>
    </dataValidation>
    <dataValidation type="list" allowBlank="1" showInputMessage="1" sqref="D30" xr:uid="{00000000-0002-0000-0400-00001F000000}">
      <formula1>$O$39:$O$63</formula1>
    </dataValidation>
    <dataValidation type="list" allowBlank="1" showInputMessage="1" sqref="D75" xr:uid="{00000000-0002-0000-0400-000012000000}">
      <formula1>$Q$42:$Q$46</formula1>
    </dataValidation>
    <dataValidation type="list" allowBlank="1" showInputMessage="1" sqref="D42" xr:uid="{F150C39F-9235-4497-9D85-85D76155CE10}">
      <formula1>$S$42:$S$48</formula1>
    </dataValidation>
    <dataValidation type="list" allowBlank="1" showInputMessage="1" sqref="D63" xr:uid="{00000000-0002-0000-0400-00001E000000}">
      <formula1>$R$37:$R$61</formula1>
    </dataValidation>
    <dataValidation type="list" allowBlank="1" showInputMessage="1" sqref="D13" xr:uid="{00000000-0002-0000-0400-00001D000000}">
      <formula1>$O$23:$O$32</formula1>
    </dataValidation>
  </dataValidations>
  <printOptions headings="1"/>
  <pageMargins left="0.23622047244094491" right="0.23622047244094491" top="0.74803149606299213" bottom="0.74803149606299213" header="0.31496062992125984" footer="0.31496062992125984"/>
  <pageSetup paperSize="8" scale="83" fitToHeight="0"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FF"/>
    <pageSetUpPr fitToPage="1"/>
  </sheetPr>
  <dimension ref="A1:CQ232"/>
  <sheetViews>
    <sheetView zoomScale="80" zoomScaleNormal="80" workbookViewId="0"/>
  </sheetViews>
  <sheetFormatPr defaultColWidth="0" defaultRowHeight="15" x14ac:dyDescent="0.25"/>
  <cols>
    <col min="1" max="1" width="11" style="312" customWidth="1"/>
    <col min="2" max="2" width="13.7109375" style="312" customWidth="1"/>
    <col min="3" max="3" width="50.7109375" style="401" customWidth="1"/>
    <col min="4" max="4" width="50.7109375" style="312" customWidth="1"/>
    <col min="5" max="5" width="49.7109375" style="312" customWidth="1"/>
    <col min="6" max="6" width="30.28515625" style="394" customWidth="1"/>
    <col min="7" max="7" width="36" style="41" customWidth="1"/>
    <col min="8" max="8" width="41.5703125" style="312" customWidth="1"/>
    <col min="9" max="9" width="34.5703125" style="312" customWidth="1"/>
    <col min="10" max="10" width="30.28515625" style="394" customWidth="1"/>
    <col min="11" max="11" width="28" style="312" customWidth="1"/>
    <col min="12" max="12" width="29.7109375" style="312" customWidth="1"/>
    <col min="13" max="13" width="30.42578125" style="312" customWidth="1"/>
    <col min="14" max="14" width="30.28515625" style="312" customWidth="1"/>
    <col min="15" max="15" width="32.42578125" style="312" customWidth="1"/>
    <col min="16" max="16" width="27.85546875" style="312" customWidth="1"/>
    <col min="17" max="17" width="27.85546875" style="394" customWidth="1"/>
    <col min="18" max="20" width="30.28515625" style="394" customWidth="1"/>
    <col min="21" max="21" width="33.85546875" style="394" customWidth="1"/>
    <col min="22" max="25" width="30.28515625" style="394" customWidth="1"/>
    <col min="26" max="26" width="33.5703125" style="312" customWidth="1"/>
    <col min="27" max="27" width="26.85546875" style="312" customWidth="1"/>
    <col min="28" max="31" width="20.7109375" style="312" customWidth="1"/>
    <col min="32" max="32" width="92.85546875" style="312" bestFit="1" customWidth="1"/>
    <col min="33" max="33" width="19.28515625" style="394" customWidth="1"/>
    <col min="34" max="34" width="42.7109375" style="394" customWidth="1"/>
    <col min="35" max="35" width="46.7109375" style="312" customWidth="1"/>
    <col min="36" max="36" width="19.42578125" style="394" customWidth="1"/>
    <col min="37" max="37" width="42.7109375" style="312" customWidth="1"/>
    <col min="38" max="38" width="58.42578125" style="312" customWidth="1"/>
    <col min="39" max="39" width="50.42578125" style="312" customWidth="1"/>
    <col min="40" max="40" width="51.42578125" style="312" customWidth="1"/>
    <col min="41" max="41" width="22.28515625" style="312" customWidth="1"/>
    <col min="42" max="44" width="9.140625" style="312" customWidth="1"/>
    <col min="45" max="45" width="11.28515625" style="394" hidden="1" customWidth="1"/>
    <col min="46" max="46" width="12.140625" style="394" hidden="1" customWidth="1"/>
    <col min="47" max="47" width="30.28515625" style="394" hidden="1" customWidth="1"/>
    <col min="48" max="48" width="11.85546875" style="394" hidden="1" customWidth="1"/>
    <col min="49" max="49" width="33.85546875" style="394" hidden="1" customWidth="1"/>
    <col min="50" max="50" width="9.7109375" style="394" hidden="1" customWidth="1"/>
    <col min="51" max="54" width="9.140625" style="312" hidden="1" customWidth="1"/>
    <col min="55" max="55" width="19.85546875" style="119" hidden="1" customWidth="1"/>
    <col min="56" max="56" width="68.85546875" style="78" hidden="1" customWidth="1"/>
    <col min="57" max="57" width="69.28515625" style="78" hidden="1" customWidth="1"/>
    <col min="58" max="58" width="40.7109375" style="78" hidden="1" customWidth="1"/>
    <col min="59" max="59" width="13.28515625" style="78" hidden="1" customWidth="1"/>
    <col min="60" max="60" width="40.7109375" style="78" hidden="1" customWidth="1"/>
    <col min="61" max="61" width="15.7109375" style="78" hidden="1" customWidth="1"/>
    <col min="62" max="62" width="40.7109375" style="78" hidden="1" customWidth="1"/>
    <col min="63" max="63" width="15.7109375" style="78" hidden="1" customWidth="1"/>
    <col min="64" max="64" width="40.85546875" style="78" hidden="1" customWidth="1"/>
    <col min="65" max="67" width="31.28515625" style="78" hidden="1" customWidth="1"/>
    <col min="68" max="69" width="32.42578125" style="78" hidden="1" customWidth="1"/>
    <col min="70" max="70" width="31.28515625" style="78" hidden="1" customWidth="1"/>
    <col min="71" max="71" width="18.42578125" style="315" hidden="1" customWidth="1"/>
    <col min="72" max="72" width="21" style="315" hidden="1" customWidth="1"/>
    <col min="73" max="73" width="31.28515625" style="78" hidden="1" customWidth="1"/>
    <col min="74" max="75" width="32.42578125" style="78" hidden="1" customWidth="1"/>
    <col min="76" max="78" width="32.85546875" style="78" hidden="1" customWidth="1"/>
    <col min="79" max="79" width="21" style="315" hidden="1" customWidth="1"/>
    <col min="80" max="80" width="32.28515625" style="315" hidden="1" customWidth="1"/>
    <col min="81" max="81" width="34.140625" style="315" hidden="1" customWidth="1"/>
    <col min="82" max="82" width="21" style="315" hidden="1" customWidth="1"/>
    <col min="83" max="83" width="31.28515625" style="78" hidden="1" customWidth="1"/>
    <col min="84" max="84" width="32.85546875" style="78" hidden="1" customWidth="1"/>
    <col min="85" max="85" width="18.42578125" style="315" hidden="1" customWidth="1"/>
    <col min="86" max="86" width="20.7109375" style="315" hidden="1" customWidth="1"/>
    <col min="87" max="89" width="20.7109375" style="78" hidden="1" customWidth="1"/>
    <col min="90" max="90" width="48.42578125" style="78" hidden="1" customWidth="1"/>
    <col min="91" max="91" width="27.28515625" style="315" hidden="1" customWidth="1"/>
    <col min="92" max="92" width="18.42578125" style="315" hidden="1" customWidth="1"/>
    <col min="93" max="93" width="31.28515625" style="78" hidden="1" customWidth="1"/>
    <col min="94" max="95" width="31.28515625" style="312" hidden="1" customWidth="1"/>
    <col min="96" max="16384" width="9.140625" style="312" hidden="1"/>
  </cols>
  <sheetData>
    <row r="1" spans="1:93" ht="38.25" thickBot="1" x14ac:dyDescent="0.5">
      <c r="A1" s="413" t="s">
        <v>765</v>
      </c>
      <c r="B1" s="448" t="s">
        <v>1938</v>
      </c>
      <c r="D1" s="226" t="s">
        <v>736</v>
      </c>
      <c r="E1" s="990" t="s">
        <v>800</v>
      </c>
      <c r="F1" s="991" t="s">
        <v>2019</v>
      </c>
      <c r="G1" s="410" t="s">
        <v>802</v>
      </c>
      <c r="H1" s="411" t="s">
        <v>803</v>
      </c>
      <c r="I1" s="405" t="s">
        <v>804</v>
      </c>
      <c r="AB1" s="394"/>
      <c r="AF1" s="508"/>
      <c r="AG1" s="508"/>
      <c r="AH1" s="508"/>
      <c r="AI1" s="412"/>
      <c r="AJ1" s="412"/>
      <c r="AK1" s="412"/>
      <c r="AS1" s="136" t="s">
        <v>594</v>
      </c>
      <c r="AT1" s="136"/>
      <c r="AU1" s="136"/>
      <c r="AV1" s="559" t="s">
        <v>222</v>
      </c>
      <c r="AW1" s="560"/>
      <c r="AX1" s="561"/>
      <c r="AY1" s="137"/>
      <c r="BC1" s="184"/>
      <c r="BD1" s="184"/>
      <c r="BE1" s="184"/>
      <c r="BF1" s="184"/>
      <c r="BG1" s="184"/>
      <c r="BH1" s="184"/>
      <c r="BI1" s="184"/>
      <c r="BJ1" s="184"/>
      <c r="BK1" s="184"/>
      <c r="BL1" s="184"/>
      <c r="BM1" s="184"/>
      <c r="BN1" s="184"/>
      <c r="BO1" s="184"/>
      <c r="BP1" s="184"/>
      <c r="BQ1" s="184"/>
      <c r="BR1" s="184"/>
      <c r="BS1" s="186"/>
      <c r="BT1" s="186"/>
      <c r="BU1" s="184"/>
      <c r="BV1" s="184"/>
      <c r="BW1" s="184"/>
      <c r="BX1" s="184"/>
      <c r="BY1" s="184"/>
      <c r="BZ1" s="184"/>
      <c r="CA1" s="186"/>
      <c r="CB1" s="186"/>
      <c r="CC1" s="186"/>
      <c r="CD1" s="186"/>
      <c r="CE1" s="184"/>
      <c r="CF1" s="184"/>
      <c r="CG1" s="186"/>
      <c r="CH1" s="186"/>
      <c r="CI1" s="184"/>
      <c r="CJ1" s="184"/>
      <c r="CK1" s="184"/>
      <c r="CL1" s="184"/>
      <c r="CM1" s="186"/>
      <c r="CN1" s="186"/>
      <c r="CO1" s="184"/>
    </row>
    <row r="2" spans="1:93" s="1" customFormat="1" ht="23.25" customHeight="1" thickBot="1" x14ac:dyDescent="0.5">
      <c r="A2" s="443" t="s">
        <v>766</v>
      </c>
      <c r="D2" s="1684" t="s">
        <v>2041</v>
      </c>
      <c r="E2" s="1685"/>
      <c r="G2" s="442"/>
      <c r="I2" s="326"/>
      <c r="AA2" s="334"/>
      <c r="AL2" s="24"/>
      <c r="AN2" s="24"/>
      <c r="AS2" s="137"/>
      <c r="AT2" s="138"/>
      <c r="AU2" s="138"/>
      <c r="AV2" s="562" t="s">
        <v>816</v>
      </c>
      <c r="AW2" s="563"/>
      <c r="AX2" s="564" t="str">
        <f>IF('Contact_Information '!$K$18&lt;&gt;"",'Contact_Information '!$K$18,"No entry")</f>
        <v>FLPxxxxa</v>
      </c>
      <c r="AY2" s="137"/>
      <c r="BC2" s="809" t="s">
        <v>335</v>
      </c>
      <c r="BD2" s="199"/>
      <c r="BE2" s="809" t="s">
        <v>335</v>
      </c>
      <c r="BF2" s="199"/>
      <c r="BG2" s="570"/>
      <c r="BH2" s="199" t="s">
        <v>335</v>
      </c>
      <c r="BI2" s="570"/>
      <c r="BJ2" s="570"/>
      <c r="BK2" s="570"/>
      <c r="BL2" s="199" t="s">
        <v>335</v>
      </c>
      <c r="BM2" s="570"/>
      <c r="BN2" s="570"/>
      <c r="BO2" s="570"/>
      <c r="BP2" s="570"/>
      <c r="BQ2" s="570"/>
      <c r="BR2" s="570"/>
      <c r="BS2" s="539"/>
      <c r="BT2" s="539"/>
      <c r="BU2" s="570"/>
      <c r="BV2" s="570"/>
      <c r="BW2" s="570"/>
      <c r="BX2" s="570"/>
      <c r="BY2" s="570"/>
      <c r="BZ2" s="570"/>
      <c r="CA2" s="539"/>
      <c r="CB2" s="539"/>
      <c r="CC2" s="539"/>
      <c r="CD2" s="539"/>
      <c r="CE2" s="570"/>
      <c r="CF2" s="570"/>
      <c r="CG2" s="539"/>
      <c r="CH2" s="539"/>
      <c r="CI2" s="570"/>
      <c r="CJ2" s="570"/>
      <c r="CK2" s="570"/>
      <c r="CL2" s="570"/>
      <c r="CM2" s="539"/>
      <c r="CN2" s="539"/>
      <c r="CO2" s="570"/>
    </row>
    <row r="3" spans="1:93" s="192" customFormat="1" ht="20.100000000000001" customHeight="1" thickBot="1" x14ac:dyDescent="0.3">
      <c r="B3" s="441" t="s">
        <v>740</v>
      </c>
      <c r="C3" s="416" t="str">
        <f>IF(Fluoroscopy_System_General_Info!D12&lt;&gt;"",Fluoroscopy_System_General_Info!D12,"No entry")</f>
        <v>No entry</v>
      </c>
      <c r="D3" s="1685"/>
      <c r="E3" s="1685"/>
      <c r="G3" s="1683" t="s">
        <v>826</v>
      </c>
      <c r="H3" s="1595"/>
      <c r="I3" s="1596"/>
      <c r="AH3" s="701"/>
      <c r="AS3" s="137"/>
      <c r="AT3" s="137"/>
      <c r="AU3" s="137"/>
      <c r="AV3" s="562" t="s">
        <v>817</v>
      </c>
      <c r="AW3" s="563"/>
      <c r="AX3" s="565" t="s">
        <v>932</v>
      </c>
      <c r="AY3" s="137"/>
      <c r="BC3" s="612" t="s">
        <v>299</v>
      </c>
      <c r="BD3" s="612" t="s">
        <v>299</v>
      </c>
      <c r="BE3" s="615" t="s">
        <v>298</v>
      </c>
      <c r="BF3" s="616" t="s">
        <v>299</v>
      </c>
      <c r="BG3" s="612" t="s">
        <v>299</v>
      </c>
      <c r="BH3" s="615" t="s">
        <v>298</v>
      </c>
      <c r="BI3" s="612" t="s">
        <v>299</v>
      </c>
      <c r="BJ3" s="615" t="s">
        <v>298</v>
      </c>
      <c r="BK3" s="615"/>
      <c r="BL3" s="616" t="s">
        <v>299</v>
      </c>
      <c r="BM3" s="455" t="s">
        <v>1046</v>
      </c>
      <c r="BN3" s="455" t="s">
        <v>1047</v>
      </c>
      <c r="BO3" s="691" t="s">
        <v>1551</v>
      </c>
      <c r="BP3" s="423"/>
      <c r="BQ3" s="423"/>
      <c r="BR3" s="423"/>
      <c r="BS3" s="626"/>
      <c r="BT3" s="625"/>
      <c r="BU3" s="626"/>
      <c r="BV3" s="423"/>
      <c r="BW3" s="423"/>
      <c r="BX3" s="625"/>
      <c r="BY3" s="625"/>
      <c r="BZ3" s="625"/>
      <c r="CA3" s="625"/>
      <c r="CB3" s="625"/>
      <c r="CC3" s="625"/>
      <c r="CD3" s="625"/>
      <c r="CE3" s="423"/>
      <c r="CF3" s="625"/>
      <c r="CG3" s="626"/>
      <c r="CH3" s="625"/>
      <c r="CI3" s="626"/>
      <c r="CJ3" s="423"/>
      <c r="CK3" s="423"/>
      <c r="CL3" s="625"/>
      <c r="CM3" s="626"/>
      <c r="CN3" s="625"/>
      <c r="CO3" s="626"/>
    </row>
    <row r="4" spans="1:93" s="192" customFormat="1" ht="20.100000000000001" customHeight="1" thickBot="1" x14ac:dyDescent="0.35">
      <c r="B4" s="344" t="s">
        <v>741</v>
      </c>
      <c r="C4" s="416" t="str">
        <f>IF('Contact_Information '!D29&lt;&gt;"",'Contact_Information '!D29,"No entry")</f>
        <v>No entry</v>
      </c>
      <c r="D4" s="1686"/>
      <c r="E4" s="1686"/>
      <c r="G4" s="398" t="str">
        <f>IF(Fluoroscopy_System_General_Info!$D$14&lt;&gt;"",IF(Fluoroscopy_System_General_Info!D14&lt;&gt;"Other",Fluoroscopy_System_General_Info!D14,IF(Fluoroscopy_System_General_Info!D15&lt;&gt;"",Fluoroscopy_System_General_Info!D15,"No alternate units entered")),IF(Fluoroscopy_System_General_Info!$D$15&lt;&gt;"",Fluoroscopy_System_General_Info!D15,"Units not given"))</f>
        <v>Units not given</v>
      </c>
      <c r="H4" s="398" t="str">
        <f>IF(Fluoroscopy_System_General_Info!D19&lt;&gt;"",IF(Fluoroscopy_System_General_Info!D19&lt;&gt;"Other",Fluoroscopy_System_General_Info!D19,IF(Fluoroscopy_System_General_Info!D20&lt;&gt;"",Fluoroscopy_System_General_Info!D20,"No alternate units entered")),IF(Fluoroscopy_System_General_Info!D20&lt;&gt;"",Fluoroscopy_System_General_Info!D20,"Units not given"))</f>
        <v>Units not given</v>
      </c>
      <c r="I4" s="398" t="str">
        <f>IF(Fluoroscopy_System_General_Info!D22&lt;&gt;"",IF(Fluoroscopy_System_General_Info!$D$22&lt;&gt;"Other",Fluoroscopy_System_General_Info!D22,IF(Fluoroscopy_System_General_Info!D23&lt;&gt;"",Fluoroscopy_System_General_Info!D23,"No alternate units entered")), IF(Fluoroscopy_System_General_Info!D23&lt;&gt;"",Fluoroscopy_System_General_Info!D23,"Units not given"))</f>
        <v>Units not given</v>
      </c>
      <c r="U4" s="1689" t="s">
        <v>1296</v>
      </c>
      <c r="V4" s="1690"/>
      <c r="W4" s="1690"/>
      <c r="X4" s="1691"/>
      <c r="Z4" s="1681" t="s">
        <v>623</v>
      </c>
      <c r="AA4" s="1682"/>
      <c r="AB4" s="373" t="s">
        <v>805</v>
      </c>
      <c r="AC4" s="306"/>
      <c r="AD4" s="306"/>
      <c r="AE4" s="374"/>
      <c r="AS4" s="137"/>
      <c r="AT4" s="137"/>
      <c r="AU4" s="137"/>
      <c r="AV4" s="137"/>
      <c r="AW4" s="137"/>
      <c r="AX4" s="137"/>
      <c r="AY4" s="137"/>
      <c r="BC4" s="810" t="s">
        <v>1419</v>
      </c>
      <c r="BD4" s="674" t="s">
        <v>1038</v>
      </c>
      <c r="BE4" s="613" t="s">
        <v>1039</v>
      </c>
      <c r="BF4" s="88"/>
      <c r="BG4" s="118"/>
      <c r="BH4" s="88"/>
      <c r="BI4" s="88"/>
      <c r="BJ4" s="88"/>
      <c r="BK4" s="88"/>
      <c r="BL4" s="88"/>
      <c r="BM4" s="398" t="str">
        <f>IF(Fluoroscopy_System_General_Info!D14&lt;&gt;"",IF(Fluoroscopy_System_General_Info!D14&lt;&gt;"Other", Fluoroscopy_System_General_Info!D14,IF(Fluoroscopy_System_General_Info!D15&lt;&gt;"",Fluoroscopy_System_General_Info!D15,"No alternate units entered")),IF(Fluoroscopy_System_General_Info!D15&lt;&gt;"",Fluoroscopy_System_General_Info!D15,"No default system entry"))</f>
        <v>No default system entry</v>
      </c>
      <c r="BN4" s="398" t="str">
        <f>IF(Fluoroscopy_System_General_Info!$D$19&lt;&gt;"",IF(Fluoroscopy_System_General_Info!$D$19&lt;&gt;"Other", Fluoroscopy_System_General_Info!$D$19,IF(Fluoroscopy_System_General_Info!$D$20&lt;&gt;"",Fluoroscopy_System_General_Info!$D$20,"No alternate units entered")),IF(Fluoroscopy_System_General_Info!$D$20&lt;&gt;"",Fluoroscopy_System_General_Info!$D$20,"No default system entry"))</f>
        <v>No default system entry</v>
      </c>
      <c r="BO4" s="398" t="str">
        <f>IF(Fluoroscopy_System_General_Info!$D22&lt;&gt;"",IF(Fluoroscopy_System_General_Info!$D22&lt;&gt;"Other",Fluoroscopy_System_General_Info!$D$22,IF(Fluoroscopy_System_General_Info!$D$23&gt;"",Fluoroscopy_System_General_Info!$D$23,"No alternate units entered")),IF(Fluoroscopy_System_General_Info!$D$23&gt;"",Fluoroscopy_System_General_Info!$D$23,"No default system entry"))</f>
        <v>No default system entry</v>
      </c>
      <c r="BP4" s="622" t="s">
        <v>1053</v>
      </c>
      <c r="BQ4" s="622"/>
      <c r="BR4" s="88"/>
      <c r="BS4" s="763" t="s">
        <v>1055</v>
      </c>
      <c r="BT4" s="90"/>
      <c r="BU4" s="629"/>
      <c r="BV4" s="628"/>
      <c r="BW4" s="628"/>
      <c r="BX4" s="628"/>
      <c r="BY4" s="628"/>
      <c r="BZ4" s="628"/>
      <c r="CA4" s="764" t="s">
        <v>1306</v>
      </c>
      <c r="CB4" s="90"/>
      <c r="CC4" s="90"/>
      <c r="CD4" s="90"/>
      <c r="CE4" s="88"/>
      <c r="CF4" s="622" t="s">
        <v>623</v>
      </c>
      <c r="CG4" s="630"/>
      <c r="CH4" s="631" t="s">
        <v>805</v>
      </c>
      <c r="CI4" s="632"/>
      <c r="CJ4" s="632"/>
      <c r="CK4" s="633"/>
      <c r="CL4" s="636"/>
      <c r="CM4" s="637"/>
      <c r="CN4" s="196"/>
      <c r="CO4" s="634"/>
    </row>
    <row r="5" spans="1:93" ht="94.5" customHeight="1" thickBot="1" x14ac:dyDescent="0.45">
      <c r="A5" s="179"/>
      <c r="B5" s="455" t="s">
        <v>1085</v>
      </c>
      <c r="C5" s="692" t="s">
        <v>1086</v>
      </c>
      <c r="D5" s="693" t="s">
        <v>2043</v>
      </c>
      <c r="E5" s="694" t="s">
        <v>1087</v>
      </c>
      <c r="F5" s="692" t="s">
        <v>1768</v>
      </c>
      <c r="G5" s="695" t="s">
        <v>1088</v>
      </c>
      <c r="H5" s="696" t="s">
        <v>2094</v>
      </c>
      <c r="I5" s="696" t="s">
        <v>2040</v>
      </c>
      <c r="J5" s="693" t="s">
        <v>1309</v>
      </c>
      <c r="K5" s="693" t="s">
        <v>798</v>
      </c>
      <c r="L5" s="693" t="s">
        <v>1230</v>
      </c>
      <c r="M5" s="693" t="s">
        <v>1231</v>
      </c>
      <c r="N5" s="693" t="s">
        <v>1089</v>
      </c>
      <c r="O5" s="693" t="s">
        <v>1232</v>
      </c>
      <c r="P5" s="697" t="s">
        <v>1356</v>
      </c>
      <c r="Q5" s="697" t="s">
        <v>2046</v>
      </c>
      <c r="R5" s="693" t="s">
        <v>1300</v>
      </c>
      <c r="S5" s="693" t="s">
        <v>1362</v>
      </c>
      <c r="T5" s="693" t="s">
        <v>1361</v>
      </c>
      <c r="U5" s="693" t="s">
        <v>1308</v>
      </c>
      <c r="V5" s="693" t="s">
        <v>1281</v>
      </c>
      <c r="W5" s="693" t="s">
        <v>1282</v>
      </c>
      <c r="X5" s="693" t="s">
        <v>1297</v>
      </c>
      <c r="Y5" s="693" t="s">
        <v>1283</v>
      </c>
      <c r="Z5" s="693" t="s">
        <v>1090</v>
      </c>
      <c r="AA5" s="693" t="s">
        <v>1091</v>
      </c>
      <c r="AB5" s="1139" t="s">
        <v>1835</v>
      </c>
      <c r="AC5" s="1139" t="s">
        <v>1835</v>
      </c>
      <c r="AD5" s="1139" t="s">
        <v>1835</v>
      </c>
      <c r="AE5" s="1139" t="s">
        <v>1835</v>
      </c>
      <c r="AF5" s="702" t="s">
        <v>1124</v>
      </c>
      <c r="AG5" s="691" t="s">
        <v>1092</v>
      </c>
      <c r="AH5" s="700" t="s">
        <v>1770</v>
      </c>
      <c r="AI5" s="702" t="s">
        <v>1125</v>
      </c>
      <c r="AJ5" s="455" t="s">
        <v>1093</v>
      </c>
      <c r="AK5" s="700" t="s">
        <v>1769</v>
      </c>
      <c r="AL5" s="378" t="s">
        <v>1097</v>
      </c>
      <c r="AM5" s="375" t="s">
        <v>742</v>
      </c>
      <c r="AN5" s="376" t="s">
        <v>743</v>
      </c>
      <c r="AO5" s="422"/>
      <c r="AP5" s="179"/>
      <c r="AQ5" s="179"/>
      <c r="AS5" s="138" t="s">
        <v>240</v>
      </c>
      <c r="AT5" s="137"/>
      <c r="AU5" s="137"/>
      <c r="AV5" s="137"/>
      <c r="AW5" s="137"/>
      <c r="AX5" s="137"/>
      <c r="AY5" s="137"/>
      <c r="BC5" s="811" t="s">
        <v>1420</v>
      </c>
      <c r="BD5" s="675" t="s">
        <v>1040</v>
      </c>
      <c r="BE5" s="617" t="s">
        <v>1041</v>
      </c>
      <c r="BF5" s="218" t="s">
        <v>1042</v>
      </c>
      <c r="BG5" s="238" t="s">
        <v>253</v>
      </c>
      <c r="BH5" s="217" t="s">
        <v>1043</v>
      </c>
      <c r="BI5" s="241" t="s">
        <v>1457</v>
      </c>
      <c r="BJ5" s="217" t="s">
        <v>1044</v>
      </c>
      <c r="BK5" s="241" t="s">
        <v>1458</v>
      </c>
      <c r="BL5" s="217" t="s">
        <v>1045</v>
      </c>
      <c r="BM5" s="202" t="s">
        <v>1050</v>
      </c>
      <c r="BN5" s="202" t="s">
        <v>1051</v>
      </c>
      <c r="BO5" s="202" t="s">
        <v>1052</v>
      </c>
      <c r="BP5" s="623" t="s">
        <v>806</v>
      </c>
      <c r="BQ5" s="623" t="s">
        <v>798</v>
      </c>
      <c r="BR5" s="203" t="s">
        <v>1054</v>
      </c>
      <c r="BS5" s="201" t="s">
        <v>905</v>
      </c>
      <c r="BT5" s="201" t="s">
        <v>1056</v>
      </c>
      <c r="BU5" s="316" t="s">
        <v>1057</v>
      </c>
      <c r="BV5" s="627" t="s">
        <v>831</v>
      </c>
      <c r="BW5" s="765" t="s">
        <v>1307</v>
      </c>
      <c r="BX5" s="316" t="s">
        <v>1300</v>
      </c>
      <c r="BY5" s="316" t="s">
        <v>1362</v>
      </c>
      <c r="BZ5" s="316" t="s">
        <v>1363</v>
      </c>
      <c r="CA5" s="316" t="s">
        <v>1280</v>
      </c>
      <c r="CB5" s="316" t="s">
        <v>1298</v>
      </c>
      <c r="CC5" s="316" t="s">
        <v>1299</v>
      </c>
      <c r="CD5" s="316" t="s">
        <v>1297</v>
      </c>
      <c r="CE5" s="316" t="s">
        <v>807</v>
      </c>
      <c r="CF5" s="316" t="s">
        <v>832</v>
      </c>
      <c r="CG5" s="316" t="s">
        <v>833</v>
      </c>
      <c r="CH5" s="1140" t="str">
        <f>IF(AB5&lt;&gt;"Enter field name here",IF(LEN(AB5)&lt;&gt;250,AB5,"Long header:- see workbook"),"No heading entered")</f>
        <v>No heading entered</v>
      </c>
      <c r="CI5" s="1141" t="str">
        <f t="shared" ref="CI5:CJ5" si="0">IF(AC5&lt;&gt;"Enter field name here",IF(LEN(AC5)&lt;&gt;250,AC5,"Long header:- see workbook"),"No heading entered")</f>
        <v>No heading entered</v>
      </c>
      <c r="CJ5" s="1141" t="str">
        <f t="shared" si="0"/>
        <v>No heading entered</v>
      </c>
      <c r="CK5" s="1142" t="str">
        <f>IF(AE5&lt;&gt;"Enter field name here",IF(LEN(AE5)&lt;&gt;250,AE5,"Long header:- see workbook"),"No heading entered")</f>
        <v>No heading entered</v>
      </c>
      <c r="CL5" s="316" t="s">
        <v>1058</v>
      </c>
      <c r="CM5" s="816" t="s">
        <v>743</v>
      </c>
      <c r="CN5" s="635"/>
      <c r="CO5" s="635"/>
    </row>
    <row r="6" spans="1:93" ht="32.25" thickBot="1" x14ac:dyDescent="0.3">
      <c r="A6" s="1687" t="s">
        <v>1170</v>
      </c>
      <c r="B6" s="414" t="s">
        <v>744</v>
      </c>
      <c r="C6" s="1024" t="s">
        <v>677</v>
      </c>
      <c r="D6" s="862" t="str">
        <f>VLOOKUP($C6,'Info Exam and Procedure List'!$M$4:$P$30,2)</f>
        <v>Record doses for mobile imaging of the abdomen performed for a Laparoscopic cholecystectomy.</v>
      </c>
      <c r="E6" s="1025"/>
      <c r="F6" s="823"/>
      <c r="G6" s="863" t="s">
        <v>797</v>
      </c>
      <c r="H6" s="1339" t="s">
        <v>1049</v>
      </c>
      <c r="I6" s="1340"/>
      <c r="J6" s="864"/>
      <c r="K6" s="865"/>
      <c r="L6" s="379"/>
      <c r="M6" s="379"/>
      <c r="N6" s="864"/>
      <c r="O6" s="879"/>
      <c r="P6" s="880"/>
      <c r="Q6" s="881"/>
      <c r="R6" s="756"/>
      <c r="S6" s="756"/>
      <c r="T6" s="756"/>
      <c r="U6" s="754"/>
      <c r="V6" s="1111"/>
      <c r="W6" s="752"/>
      <c r="X6" s="891"/>
      <c r="Y6" s="698"/>
      <c r="Z6" s="893"/>
      <c r="AA6" s="894"/>
      <c r="AB6" s="380"/>
      <c r="AC6" s="380"/>
      <c r="AD6" s="380"/>
      <c r="AE6" s="380"/>
      <c r="AF6" s="397" t="str">
        <f t="shared" ref="AF6:AF9" si="1">IFERROR(VLOOKUP($C6,AT47:AW121,3),"No entry")</f>
        <v>X-ray of abdomen using mobile image intensifier (procedure) (432778008)</v>
      </c>
      <c r="AG6" s="1326" t="s">
        <v>1459</v>
      </c>
      <c r="AH6" s="698"/>
      <c r="AI6" s="397" t="str">
        <f>VLOOKUP($C6,'Info Exam and Procedure List'!$M$4:$R$49,6)</f>
        <v>Mobile image intensifier abdomen (FABDOM)</v>
      </c>
      <c r="AJ6" s="1326" t="s">
        <v>1459</v>
      </c>
      <c r="AK6" s="902"/>
      <c r="AL6" s="903"/>
      <c r="AM6" s="904" t="s">
        <v>329</v>
      </c>
      <c r="AN6" s="903"/>
      <c r="AS6" s="137"/>
      <c r="AT6" s="137"/>
      <c r="AU6" s="137"/>
      <c r="AV6" s="137"/>
      <c r="AW6" s="137"/>
      <c r="AX6" s="137"/>
      <c r="AY6" s="137"/>
      <c r="BC6" s="812" t="str">
        <f>$B6</f>
        <v>Example A</v>
      </c>
      <c r="BD6" s="654" t="str">
        <f>CONCATENATE('Contact_Information '!$AO$5,Exam_Protocol_Information!$AX$3,"-",Exam_Protocol_Information!$B6)</f>
        <v>No entry-No entry-Hxxxxx-Fxxxx-FLPxxxxa-003-Example A</v>
      </c>
      <c r="BE6" s="551" t="str">
        <f>IF($C6&lt;&gt;"",IF($C6&lt;&gt;"Z01. Other",$C6,IF($E6&lt;&gt;"",$E6,"No Alternative entry")),"No record")</f>
        <v>P14. Mobile Imaging of Abdomen for Laparoscopic cholecystectomy</v>
      </c>
      <c r="BF6" s="83" t="str">
        <f>IF($F6&lt;&gt;"",$F6,"No entry")</f>
        <v>No entry</v>
      </c>
      <c r="BG6" s="618"/>
      <c r="BH6" s="619" t="str">
        <f>IF($AL6&lt;&gt;"",$AL6,"No entry")</f>
        <v>No entry</v>
      </c>
      <c r="BI6" s="619" t="str">
        <f>IF($C6&lt;&gt;"",IF($AG6&lt;&gt;"",$AG6,"No entry"),"No record entry")</f>
        <v>Yes</v>
      </c>
      <c r="BJ6" s="620" t="str">
        <f>IF($C6&lt;&gt;"",IF($AH6&lt;&gt;"",$AH6,"No entry" ),"No record entry")</f>
        <v>No entry</v>
      </c>
      <c r="BK6" s="620" t="str">
        <f>IF($C6&lt;&gt;"",IF($AJ6&lt;&gt;"",$AJ6,"No entry" ),"No record entry")</f>
        <v>Yes</v>
      </c>
      <c r="BL6" s="620" t="str">
        <f>IF($C6&lt;&gt;"",IF($AK6&lt;&gt;"",$AK6,"No entry" ),"No record entry")</f>
        <v>No entry</v>
      </c>
      <c r="BM6" s="621" t="str">
        <f>IF($G6&lt;&gt;"",IF($G6&lt;&gt;"Fluoroscopy System default units",$G6,IF($BM$4&lt;&gt;"",$BM$4,"No default system units entered")),IF($BM$4&lt;&gt;"No default system entry",$BM$4,"No dose units entered"))</f>
        <v>No default system entry</v>
      </c>
      <c r="BN6" s="556" t="str">
        <f>IF($H6&lt;&gt;"",IF($H6&lt;&gt;"Fluoroscopy System default units",$H6,IF($BN$4&lt;&gt;"",$BN$4,"No default system units entered")),IF($BN$4&lt;&gt;"No default system entry",$BN$4,"No dose units entered"))</f>
        <v>No default system entry</v>
      </c>
      <c r="BO6" s="543" t="str">
        <f>IF($I6&lt;&gt;"",IF($I6&lt;&gt;"Fluoroscopy System default units",$I6,IF($BO$4&lt;&gt;"",$BO$4,"No default system units entered")),IF($BO$4&lt;&gt;"No default system entry",$BO$4,"No dose units entered"))</f>
        <v>No dose units entered</v>
      </c>
      <c r="BP6" s="624" t="str">
        <f>IF($C6&lt;&gt;"",IF($J6&lt;&gt;"",$J6,"no entry"),"No record entry")</f>
        <v>no entry</v>
      </c>
      <c r="BQ6" s="624" t="str">
        <f>IF($C6&lt;&gt;"",IF($K6&lt;&gt;"",$K6,"no entry"),"No record entry")</f>
        <v>no entry</v>
      </c>
      <c r="BR6" s="624" t="str">
        <f>IF($C6&lt;&gt;"",IF($L6&lt;&gt;"",$L6,"no entry"),"No record entry")</f>
        <v>no entry</v>
      </c>
      <c r="BS6" s="624">
        <f>IF($C6&lt;&gt;"",IF($M6&lt;&gt;"",$M6,-15),-45)</f>
        <v>-15</v>
      </c>
      <c r="BT6" s="624" t="str">
        <f>IF($C6&lt;&gt;"",IF($N6&lt;&gt;"",$N6,"no entry"),"No record entry")</f>
        <v>no entry</v>
      </c>
      <c r="BU6" s="624" t="str">
        <f>IF($C6&lt;&gt;"",IF($O6&lt;&gt;"",$O6,"no entry"),"No record entry")</f>
        <v>no entry</v>
      </c>
      <c r="BV6" s="624" t="str">
        <f>IF($C6&lt;&gt;"",IF($P6&lt;&gt;"",$P6,"no entry"),"No record entry")</f>
        <v>no entry</v>
      </c>
      <c r="BW6" s="624" t="str">
        <f>IF($C6&lt;&gt;"",IF($Q6&lt;&gt;"",$Q6,"no entry"),"No record entry")</f>
        <v>no entry</v>
      </c>
      <c r="BX6" s="624">
        <f>IF($C6&lt;&gt;"",IF($R6&lt;&gt;"",$R6,-15),-45)</f>
        <v>-15</v>
      </c>
      <c r="BY6" s="624">
        <f>IF($C6&lt;&gt;"",IF($S6&lt;&gt;"",$S6,-15),-45)</f>
        <v>-15</v>
      </c>
      <c r="BZ6" s="624">
        <f>IF($C6&lt;&gt;"",IF($T6&lt;&gt;"",$T6,-15),-45)</f>
        <v>-15</v>
      </c>
      <c r="CA6" s="624" t="str">
        <f>IF($C6&lt;&gt;"",IF($U6&lt;&gt;"",$U6,"no entry"),"No record entry")</f>
        <v>no entry</v>
      </c>
      <c r="CB6" s="624">
        <f>IF($C6&lt;&gt;"",IF($V6&lt;&gt;"",$V6,-15),-45)</f>
        <v>-15</v>
      </c>
      <c r="CC6" s="624">
        <f>IF($C6&lt;&gt;"",IF($W6&lt;&gt;"",$W6,-15),-45)</f>
        <v>-15</v>
      </c>
      <c r="CD6" s="624" t="str">
        <f>IF($C6&lt;&gt;"",IF($X6&lt;&gt;"",$X6,"no entry"),"No record entry")</f>
        <v>no entry</v>
      </c>
      <c r="CE6" s="624" t="str">
        <f>IF($C6&lt;&gt;"",IF($Y6&lt;&gt;"",$Y6,"no entry"),"No record entry")</f>
        <v>no entry</v>
      </c>
      <c r="CF6" s="624" t="str">
        <f>IF($C6&lt;&gt;"",IF($Z6&lt;&gt;"",$Z6,"no entry"),"No record entry")</f>
        <v>no entry</v>
      </c>
      <c r="CG6" s="624" t="str">
        <f>IF($C6&lt;&gt;"",IF($AA6&lt;&gt;"",$AA6,"no entry"),"No record entry")</f>
        <v>no entry</v>
      </c>
      <c r="CH6" s="543">
        <f>IF($C6&lt;&gt;"",IF($CH$5&lt;&gt;"No heading entered",IF($AB6&lt;&gt;"",$AB6,-15),-15),-45)</f>
        <v>-15</v>
      </c>
      <c r="CI6" s="543">
        <f>IF($C6&lt;&gt;"",IF($CI$5&lt;&gt;"No heading entered",IF($AC6&lt;&gt;"",$AC6,-15),-15),-45)</f>
        <v>-15</v>
      </c>
      <c r="CJ6" s="543">
        <f>IF($C6&lt;&gt;"",IF($CJ$5&lt;&gt;"No heading entered",IF($AD6&lt;&gt;"",$AD6,-15),-15),-45)</f>
        <v>-15</v>
      </c>
      <c r="CK6" s="543">
        <f>IF($C6&lt;&gt;"",IF($CK$5&lt;&gt;"No heading entered",IF($AE6&lt;&gt;"",$AE6,-15),-15),-45)</f>
        <v>-15</v>
      </c>
      <c r="CL6" s="543" t="str">
        <f>IF($C6&lt;&gt;"",IF($AM6&lt;&gt;"",$AM6,"No entry"),"No record entry")</f>
        <v>No: See Dose Data Collection Methodology Box</v>
      </c>
      <c r="CM6" s="821" t="str">
        <f>IF($C6&lt;&gt;"",IF($AN6&lt;&gt;"",$AN6,"No entry"),"No record entry")</f>
        <v>No entry</v>
      </c>
      <c r="CN6" s="77"/>
      <c r="CO6" s="77"/>
    </row>
    <row r="7" spans="1:93" ht="48.75" customHeight="1" x14ac:dyDescent="0.25">
      <c r="A7" s="1688"/>
      <c r="B7" s="415" t="s">
        <v>745</v>
      </c>
      <c r="C7" s="1412" t="s">
        <v>2107</v>
      </c>
      <c r="D7" s="1413" t="str">
        <f>VLOOKUP($C7,'Info Exam and Procedure List'!$M$4:$P$30,2)</f>
        <v>Doses for imaging of one hip only (right or left), not both. Ensure that doses are only for this exam and not for this exam and additional exams or procedures.</v>
      </c>
      <c r="E7" s="1026"/>
      <c r="F7" s="824"/>
      <c r="G7" s="863"/>
      <c r="H7" s="1339" t="s">
        <v>1084</v>
      </c>
      <c r="I7" s="1340" t="s">
        <v>1706</v>
      </c>
      <c r="J7" s="864"/>
      <c r="K7" s="865"/>
      <c r="L7" s="379"/>
      <c r="M7" s="379"/>
      <c r="N7" s="864"/>
      <c r="O7" s="879"/>
      <c r="P7" s="880"/>
      <c r="Q7" s="881"/>
      <c r="R7" s="756"/>
      <c r="S7" s="756"/>
      <c r="T7" s="756"/>
      <c r="U7" s="754"/>
      <c r="V7" s="1112"/>
      <c r="W7" s="752"/>
      <c r="X7" s="891"/>
      <c r="Y7" s="698"/>
      <c r="Z7" s="894"/>
      <c r="AA7" s="894"/>
      <c r="AB7" s="381"/>
      <c r="AC7" s="381"/>
      <c r="AD7" s="381"/>
      <c r="AE7" s="381"/>
      <c r="AF7" s="397" t="str">
        <f t="shared" si="1"/>
        <v>Fluoroscopic arthrography of hip joint with contrast (procedure) (433214009)</v>
      </c>
      <c r="AG7" s="1326" t="s">
        <v>1459</v>
      </c>
      <c r="AH7" s="698"/>
      <c r="AI7" s="397" t="str">
        <f>VLOOKUP($C7,'Info Exam and Procedure List'!$M$4:$R$49,6)</f>
        <v>Arthrogram hip Rt (FJHIR ), Arthrogram hip Lt (FJHIL)</v>
      </c>
      <c r="AJ7" s="1326" t="s">
        <v>1459</v>
      </c>
      <c r="AK7" s="905"/>
      <c r="AL7" s="906"/>
      <c r="AM7" s="907" t="s">
        <v>329</v>
      </c>
      <c r="AN7" s="906"/>
      <c r="AS7" s="137"/>
      <c r="AT7" s="263"/>
      <c r="AU7" s="264"/>
      <c r="AV7" s="264"/>
      <c r="AW7" s="264"/>
      <c r="AX7" s="265"/>
      <c r="AY7" s="137"/>
      <c r="BD7" s="314"/>
      <c r="BE7" s="314"/>
      <c r="BF7" s="314"/>
      <c r="BG7" s="239"/>
      <c r="BH7" s="128"/>
      <c r="BI7" s="128"/>
      <c r="BM7" s="77"/>
      <c r="BN7" s="77"/>
      <c r="BO7" s="77"/>
      <c r="BP7" s="77"/>
      <c r="BQ7" s="77"/>
      <c r="BR7" s="77"/>
      <c r="BS7" s="77"/>
      <c r="BT7" s="105"/>
      <c r="BU7" s="77"/>
      <c r="BV7" s="77"/>
      <c r="BW7" s="77"/>
      <c r="BX7" s="77"/>
      <c r="BY7" s="77"/>
      <c r="BZ7" s="77"/>
      <c r="CA7" s="105"/>
      <c r="CB7" s="105"/>
      <c r="CC7" s="105"/>
      <c r="CD7" s="105"/>
      <c r="CE7" s="77"/>
      <c r="CF7" s="77"/>
      <c r="CG7" s="77"/>
      <c r="CH7" s="105"/>
      <c r="CI7" s="77"/>
      <c r="CJ7" s="77"/>
      <c r="CK7" s="77"/>
      <c r="CL7" s="77"/>
      <c r="CM7" s="817"/>
      <c r="CN7" s="105"/>
      <c r="CO7" s="77"/>
    </row>
    <row r="8" spans="1:93" ht="30.75" thickBot="1" x14ac:dyDescent="0.35">
      <c r="A8" s="1688"/>
      <c r="B8" s="415" t="s">
        <v>746</v>
      </c>
      <c r="C8" s="1412" t="s">
        <v>2108</v>
      </c>
      <c r="D8" s="1413" t="str">
        <f>VLOOKUP($C8,'Info Exam and Procedure List'!$M$4:$P$30,2)</f>
        <v>If possible state which SNOMED-CT code you use in Additional information.</v>
      </c>
      <c r="E8" s="1026"/>
      <c r="F8" s="824"/>
      <c r="G8" s="866"/>
      <c r="H8" s="1339"/>
      <c r="I8" s="1340"/>
      <c r="J8" s="864"/>
      <c r="K8" s="865"/>
      <c r="L8" s="379"/>
      <c r="M8" s="379"/>
      <c r="N8" s="864"/>
      <c r="O8" s="879"/>
      <c r="P8" s="880"/>
      <c r="Q8" s="881"/>
      <c r="R8" s="756"/>
      <c r="S8" s="756"/>
      <c r="T8" s="756"/>
      <c r="U8" s="754"/>
      <c r="V8" s="1112"/>
      <c r="W8" s="752"/>
      <c r="X8" s="891"/>
      <c r="Y8" s="698"/>
      <c r="Z8" s="894"/>
      <c r="AA8" s="894"/>
      <c r="AB8" s="381"/>
      <c r="AC8" s="381"/>
      <c r="AD8" s="381"/>
      <c r="AE8" s="381"/>
      <c r="AF8" s="397" t="str">
        <f t="shared" si="1"/>
        <v xml:space="preserve">Included in either Barium meal (procedure) (241153001) or Barium swallow (procedure) (168821007) </v>
      </c>
      <c r="AG8" s="1326" t="s">
        <v>1460</v>
      </c>
      <c r="AH8" s="698"/>
      <c r="AI8" s="397" t="str">
        <f>VLOOKUP($C8,'Info Exam and Procedure List'!$M$4:$R$49,6)</f>
        <v>Barium swallow and meal (FBASM)</v>
      </c>
      <c r="AJ8" s="1326" t="s">
        <v>1459</v>
      </c>
      <c r="AK8" s="905"/>
      <c r="AL8" s="906"/>
      <c r="AM8" s="907" t="s">
        <v>329</v>
      </c>
      <c r="AN8" s="906"/>
      <c r="AS8" s="137"/>
      <c r="AT8" s="267"/>
      <c r="AU8" s="444" t="s">
        <v>376</v>
      </c>
      <c r="AV8" s="142"/>
      <c r="AW8" s="142"/>
      <c r="AX8" s="266"/>
      <c r="AY8" s="137"/>
      <c r="BC8" s="673"/>
      <c r="BD8" s="314"/>
      <c r="BE8" s="314"/>
      <c r="BF8" s="314"/>
      <c r="BG8" s="239"/>
      <c r="BH8" s="128"/>
      <c r="BI8" s="128"/>
      <c r="BM8" s="77"/>
      <c r="BN8" s="77"/>
      <c r="BO8" s="77"/>
      <c r="BP8" s="77"/>
      <c r="BQ8" s="77"/>
      <c r="BR8" s="77"/>
      <c r="BS8" s="77"/>
      <c r="BT8" s="105"/>
      <c r="BU8" s="77"/>
      <c r="BV8" s="77"/>
      <c r="BW8" s="77"/>
      <c r="BX8" s="77"/>
      <c r="BY8" s="77"/>
      <c r="BZ8" s="77"/>
      <c r="CA8" s="105"/>
      <c r="CB8" s="105"/>
      <c r="CC8" s="105"/>
      <c r="CD8" s="105"/>
      <c r="CE8" s="77"/>
      <c r="CF8" s="77"/>
      <c r="CG8" s="77"/>
      <c r="CH8" s="105"/>
      <c r="CI8" s="77"/>
      <c r="CJ8" s="77"/>
      <c r="CK8" s="77"/>
      <c r="CL8" s="77"/>
      <c r="CM8" s="817"/>
      <c r="CN8" s="105"/>
      <c r="CO8" s="77"/>
    </row>
    <row r="9" spans="1:93" ht="52.5" customHeight="1" thickBot="1" x14ac:dyDescent="0.3">
      <c r="A9" s="1688"/>
      <c r="B9" s="436" t="s">
        <v>747</v>
      </c>
      <c r="C9" s="1414" t="s">
        <v>674</v>
      </c>
      <c r="D9" s="1415" t="str">
        <f>VLOOKUP($C9,'Info Exam and Procedure List'!$M$4:$P$30,2)</f>
        <v>If possible, indicate in Additional information , if fluoro and a check x-ray are included in the recorded dose, or only fluoro, or only a check x-ray dose.</v>
      </c>
      <c r="E9" s="1027"/>
      <c r="F9" s="825"/>
      <c r="G9" s="867"/>
      <c r="H9" s="1341"/>
      <c r="I9" s="1342"/>
      <c r="J9" s="868"/>
      <c r="K9" s="869"/>
      <c r="L9" s="735"/>
      <c r="M9" s="735"/>
      <c r="N9" s="875"/>
      <c r="O9" s="882"/>
      <c r="P9" s="883"/>
      <c r="Q9" s="884"/>
      <c r="R9" s="757"/>
      <c r="S9" s="757"/>
      <c r="T9" s="757"/>
      <c r="U9" s="755"/>
      <c r="V9" s="753"/>
      <c r="W9" s="753"/>
      <c r="X9" s="892"/>
      <c r="Y9" s="699"/>
      <c r="Z9" s="895"/>
      <c r="AA9" s="895"/>
      <c r="AB9" s="437"/>
      <c r="AC9" s="437"/>
      <c r="AD9" s="437"/>
      <c r="AE9" s="437"/>
      <c r="AF9" s="1135" t="str">
        <f t="shared" si="1"/>
        <v>Insertion of peripherally inserted central catheter using fluoroscopic guidance (procedure) (440447000)</v>
      </c>
      <c r="AG9" s="1327" t="s">
        <v>1459</v>
      </c>
      <c r="AH9" s="1134"/>
      <c r="AI9" s="1135" t="str">
        <f>VLOOKUP($C9,'Info Exam and Procedure List'!$M$4:$R$49,6)</f>
        <v>PICC Line insertion (IPICCI)</v>
      </c>
      <c r="AJ9" s="1329" t="s">
        <v>1459</v>
      </c>
      <c r="AK9" s="908"/>
      <c r="AL9" s="909"/>
      <c r="AM9" s="910" t="s">
        <v>329</v>
      </c>
      <c r="AN9" s="909"/>
      <c r="AS9" s="137"/>
      <c r="AT9" s="250"/>
      <c r="AU9" s="257" t="s">
        <v>808</v>
      </c>
      <c r="AV9" s="1"/>
      <c r="AW9" s="172" t="s">
        <v>266</v>
      </c>
      <c r="AX9" s="246"/>
      <c r="AY9" s="137"/>
      <c r="BC9" s="813" t="s">
        <v>1421</v>
      </c>
      <c r="BD9" s="819" t="s">
        <v>1422</v>
      </c>
      <c r="BE9" s="819" t="s">
        <v>1423</v>
      </c>
      <c r="BF9" s="813" t="s">
        <v>1424</v>
      </c>
      <c r="BG9" s="819" t="s">
        <v>1425</v>
      </c>
      <c r="BH9" s="819" t="s">
        <v>1426</v>
      </c>
      <c r="BI9" s="813" t="s">
        <v>1427</v>
      </c>
      <c r="BJ9" s="819" t="s">
        <v>1428</v>
      </c>
      <c r="BK9" s="819" t="s">
        <v>1429</v>
      </c>
      <c r="BL9" s="813" t="s">
        <v>1430</v>
      </c>
      <c r="BM9" s="819" t="s">
        <v>1431</v>
      </c>
      <c r="BN9" s="819" t="s">
        <v>1432</v>
      </c>
      <c r="BO9" s="813" t="s">
        <v>1433</v>
      </c>
      <c r="BP9" s="819" t="s">
        <v>1434</v>
      </c>
      <c r="BQ9" s="819" t="s">
        <v>1435</v>
      </c>
      <c r="BR9" s="813" t="s">
        <v>1436</v>
      </c>
      <c r="BS9" s="819" t="s">
        <v>1437</v>
      </c>
      <c r="BT9" s="819" t="s">
        <v>1438</v>
      </c>
      <c r="BU9" s="813" t="s">
        <v>1439</v>
      </c>
      <c r="BV9" s="819" t="s">
        <v>1440</v>
      </c>
      <c r="BW9" s="819" t="s">
        <v>1441</v>
      </c>
      <c r="BX9" s="813" t="s">
        <v>1442</v>
      </c>
      <c r="BY9" s="819" t="s">
        <v>1443</v>
      </c>
      <c r="BZ9" s="819" t="s">
        <v>1444</v>
      </c>
      <c r="CA9" s="813" t="s">
        <v>1445</v>
      </c>
      <c r="CB9" s="829" t="s">
        <v>1446</v>
      </c>
      <c r="CC9" s="829" t="s">
        <v>1447</v>
      </c>
      <c r="CD9" s="813" t="s">
        <v>1448</v>
      </c>
      <c r="CE9" s="819" t="s">
        <v>1449</v>
      </c>
      <c r="CF9" s="819" t="s">
        <v>1450</v>
      </c>
      <c r="CG9" s="813" t="s">
        <v>1451</v>
      </c>
      <c r="CH9" s="819" t="s">
        <v>1452</v>
      </c>
      <c r="CI9" s="819" t="s">
        <v>1453</v>
      </c>
      <c r="CJ9" s="813" t="s">
        <v>1454</v>
      </c>
      <c r="CK9" s="819" t="s">
        <v>1455</v>
      </c>
      <c r="CL9" s="819" t="s">
        <v>1456</v>
      </c>
      <c r="CM9" s="820" t="s">
        <v>1461</v>
      </c>
      <c r="CN9" s="105"/>
      <c r="CO9" s="77"/>
    </row>
    <row r="10" spans="1:93" ht="30" customHeight="1" x14ac:dyDescent="0.25">
      <c r="B10" s="1039" t="s">
        <v>343</v>
      </c>
      <c r="C10" s="1099"/>
      <c r="D10" s="1354" t="str">
        <f>IFERROR(VLOOKUP($C10,$AT$51:$AW$125,2),"No entry")</f>
        <v>No entry</v>
      </c>
      <c r="E10" s="1028"/>
      <c r="F10" s="826"/>
      <c r="G10" s="870"/>
      <c r="H10" s="1343"/>
      <c r="I10" s="1344"/>
      <c r="J10" s="877"/>
      <c r="K10" s="871"/>
      <c r="L10" s="734"/>
      <c r="M10" s="379"/>
      <c r="N10" s="876"/>
      <c r="O10" s="885"/>
      <c r="P10" s="886"/>
      <c r="Q10" s="881"/>
      <c r="R10" s="758"/>
      <c r="S10" s="758"/>
      <c r="T10" s="758"/>
      <c r="U10" s="754"/>
      <c r="V10" s="1111"/>
      <c r="W10" s="752"/>
      <c r="X10" s="891"/>
      <c r="Y10" s="896"/>
      <c r="Z10" s="897"/>
      <c r="AA10" s="897"/>
      <c r="AB10" s="438"/>
      <c r="AC10" s="438"/>
      <c r="AD10" s="438"/>
      <c r="AE10" s="438"/>
      <c r="AF10" s="397" t="str">
        <f>IFERROR(VLOOKUP($C10,$AT$51:$AW$125,3),"No entry")</f>
        <v>No entry</v>
      </c>
      <c r="AG10" s="1326"/>
      <c r="AH10" s="898"/>
      <c r="AI10" s="397" t="str">
        <f>IFERROR(VLOOKUP($C10,$AT$51:$AW$125,4),"No entry")</f>
        <v>No entry</v>
      </c>
      <c r="AJ10" s="1330"/>
      <c r="AK10" s="911"/>
      <c r="AL10" s="911"/>
      <c r="AM10" s="912"/>
      <c r="AN10" s="911"/>
      <c r="AS10" s="137"/>
      <c r="AT10" s="247"/>
      <c r="AU10" s="1" t="s">
        <v>371</v>
      </c>
      <c r="AV10" s="1"/>
      <c r="AW10" s="394" t="s">
        <v>297</v>
      </c>
      <c r="AX10" s="246"/>
      <c r="AY10" s="137"/>
      <c r="BC10" s="814">
        <v>1</v>
      </c>
      <c r="BD10" s="654" t="str">
        <f>IF($C10&lt;&gt;"",CONCATENATE('Contact_Information '!$AO$5,Exam_Protocol_Information!$AX$3,"-",Exam_Protocol_Information!$B10),"No record entry")</f>
        <v>No record entry</v>
      </c>
      <c r="BE10" s="551" t="str">
        <f>IF($C10&lt;&gt;"",IF($C10&lt;&gt;"Z01. Other",$C10,IF($E10&lt;&gt;"",IF(LEN($E10)&lt;250,$E10,"Long name:-see workbook"),"No Alternative entry")),"No record entry")</f>
        <v>No record entry</v>
      </c>
      <c r="BF10" s="83" t="str">
        <f>IF($C10&lt;&gt;"",IF($F10&lt;&gt;"",IF(LEN($F10)&lt;250,$F10,"Long name:-see workbook"),"No entry"),"No record entry")</f>
        <v>No record entry</v>
      </c>
      <c r="BG10" s="618"/>
      <c r="BH10" s="619" t="str">
        <f>IF($C10&lt;&gt;"",IF($AL10&lt;&gt;"",IF(LEN($AL10)&lt;250,$AL10,"Long name:-see workbook"),"No entry"),"No record entry")</f>
        <v>No record entry</v>
      </c>
      <c r="BI10" s="619" t="str">
        <f>IF($C10&lt;&gt;"",IF($AG10&lt;&gt;"",$AG10,IF($AH10&lt;&gt;"","No",IF($AF10&lt;&gt;"N/A: Enter in column AH","Yes","No entry"))),"No record entry")</f>
        <v>No record entry</v>
      </c>
      <c r="BJ10" s="1115" t="str">
        <f>IF($C10&lt;&gt;"",IF($AF10&lt;&gt;"#N/A",IF($AF10&lt;&gt;"N/A: Enter in column AH",IF($AG10&lt;&gt;"No",$AF10,IF(LEN($AH10)&lt;250,IF($AH10&lt;&gt;"",$AH10,"No entry"),"Long name:-see workbook")),IF($AH10&lt;&gt;"",IF(LEN($AH10)&lt;250,$AH10,"Long name:-see workbook"),"No entry")),"No entry" ),"No record entry")</f>
        <v>No record entry</v>
      </c>
      <c r="BK10" s="1115" t="str">
        <f>IF($C10&lt;&gt;"",IF($AJ10&lt;&gt;"",$AJ10,IF($AK10&lt;&gt;"","No",IF($AI10&lt;&gt;"N/A: Enter in column AK","Yes","No entry"))),"No record entry")</f>
        <v>No record entry</v>
      </c>
      <c r="BL10" s="1115" t="str">
        <f>IF($C10&lt;&gt;"",IF($AI10&lt;&gt;"N/A",IF($AI10&lt;&gt;"N/A: Enter in column AK",IF($AJ10&lt;&gt;"No",$AI10,IF(LEN($AK10)&lt;250,IF($AK10&lt;&gt;"",$AK10,"No entry"),"Long name:-see workbook")),IF($AK10&lt;&gt;"",IF(LEN($AK10)&lt;250,$AK10,"Long name:-see workbook"),"No entry" )),"No entry"),"No record entry")</f>
        <v>No record entry</v>
      </c>
      <c r="BM10" s="621" t="str">
        <f>IF($G10&lt;&gt;"",IF($G10&lt;&gt;"Fluoroscopy System default units",$G10,IF($BM$4&lt;&gt;"",$BM$4,"No default system units entered")),IF($BM$4&lt;&gt;"No default system entry",$BM$4,"No dose units entered"))</f>
        <v>No dose units entered</v>
      </c>
      <c r="BN10" s="556" t="str">
        <f>IF($H10&lt;&gt;"",IF($H10&lt;&gt;"Fluoroscopy System default units",$H10,IF($BN$4&lt;&gt;"",$BN$4,"No default system units entered")),IF($BN$4&lt;&gt;"No default system entry",$BN$4,"No dose units entered"))</f>
        <v>No dose units entered</v>
      </c>
      <c r="BO10" s="543" t="str">
        <f>IF($I10&lt;&gt;"",IF($I10&lt;&gt;"Fluoroscopy System default units",$I10,IF($BO$4&lt;&gt;"",$BO$4,"No default system units entered")),IF($BO$4&lt;&gt;"No default system entry",$BO$4,"No dose units entered"))</f>
        <v>No dose units entered</v>
      </c>
      <c r="BP10" s="624" t="str">
        <f>IF($C10&lt;&gt;"",IF($J10&lt;&gt;"",$J10,"no entry"),"No record entry")</f>
        <v>No record entry</v>
      </c>
      <c r="BQ10" s="624" t="str">
        <f>IF($C10&lt;&gt;"",IF($K10&lt;&gt;"",$K10,"no entry"),"No record entry")</f>
        <v>No record entry</v>
      </c>
      <c r="BR10" s="624" t="str">
        <f>IF($C10&lt;&gt;"",IF($L10&lt;&gt;"",$L10,"no entry"),"No record entry")</f>
        <v>No record entry</v>
      </c>
      <c r="BS10" s="624">
        <f>IF($C10&lt;&gt;"",IF($M10&lt;&gt;"",$M10,-15),-45)</f>
        <v>-45</v>
      </c>
      <c r="BT10" s="624" t="str">
        <f>IF($C10&lt;&gt;"",IF($N10&lt;&gt;"",$N10,"no entry"),"No record entry")</f>
        <v>No record entry</v>
      </c>
      <c r="BU10" s="624" t="str">
        <f>IF($C10&lt;&gt;"",IF($O10&lt;&gt;"",$O10,"no entry"),"No record entry")</f>
        <v>No record entry</v>
      </c>
      <c r="BV10" s="624" t="str">
        <f>IF($C10&lt;&gt;"",IF($P10&lt;&gt;"",$P10,"no entry"),"No record entry")</f>
        <v>No record entry</v>
      </c>
      <c r="BW10" s="624" t="str">
        <f>IF($C10&lt;&gt;"",IF($Q10&lt;&gt;"",$Q10,"no entry"),"No record entry")</f>
        <v>No record entry</v>
      </c>
      <c r="BX10" s="624">
        <f>IF($C10&lt;&gt;"",IF($R10&lt;&gt;"",$R10,-15),-45)</f>
        <v>-45</v>
      </c>
      <c r="BY10" s="624">
        <f>IF($C10&lt;&gt;"",IF($S10&lt;&gt;"",$S10,-15),-45)</f>
        <v>-45</v>
      </c>
      <c r="BZ10" s="624">
        <f>IF($C10&lt;&gt;"",IF($T10&lt;&gt;"",$T10,-15),-45)</f>
        <v>-45</v>
      </c>
      <c r="CA10" s="624" t="str">
        <f>IF($C10&lt;&gt;"",IF($U10&lt;&gt;"",$U10,"no entry"),"No record entry")</f>
        <v>No record entry</v>
      </c>
      <c r="CB10" s="1113">
        <f>IF($C10&lt;&gt;"",IF($V10&lt;&gt;"",$V10,-15),-45)</f>
        <v>-45</v>
      </c>
      <c r="CC10" s="1113">
        <f>IF($C10&lt;&gt;"",IF($W10&lt;&gt;"",$W10,-15),-45)</f>
        <v>-45</v>
      </c>
      <c r="CD10" s="624" t="str">
        <f>IF($C10&lt;&gt;"",IF($X10&lt;&gt;"",$X10,"no entry"),"No record entry")</f>
        <v>No record entry</v>
      </c>
      <c r="CE10" s="624" t="str">
        <f>IF($C10&lt;&gt;"",IF($Y10&lt;&gt;"",IF(LEN($Y10)&lt;250,$Y10,"Long comment:-see workbook"),"no entry"),"No record entry")</f>
        <v>No record entry</v>
      </c>
      <c r="CF10" s="624" t="str">
        <f>IF($C10&lt;&gt;"",IF($Z10&lt;&gt;"",IF(LEN($Z10)&lt;250,$Z10,"Long comment:-see workbook"),"no entry"),"No record entry")</f>
        <v>No record entry</v>
      </c>
      <c r="CG10" s="624" t="str">
        <f>IF($C10&lt;&gt;"",IF($AA10&lt;&gt;"",$AA10,"no entry"),"No record entry")</f>
        <v>No record entry</v>
      </c>
      <c r="CH10" s="543">
        <f>IF($C10&lt;&gt;"",IF($CH$5&lt;&gt;"No heading entered",IF($AB10&lt;&gt;"",$AB10,-15),-15),-45)</f>
        <v>-45</v>
      </c>
      <c r="CI10" s="543">
        <f>IF($C10&lt;&gt;"",IF($CI$5&lt;&gt;"No heading entered",IF($AC10&lt;&gt;"",$AC10,-15),-15),-45)</f>
        <v>-45</v>
      </c>
      <c r="CJ10" s="543">
        <f>IF($C10&lt;&gt;"",IF($CJ$5&lt;&gt;"No heading entered",IF($AD10&lt;&gt;"",$AD10,-15),-15),-45)</f>
        <v>-45</v>
      </c>
      <c r="CK10" s="543">
        <f>IF($C10&lt;&gt;"",IF($CK$5&lt;&gt;"No heading entered",IF($AE10&lt;&gt;"",$AE10,-15),-15),-45)</f>
        <v>-45</v>
      </c>
      <c r="CL10" s="543" t="str">
        <f>IF($C10&lt;&gt;"",IF($AM10&lt;&gt;"",IF(LEN($AM10)&lt;250,$AM10,"Long comment:- see workbook"),"No entry"),"No record entry")</f>
        <v>No record entry</v>
      </c>
      <c r="CM10" s="1114" t="str">
        <f>IF($C10&lt;&gt;"",IF($AN10&lt;&gt;"",IF(LEN($AN10)&lt;250,$AN10,"Long name:-see workbook"),"No entry"),"No record entry")</f>
        <v>No record entry</v>
      </c>
      <c r="CN10" s="105"/>
      <c r="CO10" s="77"/>
    </row>
    <row r="11" spans="1:93" ht="30" customHeight="1" x14ac:dyDescent="0.25">
      <c r="B11" s="822" t="s">
        <v>344</v>
      </c>
      <c r="C11" s="1100"/>
      <c r="D11" s="1411" t="str">
        <f>IFERROR(VLOOKUP($C10,$AT$51:$AW$125,2),"No entry")</f>
        <v>No entry</v>
      </c>
      <c r="E11" s="1029"/>
      <c r="F11" s="827"/>
      <c r="G11" s="872"/>
      <c r="H11" s="1345"/>
      <c r="I11" s="1344"/>
      <c r="J11" s="877"/>
      <c r="K11" s="873"/>
      <c r="L11" s="734"/>
      <c r="M11" s="379"/>
      <c r="N11" s="877"/>
      <c r="O11" s="887"/>
      <c r="P11" s="888"/>
      <c r="Q11" s="881"/>
      <c r="R11" s="759"/>
      <c r="S11" s="759"/>
      <c r="T11" s="759"/>
      <c r="U11" s="754"/>
      <c r="V11" s="1112"/>
      <c r="W11" s="752"/>
      <c r="X11" s="891"/>
      <c r="Y11" s="898"/>
      <c r="Z11" s="899"/>
      <c r="AA11" s="899"/>
      <c r="AB11" s="345"/>
      <c r="AC11" s="345"/>
      <c r="AD11" s="345"/>
      <c r="AE11" s="345"/>
      <c r="AF11" s="1417" t="str">
        <f>IFERROR(VLOOKUP($C10,$AT$51:$AW$125,3),"No entry")</f>
        <v>No entry</v>
      </c>
      <c r="AG11" s="1418"/>
      <c r="AH11" s="1419"/>
      <c r="AI11" s="1420" t="str">
        <f>IFERROR(VLOOKUP($C10,$AT$51:$AW$125,4),"No entry")</f>
        <v>No entry</v>
      </c>
      <c r="AJ11" s="1326"/>
      <c r="AK11" s="503"/>
      <c r="AL11" s="913"/>
      <c r="AM11" s="914"/>
      <c r="AN11" s="913"/>
      <c r="AS11" s="137"/>
      <c r="AT11" s="248"/>
      <c r="AU11" s="171" t="s">
        <v>372</v>
      </c>
      <c r="AV11" s="1"/>
      <c r="AW11" s="1" t="s">
        <v>799</v>
      </c>
      <c r="AX11" s="246"/>
      <c r="AY11" s="137"/>
      <c r="BC11" s="673"/>
      <c r="BD11" s="314"/>
      <c r="BE11" s="314"/>
      <c r="BF11" s="314"/>
      <c r="BG11" s="239"/>
      <c r="BH11" s="128"/>
      <c r="BI11" s="128"/>
      <c r="BM11" s="77"/>
      <c r="BN11" s="77"/>
      <c r="BO11" s="77"/>
      <c r="BP11" s="77"/>
      <c r="BQ11" s="77"/>
      <c r="BR11" s="77"/>
      <c r="BS11" s="77"/>
      <c r="BT11" s="105"/>
      <c r="BU11" s="77"/>
      <c r="BV11" s="77"/>
      <c r="BW11" s="77"/>
      <c r="BX11" s="77"/>
      <c r="BY11" s="77"/>
      <c r="BZ11" s="77"/>
      <c r="CA11" s="105"/>
      <c r="CB11" s="105"/>
      <c r="CC11" s="105"/>
      <c r="CD11" s="105"/>
      <c r="CE11" s="77"/>
      <c r="CF11" s="77"/>
      <c r="CG11" s="77"/>
      <c r="CH11" s="105"/>
      <c r="CI11" s="77"/>
      <c r="CJ11" s="77"/>
      <c r="CK11" s="77"/>
      <c r="CL11" s="77"/>
      <c r="CM11" s="817"/>
      <c r="CN11" s="105"/>
      <c r="CO11" s="77"/>
    </row>
    <row r="12" spans="1:93" ht="30" customHeight="1" x14ac:dyDescent="0.25">
      <c r="B12" s="822" t="s">
        <v>345</v>
      </c>
      <c r="C12" s="1100"/>
      <c r="D12" s="1411" t="str">
        <f t="shared" ref="D12:D59" si="2">IFERROR(VLOOKUP($C11,$AT$51:$AW$125,2),"No entry")</f>
        <v>No entry</v>
      </c>
      <c r="E12" s="1029"/>
      <c r="F12" s="827"/>
      <c r="G12" s="872"/>
      <c r="H12" s="1345"/>
      <c r="I12" s="1344"/>
      <c r="J12" s="877"/>
      <c r="K12" s="873"/>
      <c r="L12" s="734"/>
      <c r="M12" s="379"/>
      <c r="N12" s="877"/>
      <c r="O12" s="887"/>
      <c r="P12" s="888"/>
      <c r="Q12" s="881"/>
      <c r="R12" s="759"/>
      <c r="S12" s="759"/>
      <c r="T12" s="759"/>
      <c r="U12" s="754"/>
      <c r="V12" s="1112"/>
      <c r="W12" s="752"/>
      <c r="X12" s="891"/>
      <c r="Y12" s="898"/>
      <c r="Z12" s="899"/>
      <c r="AA12" s="899"/>
      <c r="AB12" s="345"/>
      <c r="AC12" s="345"/>
      <c r="AD12" s="345"/>
      <c r="AE12" s="345"/>
      <c r="AF12" s="397" t="str">
        <f t="shared" ref="AF12:AF59" si="3">IFERROR(VLOOKUP($C11,$AT$51:$AW$125,3),"No entry")</f>
        <v>No entry</v>
      </c>
      <c r="AG12" s="1326"/>
      <c r="AH12" s="898"/>
      <c r="AI12" s="1421" t="str">
        <f t="shared" ref="AI12:AI59" si="4">IFERROR(VLOOKUP($C11,$AT$51:$AW$125,4),"No entry")</f>
        <v>No entry</v>
      </c>
      <c r="AJ12" s="1326"/>
      <c r="AK12" s="503"/>
      <c r="AL12" s="913"/>
      <c r="AM12" s="914"/>
      <c r="AN12" s="913"/>
      <c r="AS12" s="137"/>
      <c r="AT12" s="248"/>
      <c r="AU12" s="171" t="s">
        <v>1082</v>
      </c>
      <c r="AV12" s="1"/>
      <c r="AW12" s="1" t="s">
        <v>809</v>
      </c>
      <c r="AX12" s="246"/>
      <c r="AY12" s="137"/>
      <c r="BC12" s="673"/>
      <c r="BD12" s="314"/>
      <c r="BE12" s="314"/>
      <c r="BF12" s="314"/>
      <c r="BG12" s="239"/>
      <c r="BH12" s="128"/>
      <c r="BI12" s="128"/>
      <c r="BM12" s="77"/>
      <c r="BN12" s="77"/>
      <c r="BO12" s="77"/>
      <c r="BP12" s="77"/>
      <c r="BQ12" s="77"/>
      <c r="BR12" s="77"/>
      <c r="BS12" s="77"/>
      <c r="BT12" s="105"/>
      <c r="BU12" s="77"/>
      <c r="BV12" s="77"/>
      <c r="BW12" s="77"/>
      <c r="BX12" s="77"/>
      <c r="BY12" s="77"/>
      <c r="BZ12" s="77"/>
      <c r="CA12" s="105"/>
      <c r="CB12" s="105"/>
      <c r="CC12" s="105"/>
      <c r="CD12" s="105"/>
      <c r="CE12" s="77"/>
      <c r="CF12" s="77"/>
      <c r="CG12" s="77"/>
      <c r="CH12" s="105"/>
      <c r="CI12" s="77"/>
      <c r="CJ12" s="77"/>
      <c r="CK12" s="77"/>
      <c r="CL12" s="77"/>
      <c r="CM12" s="817"/>
      <c r="CN12" s="105"/>
      <c r="CO12" s="77"/>
    </row>
    <row r="13" spans="1:93" ht="30" customHeight="1" x14ac:dyDescent="0.25">
      <c r="B13" s="822" t="s">
        <v>346</v>
      </c>
      <c r="C13" s="1100"/>
      <c r="D13" s="1411" t="str">
        <f t="shared" si="2"/>
        <v>No entry</v>
      </c>
      <c r="E13" s="1029"/>
      <c r="F13" s="827"/>
      <c r="G13" s="872"/>
      <c r="H13" s="1345"/>
      <c r="I13" s="1344"/>
      <c r="J13" s="877"/>
      <c r="K13" s="873"/>
      <c r="L13" s="734"/>
      <c r="M13" s="379"/>
      <c r="N13" s="877"/>
      <c r="O13" s="887"/>
      <c r="P13" s="888"/>
      <c r="Q13" s="881"/>
      <c r="R13" s="759"/>
      <c r="S13" s="759"/>
      <c r="T13" s="759"/>
      <c r="U13" s="754"/>
      <c r="V13" s="1112"/>
      <c r="W13" s="752"/>
      <c r="X13" s="891"/>
      <c r="Y13" s="898"/>
      <c r="Z13" s="899"/>
      <c r="AA13" s="899"/>
      <c r="AB13" s="345"/>
      <c r="AC13" s="345"/>
      <c r="AD13" s="345"/>
      <c r="AE13" s="345"/>
      <c r="AF13" s="397" t="str">
        <f t="shared" si="3"/>
        <v>No entry</v>
      </c>
      <c r="AG13" s="1326"/>
      <c r="AH13" s="898"/>
      <c r="AI13" s="1421" t="str">
        <f t="shared" si="4"/>
        <v>No entry</v>
      </c>
      <c r="AJ13" s="1326"/>
      <c r="AK13" s="503"/>
      <c r="AL13" s="913"/>
      <c r="AM13" s="914"/>
      <c r="AN13" s="913"/>
      <c r="AS13" s="137"/>
      <c r="AT13" s="248"/>
      <c r="AU13" s="171" t="s">
        <v>1083</v>
      </c>
      <c r="AV13" s="1"/>
      <c r="AW13" s="396" t="s">
        <v>810</v>
      </c>
      <c r="AX13" s="246"/>
      <c r="AY13" s="137"/>
      <c r="BC13" s="673"/>
      <c r="BD13" s="314"/>
      <c r="BE13" s="314"/>
      <c r="BF13" s="314"/>
      <c r="BG13" s="239"/>
      <c r="BH13" s="128"/>
      <c r="BI13" s="128"/>
      <c r="BM13" s="77"/>
      <c r="BN13" s="77"/>
      <c r="BO13" s="77"/>
      <c r="BP13" s="77"/>
      <c r="BQ13" s="77"/>
      <c r="BR13" s="77"/>
      <c r="BS13" s="77"/>
      <c r="BT13" s="105"/>
      <c r="BU13" s="77"/>
      <c r="BV13" s="77"/>
      <c r="BW13" s="77"/>
      <c r="BX13" s="77"/>
      <c r="BY13" s="77"/>
      <c r="BZ13" s="77"/>
      <c r="CA13" s="105"/>
      <c r="CB13" s="105"/>
      <c r="CC13" s="105"/>
      <c r="CD13" s="105"/>
      <c r="CE13" s="77"/>
      <c r="CF13" s="77"/>
      <c r="CG13" s="77"/>
      <c r="CH13" s="105"/>
      <c r="CI13" s="77"/>
      <c r="CJ13" s="77"/>
      <c r="CK13" s="77"/>
      <c r="CL13" s="77"/>
      <c r="CM13" s="817"/>
      <c r="CN13" s="105"/>
      <c r="CO13" s="77"/>
    </row>
    <row r="14" spans="1:93" ht="30" customHeight="1" x14ac:dyDescent="0.25">
      <c r="B14" s="822" t="s">
        <v>347</v>
      </c>
      <c r="C14" s="1100"/>
      <c r="D14" s="1411" t="str">
        <f t="shared" si="2"/>
        <v>No entry</v>
      </c>
      <c r="E14" s="1029"/>
      <c r="F14" s="827"/>
      <c r="G14" s="872"/>
      <c r="H14" s="1345"/>
      <c r="I14" s="1344"/>
      <c r="J14" s="877"/>
      <c r="K14" s="873"/>
      <c r="L14" s="734"/>
      <c r="M14" s="379"/>
      <c r="N14" s="877"/>
      <c r="O14" s="887"/>
      <c r="P14" s="888"/>
      <c r="Q14" s="881"/>
      <c r="R14" s="759"/>
      <c r="S14" s="759"/>
      <c r="T14" s="759"/>
      <c r="U14" s="754"/>
      <c r="V14" s="1112"/>
      <c r="W14" s="752"/>
      <c r="X14" s="891"/>
      <c r="Y14" s="898"/>
      <c r="Z14" s="899"/>
      <c r="AA14" s="899"/>
      <c r="AB14" s="345"/>
      <c r="AC14" s="345"/>
      <c r="AD14" s="345"/>
      <c r="AE14" s="345"/>
      <c r="AF14" s="397" t="str">
        <f t="shared" si="3"/>
        <v>No entry</v>
      </c>
      <c r="AG14" s="1326"/>
      <c r="AH14" s="898"/>
      <c r="AI14" s="1421" t="str">
        <f t="shared" si="4"/>
        <v>No entry</v>
      </c>
      <c r="AJ14" s="1326"/>
      <c r="AK14" s="503"/>
      <c r="AL14" s="913"/>
      <c r="AM14" s="914"/>
      <c r="AN14" s="913"/>
      <c r="AS14" s="137"/>
      <c r="AT14" s="247"/>
      <c r="AU14" s="1" t="s">
        <v>286</v>
      </c>
      <c r="AV14" s="1"/>
      <c r="AW14" s="1" t="s">
        <v>268</v>
      </c>
      <c r="AX14" s="246"/>
      <c r="AY14" s="137"/>
      <c r="BC14" s="673"/>
      <c r="BD14" s="314"/>
      <c r="BE14" s="314"/>
      <c r="BF14" s="314"/>
      <c r="BG14" s="239"/>
      <c r="BH14" s="128"/>
      <c r="BI14" s="128"/>
      <c r="BM14" s="77"/>
      <c r="BN14" s="77"/>
      <c r="BO14" s="77"/>
      <c r="BP14" s="77"/>
      <c r="BQ14" s="77"/>
      <c r="BR14" s="77"/>
      <c r="BS14" s="77"/>
      <c r="BT14" s="105"/>
      <c r="BU14" s="77"/>
      <c r="BV14" s="77"/>
      <c r="BW14" s="77"/>
      <c r="BX14" s="77"/>
      <c r="BY14" s="77"/>
      <c r="BZ14" s="77"/>
      <c r="CA14" s="105"/>
      <c r="CB14" s="105"/>
      <c r="CC14" s="105"/>
      <c r="CD14" s="105"/>
      <c r="CE14" s="77"/>
      <c r="CF14" s="77"/>
      <c r="CG14" s="77"/>
      <c r="CH14" s="105"/>
      <c r="CI14" s="77"/>
      <c r="CJ14" s="77"/>
      <c r="CK14" s="77"/>
      <c r="CL14" s="77"/>
      <c r="CM14" s="817"/>
      <c r="CN14" s="105"/>
      <c r="CO14" s="77"/>
    </row>
    <row r="15" spans="1:93" ht="30" customHeight="1" x14ac:dyDescent="0.25">
      <c r="B15" s="822" t="s">
        <v>348</v>
      </c>
      <c r="C15" s="1100"/>
      <c r="D15" s="1411" t="str">
        <f t="shared" si="2"/>
        <v>No entry</v>
      </c>
      <c r="E15" s="1029"/>
      <c r="F15" s="827"/>
      <c r="G15" s="872"/>
      <c r="H15" s="1345"/>
      <c r="I15" s="1344"/>
      <c r="J15" s="877"/>
      <c r="K15" s="873"/>
      <c r="L15" s="734"/>
      <c r="M15" s="379"/>
      <c r="N15" s="877"/>
      <c r="O15" s="887"/>
      <c r="P15" s="888"/>
      <c r="Q15" s="881"/>
      <c r="R15" s="759"/>
      <c r="S15" s="759"/>
      <c r="T15" s="759"/>
      <c r="U15" s="754"/>
      <c r="V15" s="1112"/>
      <c r="W15" s="752"/>
      <c r="X15" s="891"/>
      <c r="Y15" s="898"/>
      <c r="Z15" s="899"/>
      <c r="AA15" s="899"/>
      <c r="AB15" s="345"/>
      <c r="AC15" s="345"/>
      <c r="AD15" s="345"/>
      <c r="AE15" s="345"/>
      <c r="AF15" s="397" t="str">
        <f t="shared" si="3"/>
        <v>No entry</v>
      </c>
      <c r="AG15" s="1326"/>
      <c r="AH15" s="898"/>
      <c r="AI15" s="1421" t="str">
        <f t="shared" si="4"/>
        <v>No entry</v>
      </c>
      <c r="AJ15" s="1326"/>
      <c r="AK15" s="503"/>
      <c r="AL15" s="913"/>
      <c r="AM15" s="914"/>
      <c r="AN15" s="913"/>
      <c r="AS15" s="137"/>
      <c r="AT15" s="249"/>
      <c r="AU15" s="251" t="s">
        <v>251</v>
      </c>
      <c r="AV15" s="1"/>
      <c r="AW15" s="1" t="s">
        <v>267</v>
      </c>
      <c r="AX15" s="246"/>
      <c r="AY15" s="137"/>
      <c r="BC15" s="673"/>
      <c r="BD15" s="314"/>
      <c r="BE15" s="314"/>
      <c r="BF15" s="314"/>
      <c r="BG15" s="239"/>
      <c r="BH15" s="128"/>
      <c r="BI15" s="128"/>
      <c r="BM15" s="77"/>
      <c r="BN15" s="77"/>
      <c r="BO15" s="77"/>
      <c r="BP15" s="77"/>
      <c r="BQ15" s="77"/>
      <c r="BR15" s="77"/>
      <c r="BS15" s="77"/>
      <c r="BT15" s="105"/>
      <c r="BU15" s="77"/>
      <c r="BV15" s="77"/>
      <c r="BW15" s="77"/>
      <c r="BX15" s="77"/>
      <c r="BY15" s="77"/>
      <c r="BZ15" s="77"/>
      <c r="CA15" s="105"/>
      <c r="CB15" s="105"/>
      <c r="CC15" s="105"/>
      <c r="CD15" s="105"/>
      <c r="CE15" s="77"/>
      <c r="CF15" s="77"/>
      <c r="CG15" s="77"/>
      <c r="CH15" s="105"/>
      <c r="CI15" s="77"/>
      <c r="CJ15" s="77"/>
      <c r="CK15" s="77"/>
      <c r="CL15" s="77"/>
      <c r="CM15" s="817"/>
      <c r="CN15" s="105"/>
      <c r="CO15" s="77"/>
    </row>
    <row r="16" spans="1:93" ht="30" customHeight="1" x14ac:dyDescent="0.25">
      <c r="B16" s="822" t="s">
        <v>349</v>
      </c>
      <c r="C16" s="1100"/>
      <c r="D16" s="1411" t="str">
        <f t="shared" si="2"/>
        <v>No entry</v>
      </c>
      <c r="E16" s="1029"/>
      <c r="F16" s="827"/>
      <c r="G16" s="872"/>
      <c r="H16" s="1345"/>
      <c r="I16" s="1344"/>
      <c r="J16" s="877"/>
      <c r="K16" s="873"/>
      <c r="L16" s="734"/>
      <c r="M16" s="379"/>
      <c r="N16" s="877"/>
      <c r="O16" s="887"/>
      <c r="P16" s="888"/>
      <c r="Q16" s="881"/>
      <c r="R16" s="759"/>
      <c r="S16" s="759"/>
      <c r="T16" s="759"/>
      <c r="U16" s="754"/>
      <c r="V16" s="1112"/>
      <c r="W16" s="752"/>
      <c r="X16" s="891"/>
      <c r="Y16" s="898"/>
      <c r="Z16" s="899"/>
      <c r="AA16" s="899"/>
      <c r="AB16" s="345"/>
      <c r="AC16" s="345"/>
      <c r="AD16" s="345"/>
      <c r="AE16" s="345"/>
      <c r="AF16" s="397" t="str">
        <f t="shared" si="3"/>
        <v>No entry</v>
      </c>
      <c r="AG16" s="1326"/>
      <c r="AH16" s="898"/>
      <c r="AI16" s="1421" t="str">
        <f t="shared" si="4"/>
        <v>No entry</v>
      </c>
      <c r="AJ16" s="1326"/>
      <c r="AK16" s="503"/>
      <c r="AL16" s="913"/>
      <c r="AM16" s="914"/>
      <c r="AN16" s="913"/>
      <c r="AS16" s="137"/>
      <c r="AT16" s="250"/>
      <c r="AU16" s="172" t="s">
        <v>223</v>
      </c>
      <c r="AV16" s="1"/>
      <c r="AW16" s="394" t="s">
        <v>811</v>
      </c>
      <c r="AX16" s="246"/>
      <c r="AY16" s="137"/>
      <c r="BC16" s="673"/>
      <c r="BD16" s="314"/>
      <c r="BE16" s="314"/>
      <c r="BF16" s="314"/>
      <c r="BG16" s="239"/>
      <c r="BH16" s="128"/>
      <c r="BI16" s="128"/>
      <c r="BM16" s="77"/>
      <c r="BN16" s="77"/>
      <c r="BO16" s="77"/>
      <c r="BP16" s="77"/>
      <c r="BQ16" s="77"/>
      <c r="BR16" s="77"/>
      <c r="BS16" s="77"/>
      <c r="BT16" s="105"/>
      <c r="BU16" s="77"/>
      <c r="BV16" s="77"/>
      <c r="BW16" s="77"/>
      <c r="BX16" s="77"/>
      <c r="BY16" s="77"/>
      <c r="BZ16" s="77"/>
      <c r="CA16" s="105"/>
      <c r="CB16" s="105"/>
      <c r="CC16" s="105"/>
      <c r="CD16" s="105"/>
      <c r="CE16" s="77"/>
      <c r="CF16" s="77"/>
      <c r="CG16" s="77"/>
      <c r="CH16" s="105"/>
      <c r="CI16" s="77"/>
      <c r="CJ16" s="77"/>
      <c r="CK16" s="77"/>
      <c r="CL16" s="77"/>
      <c r="CM16" s="817"/>
      <c r="CN16" s="105"/>
      <c r="CO16" s="77"/>
    </row>
    <row r="17" spans="2:93" ht="30" customHeight="1" x14ac:dyDescent="0.25">
      <c r="B17" s="822" t="s">
        <v>350</v>
      </c>
      <c r="C17" s="1100"/>
      <c r="D17" s="1411" t="str">
        <f t="shared" si="2"/>
        <v>No entry</v>
      </c>
      <c r="E17" s="1029"/>
      <c r="F17" s="827"/>
      <c r="G17" s="872"/>
      <c r="H17" s="1345"/>
      <c r="I17" s="1344"/>
      <c r="J17" s="877"/>
      <c r="K17" s="873"/>
      <c r="L17" s="734"/>
      <c r="M17" s="379"/>
      <c r="N17" s="877"/>
      <c r="O17" s="887"/>
      <c r="P17" s="888"/>
      <c r="Q17" s="881"/>
      <c r="R17" s="759"/>
      <c r="S17" s="759"/>
      <c r="T17" s="759"/>
      <c r="U17" s="754"/>
      <c r="V17" s="1112"/>
      <c r="W17" s="752"/>
      <c r="X17" s="891"/>
      <c r="Y17" s="898"/>
      <c r="Z17" s="899"/>
      <c r="AA17" s="899"/>
      <c r="AB17" s="345"/>
      <c r="AC17" s="345"/>
      <c r="AD17" s="345"/>
      <c r="AE17" s="345"/>
      <c r="AF17" s="397" t="str">
        <f t="shared" si="3"/>
        <v>No entry</v>
      </c>
      <c r="AG17" s="1326"/>
      <c r="AH17" s="898"/>
      <c r="AI17" s="1421" t="str">
        <f t="shared" si="4"/>
        <v>No entry</v>
      </c>
      <c r="AJ17" s="1326"/>
      <c r="AK17" s="503"/>
      <c r="AL17" s="913"/>
      <c r="AM17" s="914"/>
      <c r="AN17" s="913"/>
      <c r="AS17" s="137"/>
      <c r="AT17" s="247"/>
      <c r="AU17" s="369" t="s">
        <v>797</v>
      </c>
      <c r="AV17" s="1"/>
      <c r="AW17" s="1" t="s">
        <v>813</v>
      </c>
      <c r="AX17" s="246"/>
      <c r="AY17" s="137"/>
      <c r="BC17" s="673"/>
      <c r="BD17" s="314"/>
      <c r="BE17" s="314"/>
      <c r="BF17" s="314"/>
      <c r="BG17" s="239"/>
      <c r="BH17" s="128"/>
      <c r="BI17" s="128"/>
      <c r="BM17" s="77"/>
      <c r="BN17" s="77"/>
      <c r="BO17" s="77"/>
      <c r="BP17" s="77"/>
      <c r="BQ17" s="77"/>
      <c r="BR17" s="77"/>
      <c r="BS17" s="77"/>
      <c r="BT17" s="105"/>
      <c r="BU17" s="77"/>
      <c r="BV17" s="77"/>
      <c r="BW17" s="77"/>
      <c r="BX17" s="77"/>
      <c r="BY17" s="77"/>
      <c r="BZ17" s="77"/>
      <c r="CA17" s="105"/>
      <c r="CB17" s="105"/>
      <c r="CC17" s="105"/>
      <c r="CD17" s="105"/>
      <c r="CE17" s="77"/>
      <c r="CF17" s="77"/>
      <c r="CG17" s="77"/>
      <c r="CH17" s="105"/>
      <c r="CI17" s="77"/>
      <c r="CJ17" s="77"/>
      <c r="CK17" s="77"/>
      <c r="CL17" s="77"/>
      <c r="CM17" s="817"/>
      <c r="CN17" s="105"/>
      <c r="CO17" s="77"/>
    </row>
    <row r="18" spans="2:93" ht="30" customHeight="1" x14ac:dyDescent="0.25">
      <c r="B18" s="822" t="s">
        <v>351</v>
      </c>
      <c r="C18" s="1100"/>
      <c r="D18" s="1411" t="str">
        <f t="shared" si="2"/>
        <v>No entry</v>
      </c>
      <c r="E18" s="1029"/>
      <c r="F18" s="827"/>
      <c r="G18" s="872"/>
      <c r="H18" s="1345"/>
      <c r="I18" s="1344"/>
      <c r="J18" s="877"/>
      <c r="K18" s="873"/>
      <c r="L18" s="734"/>
      <c r="M18" s="379"/>
      <c r="N18" s="877"/>
      <c r="O18" s="887"/>
      <c r="P18" s="888"/>
      <c r="Q18" s="881"/>
      <c r="R18" s="759"/>
      <c r="S18" s="759"/>
      <c r="T18" s="759"/>
      <c r="U18" s="754"/>
      <c r="V18" s="1112"/>
      <c r="W18" s="752"/>
      <c r="X18" s="891"/>
      <c r="Y18" s="898"/>
      <c r="Z18" s="899"/>
      <c r="AA18" s="899"/>
      <c r="AB18" s="345"/>
      <c r="AC18" s="345"/>
      <c r="AD18" s="345"/>
      <c r="AE18" s="345"/>
      <c r="AF18" s="397" t="str">
        <f t="shared" si="3"/>
        <v>No entry</v>
      </c>
      <c r="AG18" s="1326"/>
      <c r="AH18" s="898"/>
      <c r="AI18" s="1421" t="str">
        <f t="shared" si="4"/>
        <v>No entry</v>
      </c>
      <c r="AJ18" s="1326"/>
      <c r="AK18" s="503"/>
      <c r="AL18" s="913"/>
      <c r="AM18" s="914"/>
      <c r="AN18" s="913"/>
      <c r="AS18" s="137"/>
      <c r="AT18" s="247"/>
      <c r="AU18" s="369" t="s">
        <v>784</v>
      </c>
      <c r="AV18" s="1"/>
      <c r="AW18" s="1" t="s">
        <v>812</v>
      </c>
      <c r="AX18" s="246"/>
      <c r="AY18" s="137"/>
      <c r="BC18" s="673"/>
      <c r="BD18" s="314"/>
      <c r="BE18" s="314"/>
      <c r="BF18" s="314"/>
      <c r="BG18" s="239"/>
      <c r="BH18" s="128"/>
      <c r="BI18" s="128"/>
      <c r="BM18" s="77"/>
      <c r="BN18" s="77"/>
      <c r="BO18" s="77"/>
      <c r="BP18" s="77"/>
      <c r="BQ18" s="77"/>
      <c r="BR18" s="77"/>
      <c r="BS18" s="77"/>
      <c r="BT18" s="105"/>
      <c r="BU18" s="77"/>
      <c r="BV18" s="77"/>
      <c r="BW18" s="77"/>
      <c r="BX18" s="77"/>
      <c r="BY18" s="77"/>
      <c r="BZ18" s="77"/>
      <c r="CA18" s="105"/>
      <c r="CB18" s="105"/>
      <c r="CC18" s="105"/>
      <c r="CD18" s="105"/>
      <c r="CE18" s="77"/>
      <c r="CF18" s="77"/>
      <c r="CG18" s="77"/>
      <c r="CH18" s="105"/>
      <c r="CI18" s="77"/>
      <c r="CJ18" s="77"/>
      <c r="CK18" s="77"/>
      <c r="CL18" s="77"/>
      <c r="CM18" s="817"/>
      <c r="CN18" s="105"/>
      <c r="CO18" s="77"/>
    </row>
    <row r="19" spans="2:93" ht="30" customHeight="1" x14ac:dyDescent="0.25">
      <c r="B19" s="382">
        <v>10</v>
      </c>
      <c r="C19" s="1100"/>
      <c r="D19" s="1411" t="str">
        <f t="shared" si="2"/>
        <v>No entry</v>
      </c>
      <c r="E19" s="1029"/>
      <c r="F19" s="827"/>
      <c r="G19" s="872"/>
      <c r="H19" s="1345"/>
      <c r="I19" s="1344"/>
      <c r="J19" s="877"/>
      <c r="K19" s="873"/>
      <c r="L19" s="734"/>
      <c r="M19" s="379"/>
      <c r="N19" s="877"/>
      <c r="O19" s="887"/>
      <c r="P19" s="888"/>
      <c r="Q19" s="881"/>
      <c r="R19" s="759"/>
      <c r="S19" s="759"/>
      <c r="T19" s="759"/>
      <c r="U19" s="754"/>
      <c r="V19" s="1112"/>
      <c r="W19" s="752"/>
      <c r="X19" s="891"/>
      <c r="Y19" s="898"/>
      <c r="Z19" s="899"/>
      <c r="AA19" s="899"/>
      <c r="AB19" s="345"/>
      <c r="AC19" s="345"/>
      <c r="AD19" s="345"/>
      <c r="AE19" s="345"/>
      <c r="AF19" s="397" t="str">
        <f t="shared" si="3"/>
        <v>No entry</v>
      </c>
      <c r="AG19" s="1326"/>
      <c r="AH19" s="898"/>
      <c r="AI19" s="1421" t="str">
        <f t="shared" si="4"/>
        <v>No entry</v>
      </c>
      <c r="AJ19" s="1326"/>
      <c r="AK19" s="503"/>
      <c r="AL19" s="913"/>
      <c r="AM19" s="914"/>
      <c r="AN19" s="913"/>
      <c r="AS19" s="137"/>
      <c r="AT19" s="247"/>
      <c r="AU19" s="369" t="s">
        <v>783</v>
      </c>
      <c r="AV19" s="1"/>
      <c r="AW19" s="394" t="s">
        <v>814</v>
      </c>
      <c r="AX19" s="246"/>
      <c r="AY19" s="137"/>
      <c r="BC19" s="673"/>
      <c r="BD19" s="314"/>
      <c r="BE19" s="314"/>
      <c r="BF19" s="314"/>
      <c r="BG19" s="239"/>
      <c r="BH19" s="128"/>
      <c r="BI19" s="128"/>
      <c r="BM19" s="77"/>
      <c r="BN19" s="77"/>
      <c r="BO19" s="77"/>
      <c r="BP19" s="77"/>
      <c r="BQ19" s="77"/>
      <c r="BR19" s="77"/>
      <c r="BS19" s="77"/>
      <c r="BT19" s="105"/>
      <c r="BU19" s="77"/>
      <c r="BV19" s="77"/>
      <c r="BW19" s="77"/>
      <c r="BX19" s="77"/>
      <c r="BY19" s="77"/>
      <c r="BZ19" s="77"/>
      <c r="CA19" s="105"/>
      <c r="CB19" s="105"/>
      <c r="CC19" s="105"/>
      <c r="CD19" s="105"/>
      <c r="CE19" s="77"/>
      <c r="CF19" s="77"/>
      <c r="CG19" s="77"/>
      <c r="CH19" s="105"/>
      <c r="CI19" s="77"/>
      <c r="CJ19" s="77"/>
      <c r="CK19" s="77"/>
      <c r="CL19" s="77"/>
      <c r="CM19" s="817"/>
      <c r="CN19" s="105"/>
      <c r="CO19" s="77"/>
    </row>
    <row r="20" spans="2:93" ht="30" customHeight="1" x14ac:dyDescent="0.25">
      <c r="B20" s="382">
        <v>11</v>
      </c>
      <c r="C20" s="1100"/>
      <c r="D20" s="1411" t="str">
        <f t="shared" si="2"/>
        <v>No entry</v>
      </c>
      <c r="E20" s="1029"/>
      <c r="F20" s="827"/>
      <c r="G20" s="872"/>
      <c r="H20" s="1345"/>
      <c r="I20" s="1344"/>
      <c r="J20" s="877"/>
      <c r="K20" s="873"/>
      <c r="L20" s="734"/>
      <c r="M20" s="379"/>
      <c r="N20" s="877"/>
      <c r="O20" s="887"/>
      <c r="P20" s="888"/>
      <c r="Q20" s="881"/>
      <c r="R20" s="759"/>
      <c r="S20" s="759"/>
      <c r="T20" s="759"/>
      <c r="U20" s="754"/>
      <c r="V20" s="1112"/>
      <c r="W20" s="752"/>
      <c r="X20" s="891"/>
      <c r="Y20" s="898"/>
      <c r="Z20" s="899"/>
      <c r="AA20" s="899"/>
      <c r="AB20" s="345"/>
      <c r="AC20" s="345"/>
      <c r="AD20" s="345"/>
      <c r="AE20" s="345"/>
      <c r="AF20" s="397" t="str">
        <f t="shared" si="3"/>
        <v>No entry</v>
      </c>
      <c r="AG20" s="1326"/>
      <c r="AH20" s="898"/>
      <c r="AI20" s="1421" t="str">
        <f t="shared" si="4"/>
        <v>No entry</v>
      </c>
      <c r="AJ20" s="1326"/>
      <c r="AK20" s="503"/>
      <c r="AL20" s="913"/>
      <c r="AM20" s="914"/>
      <c r="AN20" s="913"/>
      <c r="AS20" s="137"/>
      <c r="AT20" s="247"/>
      <c r="AU20" s="369" t="s">
        <v>780</v>
      </c>
      <c r="AV20" s="1"/>
      <c r="AW20" s="1" t="s">
        <v>19</v>
      </c>
      <c r="AX20" s="246"/>
      <c r="AY20" s="137"/>
      <c r="BC20" s="673"/>
      <c r="BD20" s="314"/>
      <c r="BE20" s="314"/>
      <c r="BF20" s="314"/>
      <c r="BG20" s="239"/>
      <c r="BH20" s="128"/>
      <c r="BI20" s="128"/>
      <c r="BM20" s="77"/>
      <c r="BN20" s="77"/>
      <c r="BO20" s="77"/>
      <c r="BP20" s="77"/>
      <c r="BQ20" s="77"/>
      <c r="BR20" s="77"/>
      <c r="BS20" s="77"/>
      <c r="BT20" s="105"/>
      <c r="BU20" s="77"/>
      <c r="BV20" s="77"/>
      <c r="BW20" s="77"/>
      <c r="BX20" s="77"/>
      <c r="BY20" s="77"/>
      <c r="BZ20" s="77"/>
      <c r="CA20" s="105"/>
      <c r="CB20" s="105"/>
      <c r="CC20" s="105"/>
      <c r="CD20" s="105"/>
      <c r="CE20" s="77"/>
      <c r="CF20" s="77"/>
      <c r="CG20" s="77"/>
      <c r="CH20" s="105"/>
      <c r="CI20" s="77"/>
      <c r="CJ20" s="77"/>
      <c r="CK20" s="77"/>
      <c r="CL20" s="77"/>
      <c r="CM20" s="817"/>
      <c r="CN20" s="105"/>
      <c r="CO20" s="77"/>
    </row>
    <row r="21" spans="2:93" ht="30" customHeight="1" x14ac:dyDescent="0.25">
      <c r="B21" s="382">
        <v>12</v>
      </c>
      <c r="C21" s="1100"/>
      <c r="D21" s="1411" t="str">
        <f t="shared" si="2"/>
        <v>No entry</v>
      </c>
      <c r="E21" s="1029"/>
      <c r="F21" s="827"/>
      <c r="G21" s="872"/>
      <c r="H21" s="1345"/>
      <c r="I21" s="1344"/>
      <c r="J21" s="877"/>
      <c r="K21" s="873"/>
      <c r="L21" s="734"/>
      <c r="M21" s="379"/>
      <c r="N21" s="877"/>
      <c r="O21" s="887"/>
      <c r="P21" s="888"/>
      <c r="Q21" s="881"/>
      <c r="R21" s="759"/>
      <c r="S21" s="759"/>
      <c r="T21" s="759"/>
      <c r="U21" s="754"/>
      <c r="V21" s="1112"/>
      <c r="W21" s="752"/>
      <c r="X21" s="891"/>
      <c r="Y21" s="898"/>
      <c r="Z21" s="899"/>
      <c r="AA21" s="899"/>
      <c r="AB21" s="345"/>
      <c r="AC21" s="345"/>
      <c r="AD21" s="345"/>
      <c r="AE21" s="345"/>
      <c r="AF21" s="397" t="str">
        <f t="shared" si="3"/>
        <v>No entry</v>
      </c>
      <c r="AG21" s="1326"/>
      <c r="AH21" s="898"/>
      <c r="AI21" s="1421" t="str">
        <f t="shared" si="4"/>
        <v>No entry</v>
      </c>
      <c r="AJ21" s="1326"/>
      <c r="AK21" s="503"/>
      <c r="AL21" s="913"/>
      <c r="AM21" s="914"/>
      <c r="AN21" s="913"/>
      <c r="AS21" s="137"/>
      <c r="AT21" s="247"/>
      <c r="AU21" s="369" t="s">
        <v>785</v>
      </c>
      <c r="AV21" s="1"/>
      <c r="AW21" s="1"/>
      <c r="AX21" s="246"/>
      <c r="AY21" s="137"/>
      <c r="BC21" s="673"/>
      <c r="BD21" s="314"/>
      <c r="BE21" s="314"/>
      <c r="BF21" s="314"/>
      <c r="BG21" s="239"/>
      <c r="BH21" s="128"/>
      <c r="BI21" s="128"/>
      <c r="BM21" s="77"/>
      <c r="BN21" s="77"/>
      <c r="BO21" s="77"/>
      <c r="BP21" s="77"/>
      <c r="BQ21" s="77"/>
      <c r="BR21" s="77"/>
      <c r="BS21" s="77"/>
      <c r="BT21" s="105"/>
      <c r="BU21" s="77"/>
      <c r="BV21" s="77"/>
      <c r="BW21" s="77"/>
      <c r="BX21" s="77"/>
      <c r="BY21" s="77"/>
      <c r="BZ21" s="77"/>
      <c r="CA21" s="105"/>
      <c r="CB21" s="105"/>
      <c r="CC21" s="105"/>
      <c r="CD21" s="105"/>
      <c r="CE21" s="77"/>
      <c r="CF21" s="77"/>
      <c r="CG21" s="77"/>
      <c r="CH21" s="105"/>
      <c r="CI21" s="77"/>
      <c r="CJ21" s="77"/>
      <c r="CK21" s="77"/>
      <c r="CL21" s="77"/>
      <c r="CM21" s="817"/>
      <c r="CN21" s="105"/>
      <c r="CO21" s="77"/>
    </row>
    <row r="22" spans="2:93" ht="30" customHeight="1" x14ac:dyDescent="0.25">
      <c r="B22" s="382">
        <v>13</v>
      </c>
      <c r="C22" s="1100"/>
      <c r="D22" s="1411" t="str">
        <f t="shared" si="2"/>
        <v>No entry</v>
      </c>
      <c r="E22" s="1029"/>
      <c r="F22" s="827"/>
      <c r="G22" s="872"/>
      <c r="H22" s="1345"/>
      <c r="I22" s="1344"/>
      <c r="J22" s="877"/>
      <c r="K22" s="873"/>
      <c r="L22" s="734"/>
      <c r="M22" s="379"/>
      <c r="N22" s="877"/>
      <c r="O22" s="887"/>
      <c r="P22" s="888"/>
      <c r="Q22" s="881"/>
      <c r="R22" s="759"/>
      <c r="S22" s="759"/>
      <c r="T22" s="759"/>
      <c r="U22" s="754"/>
      <c r="V22" s="1112"/>
      <c r="W22" s="752"/>
      <c r="X22" s="891"/>
      <c r="Y22" s="898"/>
      <c r="Z22" s="899"/>
      <c r="AA22" s="899"/>
      <c r="AB22" s="345"/>
      <c r="AC22" s="345"/>
      <c r="AD22" s="345"/>
      <c r="AE22" s="345"/>
      <c r="AF22" s="397" t="str">
        <f t="shared" si="3"/>
        <v>No entry</v>
      </c>
      <c r="AG22" s="1326"/>
      <c r="AH22" s="898"/>
      <c r="AI22" s="1421" t="str">
        <f t="shared" si="4"/>
        <v>No entry</v>
      </c>
      <c r="AJ22" s="1326"/>
      <c r="AK22" s="503"/>
      <c r="AL22" s="913"/>
      <c r="AM22" s="914"/>
      <c r="AN22" s="913"/>
      <c r="AS22" s="137"/>
      <c r="AT22" s="247"/>
      <c r="AU22" s="369" t="s">
        <v>781</v>
      </c>
      <c r="AV22" s="1"/>
      <c r="AW22" s="320" t="s">
        <v>2521</v>
      </c>
      <c r="AX22" s="246"/>
      <c r="AY22" s="137"/>
      <c r="BC22" s="673"/>
      <c r="BD22" s="314"/>
      <c r="BE22" s="314"/>
      <c r="BF22" s="314"/>
      <c r="BG22" s="239"/>
      <c r="BH22" s="128"/>
      <c r="BI22" s="128"/>
      <c r="BM22" s="77"/>
      <c r="BN22" s="77"/>
      <c r="BO22" s="77"/>
      <c r="BP22" s="77"/>
      <c r="BQ22" s="77"/>
      <c r="BR22" s="77"/>
      <c r="BS22" s="77"/>
      <c r="BT22" s="105"/>
      <c r="BU22" s="77"/>
      <c r="BV22" s="77"/>
      <c r="BW22" s="77"/>
      <c r="BX22" s="77"/>
      <c r="BY22" s="77"/>
      <c r="BZ22" s="77"/>
      <c r="CA22" s="105"/>
      <c r="CB22" s="105"/>
      <c r="CC22" s="105"/>
      <c r="CD22" s="105"/>
      <c r="CE22" s="77"/>
      <c r="CF22" s="77"/>
      <c r="CG22" s="77"/>
      <c r="CH22" s="105"/>
      <c r="CI22" s="77"/>
      <c r="CJ22" s="77"/>
      <c r="CK22" s="77"/>
      <c r="CL22" s="77"/>
      <c r="CM22" s="817"/>
      <c r="CN22" s="105"/>
      <c r="CO22" s="77"/>
    </row>
    <row r="23" spans="2:93" ht="30" customHeight="1" x14ac:dyDescent="0.25">
      <c r="B23" s="382">
        <v>14</v>
      </c>
      <c r="C23" s="1100"/>
      <c r="D23" s="1411" t="str">
        <f t="shared" si="2"/>
        <v>No entry</v>
      </c>
      <c r="E23" s="1029"/>
      <c r="F23" s="827"/>
      <c r="G23" s="872"/>
      <c r="H23" s="1345"/>
      <c r="I23" s="1344"/>
      <c r="J23" s="877"/>
      <c r="K23" s="873"/>
      <c r="L23" s="734"/>
      <c r="M23" s="379"/>
      <c r="N23" s="877"/>
      <c r="O23" s="887"/>
      <c r="P23" s="888"/>
      <c r="Q23" s="881"/>
      <c r="R23" s="759"/>
      <c r="S23" s="759"/>
      <c r="T23" s="759"/>
      <c r="U23" s="754"/>
      <c r="V23" s="1112"/>
      <c r="W23" s="752"/>
      <c r="X23" s="891"/>
      <c r="Y23" s="898"/>
      <c r="Z23" s="899"/>
      <c r="AA23" s="899"/>
      <c r="AB23" s="345"/>
      <c r="AC23" s="345"/>
      <c r="AD23" s="345"/>
      <c r="AE23" s="345"/>
      <c r="AF23" s="397" t="str">
        <f t="shared" si="3"/>
        <v>No entry</v>
      </c>
      <c r="AG23" s="1326"/>
      <c r="AH23" s="898"/>
      <c r="AI23" s="1421" t="str">
        <f t="shared" si="4"/>
        <v>No entry</v>
      </c>
      <c r="AJ23" s="1326"/>
      <c r="AK23" s="503"/>
      <c r="AL23" s="913"/>
      <c r="AM23" s="914"/>
      <c r="AN23" s="913"/>
      <c r="AS23" s="137"/>
      <c r="AT23" s="247"/>
      <c r="AU23" s="369" t="s">
        <v>1843</v>
      </c>
      <c r="AV23" s="1"/>
      <c r="AW23" s="1228" t="s">
        <v>2522</v>
      </c>
      <c r="AX23" s="246"/>
      <c r="AY23" s="137"/>
      <c r="BC23" s="673"/>
      <c r="BD23" s="314"/>
      <c r="BE23" s="314"/>
      <c r="BF23" s="314"/>
      <c r="BG23" s="239"/>
      <c r="BH23" s="128"/>
      <c r="BI23" s="128"/>
      <c r="BM23" s="77"/>
      <c r="BN23" s="77"/>
      <c r="BO23" s="77"/>
      <c r="BP23" s="77"/>
      <c r="BQ23" s="77"/>
      <c r="BR23" s="77"/>
      <c r="BS23" s="77"/>
      <c r="BT23" s="105"/>
      <c r="BU23" s="77"/>
      <c r="BV23" s="77"/>
      <c r="BW23" s="77"/>
      <c r="BX23" s="77"/>
      <c r="BY23" s="77"/>
      <c r="BZ23" s="77"/>
      <c r="CA23" s="105"/>
      <c r="CB23" s="105"/>
      <c r="CC23" s="105"/>
      <c r="CD23" s="105"/>
      <c r="CE23" s="77"/>
      <c r="CF23" s="77"/>
      <c r="CG23" s="77"/>
      <c r="CH23" s="105"/>
      <c r="CI23" s="77"/>
      <c r="CJ23" s="77"/>
      <c r="CK23" s="77"/>
      <c r="CL23" s="77"/>
      <c r="CM23" s="817"/>
      <c r="CN23" s="105"/>
      <c r="CO23" s="77"/>
    </row>
    <row r="24" spans="2:93" ht="30" customHeight="1" x14ac:dyDescent="0.25">
      <c r="B24" s="382">
        <v>15</v>
      </c>
      <c r="C24" s="1100"/>
      <c r="D24" s="1411" t="str">
        <f t="shared" si="2"/>
        <v>No entry</v>
      </c>
      <c r="E24" s="1029"/>
      <c r="F24" s="827"/>
      <c r="G24" s="872"/>
      <c r="H24" s="1345"/>
      <c r="I24" s="1344"/>
      <c r="J24" s="877"/>
      <c r="K24" s="873"/>
      <c r="L24" s="734"/>
      <c r="M24" s="379"/>
      <c r="N24" s="877"/>
      <c r="O24" s="887"/>
      <c r="P24" s="888"/>
      <c r="Q24" s="881"/>
      <c r="R24" s="759"/>
      <c r="S24" s="759"/>
      <c r="T24" s="759"/>
      <c r="U24" s="754"/>
      <c r="V24" s="1112"/>
      <c r="W24" s="752"/>
      <c r="X24" s="891"/>
      <c r="Y24" s="898"/>
      <c r="Z24" s="899"/>
      <c r="AA24" s="899"/>
      <c r="AB24" s="345"/>
      <c r="AC24" s="345"/>
      <c r="AD24" s="345"/>
      <c r="AE24" s="345"/>
      <c r="AF24" s="397" t="str">
        <f t="shared" si="3"/>
        <v>No entry</v>
      </c>
      <c r="AG24" s="1326"/>
      <c r="AH24" s="898"/>
      <c r="AI24" s="1421" t="str">
        <f t="shared" si="4"/>
        <v>No entry</v>
      </c>
      <c r="AJ24" s="1326"/>
      <c r="AK24" s="503"/>
      <c r="AL24" s="913"/>
      <c r="AM24" s="914"/>
      <c r="AN24" s="913"/>
      <c r="AS24" s="137"/>
      <c r="AT24" s="247"/>
      <c r="AU24" s="369" t="s">
        <v>782</v>
      </c>
      <c r="AV24" s="1"/>
      <c r="AW24" s="1228" t="s">
        <v>286</v>
      </c>
      <c r="AX24" s="246"/>
      <c r="AY24" s="137"/>
      <c r="BC24" s="673"/>
      <c r="BD24" s="314"/>
      <c r="BE24" s="314"/>
      <c r="BF24" s="314"/>
      <c r="BG24" s="239"/>
      <c r="BH24" s="128"/>
      <c r="BI24" s="128"/>
      <c r="BM24" s="77"/>
      <c r="BN24" s="77"/>
      <c r="BO24" s="77"/>
      <c r="BP24" s="77"/>
      <c r="BQ24" s="77"/>
      <c r="BR24" s="77"/>
      <c r="BS24" s="77"/>
      <c r="BT24" s="105"/>
      <c r="BU24" s="77"/>
      <c r="BV24" s="77"/>
      <c r="BW24" s="77"/>
      <c r="BX24" s="77"/>
      <c r="BY24" s="77"/>
      <c r="BZ24" s="77"/>
      <c r="CA24" s="105"/>
      <c r="CB24" s="105"/>
      <c r="CC24" s="105"/>
      <c r="CD24" s="105"/>
      <c r="CE24" s="77"/>
      <c r="CF24" s="77"/>
      <c r="CG24" s="77"/>
      <c r="CH24" s="105"/>
      <c r="CI24" s="77"/>
      <c r="CJ24" s="77"/>
      <c r="CK24" s="77"/>
      <c r="CL24" s="77"/>
      <c r="CM24" s="817"/>
      <c r="CN24" s="105"/>
      <c r="CO24" s="77"/>
    </row>
    <row r="25" spans="2:93" ht="30" customHeight="1" x14ac:dyDescent="0.25">
      <c r="B25" s="382">
        <v>16</v>
      </c>
      <c r="C25" s="1100"/>
      <c r="D25" s="1411" t="str">
        <f t="shared" si="2"/>
        <v>No entry</v>
      </c>
      <c r="E25" s="1029"/>
      <c r="F25" s="827"/>
      <c r="G25" s="872"/>
      <c r="H25" s="1345"/>
      <c r="I25" s="1344"/>
      <c r="J25" s="877"/>
      <c r="K25" s="873"/>
      <c r="L25" s="734"/>
      <c r="M25" s="379"/>
      <c r="N25" s="877"/>
      <c r="O25" s="887"/>
      <c r="P25" s="888"/>
      <c r="Q25" s="881"/>
      <c r="R25" s="759"/>
      <c r="S25" s="759"/>
      <c r="T25" s="759"/>
      <c r="U25" s="754"/>
      <c r="V25" s="1112"/>
      <c r="W25" s="752"/>
      <c r="X25" s="891"/>
      <c r="Y25" s="898"/>
      <c r="Z25" s="899"/>
      <c r="AA25" s="899"/>
      <c r="AB25" s="345"/>
      <c r="AC25" s="345"/>
      <c r="AD25" s="345"/>
      <c r="AE25" s="345"/>
      <c r="AF25" s="397" t="str">
        <f t="shared" si="3"/>
        <v>No entry</v>
      </c>
      <c r="AG25" s="1326"/>
      <c r="AH25" s="898"/>
      <c r="AI25" s="1421" t="str">
        <f t="shared" si="4"/>
        <v>No entry</v>
      </c>
      <c r="AJ25" s="1326"/>
      <c r="AK25" s="503"/>
      <c r="AL25" s="913"/>
      <c r="AM25" s="914"/>
      <c r="AN25" s="913"/>
      <c r="AS25" s="137"/>
      <c r="AT25" s="247"/>
      <c r="AU25" s="369" t="s">
        <v>19</v>
      </c>
      <c r="AV25" s="1"/>
      <c r="AW25" s="1228" t="s">
        <v>371</v>
      </c>
      <c r="AX25" s="246"/>
      <c r="AY25" s="137"/>
      <c r="BC25" s="673"/>
      <c r="BD25" s="314"/>
      <c r="BE25" s="314"/>
      <c r="BF25" s="314"/>
      <c r="BG25" s="239"/>
      <c r="BH25" s="128"/>
      <c r="BI25" s="128"/>
      <c r="BM25" s="77"/>
      <c r="BN25" s="77"/>
      <c r="BO25" s="77"/>
      <c r="BP25" s="77"/>
      <c r="BQ25" s="77"/>
      <c r="BR25" s="77"/>
      <c r="BS25" s="77"/>
      <c r="BT25" s="105"/>
      <c r="BU25" s="77"/>
      <c r="BV25" s="77"/>
      <c r="BW25" s="77"/>
      <c r="BX25" s="77"/>
      <c r="BY25" s="77"/>
      <c r="BZ25" s="77"/>
      <c r="CA25" s="105"/>
      <c r="CB25" s="105"/>
      <c r="CC25" s="105"/>
      <c r="CD25" s="105"/>
      <c r="CE25" s="77"/>
      <c r="CF25" s="77"/>
      <c r="CG25" s="77"/>
      <c r="CH25" s="105"/>
      <c r="CI25" s="77"/>
      <c r="CJ25" s="77"/>
      <c r="CK25" s="77"/>
      <c r="CL25" s="77"/>
      <c r="CM25" s="817"/>
      <c r="CN25" s="105"/>
      <c r="CO25" s="77"/>
    </row>
    <row r="26" spans="2:93" ht="30" customHeight="1" x14ac:dyDescent="0.25">
      <c r="B26" s="382">
        <v>17</v>
      </c>
      <c r="C26" s="1100"/>
      <c r="D26" s="1411" t="str">
        <f t="shared" si="2"/>
        <v>No entry</v>
      </c>
      <c r="E26" s="1029"/>
      <c r="F26" s="827"/>
      <c r="G26" s="872"/>
      <c r="H26" s="1345"/>
      <c r="I26" s="1344"/>
      <c r="J26" s="877"/>
      <c r="K26" s="873"/>
      <c r="L26" s="734"/>
      <c r="M26" s="379"/>
      <c r="N26" s="877"/>
      <c r="O26" s="887"/>
      <c r="P26" s="888"/>
      <c r="Q26" s="881"/>
      <c r="R26" s="759"/>
      <c r="S26" s="759"/>
      <c r="T26" s="759"/>
      <c r="U26" s="754"/>
      <c r="V26" s="1112"/>
      <c r="W26" s="752"/>
      <c r="X26" s="891"/>
      <c r="Y26" s="898"/>
      <c r="Z26" s="899"/>
      <c r="AA26" s="899"/>
      <c r="AB26" s="345"/>
      <c r="AC26" s="345"/>
      <c r="AD26" s="345"/>
      <c r="AE26" s="345"/>
      <c r="AF26" s="397" t="str">
        <f t="shared" si="3"/>
        <v>No entry</v>
      </c>
      <c r="AG26" s="1326"/>
      <c r="AH26" s="898"/>
      <c r="AI26" s="1421" t="str">
        <f t="shared" si="4"/>
        <v>No entry</v>
      </c>
      <c r="AJ26" s="1326"/>
      <c r="AK26" s="503"/>
      <c r="AL26" s="913"/>
      <c r="AM26" s="914"/>
      <c r="AN26" s="913"/>
      <c r="AS26" s="137"/>
      <c r="AT26" s="247"/>
      <c r="AU26" s="369" t="s">
        <v>286</v>
      </c>
      <c r="AV26" s="1"/>
      <c r="AW26" s="1228" t="s">
        <v>372</v>
      </c>
      <c r="AX26" s="246"/>
      <c r="AY26" s="137"/>
      <c r="BC26" s="673"/>
      <c r="BD26" s="314"/>
      <c r="BE26" s="314"/>
      <c r="BF26" s="314"/>
      <c r="BG26" s="239"/>
      <c r="BH26" s="128"/>
      <c r="BI26" s="128"/>
      <c r="BM26" s="77"/>
      <c r="BN26" s="77"/>
      <c r="BO26" s="77"/>
      <c r="BP26" s="77"/>
      <c r="BQ26" s="77"/>
      <c r="BR26" s="77"/>
      <c r="BS26" s="77"/>
      <c r="BT26" s="105"/>
      <c r="BU26" s="77"/>
      <c r="BV26" s="77"/>
      <c r="BW26" s="77"/>
      <c r="BX26" s="77"/>
      <c r="BY26" s="77"/>
      <c r="BZ26" s="77"/>
      <c r="CA26" s="105"/>
      <c r="CB26" s="105"/>
      <c r="CC26" s="105"/>
      <c r="CD26" s="105"/>
      <c r="CE26" s="77"/>
      <c r="CF26" s="77"/>
      <c r="CG26" s="77"/>
      <c r="CH26" s="105"/>
      <c r="CI26" s="77"/>
      <c r="CJ26" s="77"/>
      <c r="CK26" s="77"/>
      <c r="CL26" s="77"/>
      <c r="CM26" s="817"/>
      <c r="CN26" s="105"/>
      <c r="CO26" s="77"/>
    </row>
    <row r="27" spans="2:93" ht="30" customHeight="1" x14ac:dyDescent="0.25">
      <c r="B27" s="382">
        <v>18</v>
      </c>
      <c r="C27" s="1100"/>
      <c r="D27" s="1411" t="str">
        <f t="shared" si="2"/>
        <v>No entry</v>
      </c>
      <c r="E27" s="1029"/>
      <c r="F27" s="827"/>
      <c r="G27" s="872"/>
      <c r="H27" s="1345"/>
      <c r="I27" s="1344"/>
      <c r="J27" s="877"/>
      <c r="K27" s="873"/>
      <c r="L27" s="734"/>
      <c r="M27" s="379"/>
      <c r="N27" s="877"/>
      <c r="O27" s="887"/>
      <c r="P27" s="888"/>
      <c r="Q27" s="881"/>
      <c r="R27" s="759"/>
      <c r="S27" s="759"/>
      <c r="T27" s="759"/>
      <c r="U27" s="754"/>
      <c r="V27" s="1112"/>
      <c r="W27" s="752"/>
      <c r="X27" s="891"/>
      <c r="Y27" s="898"/>
      <c r="Z27" s="899"/>
      <c r="AA27" s="899"/>
      <c r="AB27" s="345"/>
      <c r="AC27" s="345"/>
      <c r="AD27" s="345"/>
      <c r="AE27" s="345"/>
      <c r="AF27" s="397" t="str">
        <f t="shared" si="3"/>
        <v>No entry</v>
      </c>
      <c r="AG27" s="1326"/>
      <c r="AH27" s="898"/>
      <c r="AI27" s="1421" t="str">
        <f t="shared" si="4"/>
        <v>No entry</v>
      </c>
      <c r="AJ27" s="1326"/>
      <c r="AK27" s="503"/>
      <c r="AL27" s="913"/>
      <c r="AM27" s="914"/>
      <c r="AN27" s="913"/>
      <c r="AS27" s="137"/>
      <c r="AT27" s="247"/>
      <c r="AU27" s="1"/>
      <c r="AV27" s="1"/>
      <c r="AW27" s="1228" t="s">
        <v>2523</v>
      </c>
      <c r="AX27" s="246"/>
      <c r="AY27" s="137"/>
      <c r="BC27" s="673"/>
      <c r="BD27" s="314"/>
      <c r="BE27" s="314"/>
      <c r="BF27" s="314"/>
      <c r="BG27" s="239"/>
      <c r="BH27" s="128"/>
      <c r="BI27" s="128"/>
      <c r="BM27" s="77"/>
      <c r="BN27" s="77"/>
      <c r="BO27" s="77"/>
      <c r="BP27" s="77"/>
      <c r="BQ27" s="77"/>
      <c r="BR27" s="77"/>
      <c r="BS27" s="77"/>
      <c r="BT27" s="105"/>
      <c r="BU27" s="77"/>
      <c r="BV27" s="77"/>
      <c r="BW27" s="77"/>
      <c r="BX27" s="77"/>
      <c r="BY27" s="77"/>
      <c r="BZ27" s="77"/>
      <c r="CA27" s="105"/>
      <c r="CB27" s="105"/>
      <c r="CC27" s="105"/>
      <c r="CD27" s="105"/>
      <c r="CE27" s="77"/>
      <c r="CF27" s="77"/>
      <c r="CG27" s="77"/>
      <c r="CH27" s="105"/>
      <c r="CI27" s="77"/>
      <c r="CJ27" s="77"/>
      <c r="CK27" s="77"/>
      <c r="CL27" s="77"/>
      <c r="CM27" s="817"/>
      <c r="CN27" s="105"/>
      <c r="CO27" s="77"/>
    </row>
    <row r="28" spans="2:93" ht="30" customHeight="1" x14ac:dyDescent="0.25">
      <c r="B28" s="382">
        <v>19</v>
      </c>
      <c r="C28" s="1100"/>
      <c r="D28" s="1411" t="str">
        <f t="shared" si="2"/>
        <v>No entry</v>
      </c>
      <c r="E28" s="1029"/>
      <c r="F28" s="827"/>
      <c r="G28" s="872"/>
      <c r="H28" s="1345"/>
      <c r="I28" s="1344"/>
      <c r="J28" s="877"/>
      <c r="K28" s="873"/>
      <c r="L28" s="734"/>
      <c r="M28" s="379"/>
      <c r="N28" s="877"/>
      <c r="O28" s="887"/>
      <c r="P28" s="888"/>
      <c r="Q28" s="881"/>
      <c r="R28" s="759"/>
      <c r="S28" s="759"/>
      <c r="T28" s="759"/>
      <c r="U28" s="754"/>
      <c r="V28" s="1112"/>
      <c r="W28" s="752"/>
      <c r="X28" s="891"/>
      <c r="Y28" s="898"/>
      <c r="Z28" s="899"/>
      <c r="AA28" s="899"/>
      <c r="AB28" s="345"/>
      <c r="AC28" s="345"/>
      <c r="AD28" s="345"/>
      <c r="AE28" s="345"/>
      <c r="AF28" s="397" t="str">
        <f t="shared" si="3"/>
        <v>No entry</v>
      </c>
      <c r="AG28" s="1326"/>
      <c r="AH28" s="898"/>
      <c r="AI28" s="1421" t="str">
        <f t="shared" si="4"/>
        <v>No entry</v>
      </c>
      <c r="AJ28" s="1326"/>
      <c r="AK28" s="503"/>
      <c r="AL28" s="913"/>
      <c r="AM28" s="914"/>
      <c r="AN28" s="913"/>
      <c r="AS28" s="137"/>
      <c r="AT28" s="247"/>
      <c r="AU28" s="172" t="s">
        <v>302</v>
      </c>
      <c r="AV28" s="1"/>
      <c r="AW28" s="1228" t="s">
        <v>2524</v>
      </c>
      <c r="AX28" s="246"/>
      <c r="AY28" s="137"/>
      <c r="BC28" s="673"/>
      <c r="BD28" s="314"/>
      <c r="BE28" s="314"/>
      <c r="BF28" s="314"/>
      <c r="BG28" s="239"/>
      <c r="BH28" s="128"/>
      <c r="BI28" s="128"/>
      <c r="BM28" s="77"/>
      <c r="BN28" s="77"/>
      <c r="BO28" s="77"/>
      <c r="BP28" s="77"/>
      <c r="BQ28" s="77"/>
      <c r="BR28" s="77"/>
      <c r="BS28" s="77"/>
      <c r="BT28" s="105"/>
      <c r="BU28" s="77"/>
      <c r="BV28" s="77"/>
      <c r="BW28" s="77"/>
      <c r="BX28" s="77"/>
      <c r="BY28" s="77"/>
      <c r="BZ28" s="77"/>
      <c r="CA28" s="105"/>
      <c r="CB28" s="105"/>
      <c r="CC28" s="105"/>
      <c r="CD28" s="105"/>
      <c r="CE28" s="77"/>
      <c r="CF28" s="77"/>
      <c r="CG28" s="77"/>
      <c r="CH28" s="105"/>
      <c r="CI28" s="77"/>
      <c r="CJ28" s="77"/>
      <c r="CK28" s="77"/>
      <c r="CL28" s="77"/>
      <c r="CM28" s="817"/>
      <c r="CN28" s="105"/>
      <c r="CO28" s="77"/>
    </row>
    <row r="29" spans="2:93" ht="30" customHeight="1" x14ac:dyDescent="0.25">
      <c r="B29" s="382">
        <v>20</v>
      </c>
      <c r="C29" s="1100"/>
      <c r="D29" s="1411" t="str">
        <f t="shared" si="2"/>
        <v>No entry</v>
      </c>
      <c r="E29" s="1029"/>
      <c r="F29" s="827"/>
      <c r="G29" s="872"/>
      <c r="H29" s="1345"/>
      <c r="I29" s="1344"/>
      <c r="J29" s="877"/>
      <c r="K29" s="873"/>
      <c r="L29" s="734"/>
      <c r="M29" s="379"/>
      <c r="N29" s="877"/>
      <c r="O29" s="887"/>
      <c r="P29" s="888"/>
      <c r="Q29" s="881"/>
      <c r="R29" s="759"/>
      <c r="S29" s="759"/>
      <c r="T29" s="759"/>
      <c r="U29" s="754"/>
      <c r="V29" s="1112"/>
      <c r="W29" s="752"/>
      <c r="X29" s="891"/>
      <c r="Y29" s="898"/>
      <c r="Z29" s="899"/>
      <c r="AA29" s="899"/>
      <c r="AB29" s="345"/>
      <c r="AC29" s="345"/>
      <c r="AD29" s="345"/>
      <c r="AE29" s="345"/>
      <c r="AF29" s="397" t="str">
        <f t="shared" si="3"/>
        <v>No entry</v>
      </c>
      <c r="AG29" s="1326"/>
      <c r="AH29" s="898"/>
      <c r="AI29" s="1421" t="str">
        <f t="shared" si="4"/>
        <v>No entry</v>
      </c>
      <c r="AJ29" s="1326"/>
      <c r="AK29" s="503"/>
      <c r="AL29" s="913"/>
      <c r="AM29" s="914"/>
      <c r="AN29" s="913"/>
      <c r="AS29" s="137"/>
      <c r="AT29" s="250"/>
      <c r="AU29" s="1" t="s">
        <v>297</v>
      </c>
      <c r="AV29" s="1"/>
      <c r="AW29" s="1228" t="s">
        <v>2525</v>
      </c>
      <c r="AX29" s="246"/>
      <c r="AY29" s="137"/>
      <c r="BC29" s="673"/>
      <c r="BD29" s="314"/>
      <c r="BE29" s="314"/>
      <c r="BF29" s="314"/>
      <c r="BG29" s="239"/>
      <c r="BH29" s="128"/>
      <c r="BI29" s="128"/>
      <c r="BM29" s="77"/>
      <c r="BN29" s="77"/>
      <c r="BO29" s="77"/>
      <c r="BP29" s="77"/>
      <c r="BQ29" s="77"/>
      <c r="BR29" s="77"/>
      <c r="BS29" s="77"/>
      <c r="BT29" s="105"/>
      <c r="BU29" s="77"/>
      <c r="BV29" s="77"/>
      <c r="BW29" s="77"/>
      <c r="BX29" s="77"/>
      <c r="BY29" s="77"/>
      <c r="BZ29" s="77"/>
      <c r="CA29" s="105"/>
      <c r="CB29" s="105"/>
      <c r="CC29" s="105"/>
      <c r="CD29" s="105"/>
      <c r="CE29" s="77"/>
      <c r="CF29" s="77"/>
      <c r="CG29" s="77"/>
      <c r="CH29" s="105"/>
      <c r="CI29" s="77"/>
      <c r="CJ29" s="77"/>
      <c r="CK29" s="77"/>
      <c r="CL29" s="77"/>
      <c r="CM29" s="817"/>
      <c r="CN29" s="105"/>
      <c r="CO29" s="77"/>
    </row>
    <row r="30" spans="2:93" ht="30" customHeight="1" x14ac:dyDescent="0.25">
      <c r="B30" s="382">
        <v>21</v>
      </c>
      <c r="C30" s="1100"/>
      <c r="D30" s="1411" t="str">
        <f t="shared" si="2"/>
        <v>No entry</v>
      </c>
      <c r="E30" s="1029"/>
      <c r="F30" s="827"/>
      <c r="G30" s="872"/>
      <c r="H30" s="1345"/>
      <c r="I30" s="1344"/>
      <c r="J30" s="877"/>
      <c r="K30" s="873"/>
      <c r="L30" s="734"/>
      <c r="M30" s="379"/>
      <c r="N30" s="877"/>
      <c r="O30" s="887"/>
      <c r="P30" s="888"/>
      <c r="Q30" s="881"/>
      <c r="R30" s="759"/>
      <c r="S30" s="759"/>
      <c r="T30" s="759"/>
      <c r="U30" s="754"/>
      <c r="V30" s="1112"/>
      <c r="W30" s="752"/>
      <c r="X30" s="891"/>
      <c r="Y30" s="898"/>
      <c r="Z30" s="899"/>
      <c r="AA30" s="899"/>
      <c r="AB30" s="345"/>
      <c r="AC30" s="345"/>
      <c r="AD30" s="345"/>
      <c r="AE30" s="345"/>
      <c r="AF30" s="397" t="str">
        <f t="shared" si="3"/>
        <v>No entry</v>
      </c>
      <c r="AG30" s="1326"/>
      <c r="AH30" s="898"/>
      <c r="AI30" s="1421" t="str">
        <f t="shared" si="4"/>
        <v>No entry</v>
      </c>
      <c r="AJ30" s="1326"/>
      <c r="AK30" s="503"/>
      <c r="AL30" s="913"/>
      <c r="AM30" s="914"/>
      <c r="AN30" s="913"/>
      <c r="AS30" s="137"/>
      <c r="AT30" s="247"/>
      <c r="AU30" s="1" t="s">
        <v>304</v>
      </c>
      <c r="AV30" s="1"/>
      <c r="AW30" s="1228" t="s">
        <v>2526</v>
      </c>
      <c r="AX30" s="246"/>
      <c r="AY30" s="137"/>
      <c r="BC30" s="673"/>
      <c r="BD30" s="314"/>
      <c r="BE30" s="314"/>
      <c r="BF30" s="314"/>
      <c r="BG30" s="239"/>
      <c r="BH30" s="128"/>
      <c r="BI30" s="128"/>
      <c r="BM30" s="77"/>
      <c r="BN30" s="77"/>
      <c r="BO30" s="77"/>
      <c r="BP30" s="77"/>
      <c r="BQ30" s="77"/>
      <c r="BR30" s="77"/>
      <c r="BS30" s="77"/>
      <c r="BT30" s="105"/>
      <c r="BU30" s="77"/>
      <c r="BV30" s="77"/>
      <c r="BW30" s="77"/>
      <c r="BX30" s="77"/>
      <c r="BY30" s="77"/>
      <c r="BZ30" s="77"/>
      <c r="CA30" s="105"/>
      <c r="CB30" s="105"/>
      <c r="CC30" s="105"/>
      <c r="CD30" s="105"/>
      <c r="CE30" s="77"/>
      <c r="CF30" s="77"/>
      <c r="CG30" s="77"/>
      <c r="CH30" s="105"/>
      <c r="CI30" s="77"/>
      <c r="CJ30" s="77"/>
      <c r="CK30" s="77"/>
      <c r="CL30" s="77"/>
      <c r="CM30" s="817"/>
      <c r="CN30" s="105"/>
      <c r="CO30" s="77"/>
    </row>
    <row r="31" spans="2:93" ht="30" customHeight="1" x14ac:dyDescent="0.25">
      <c r="B31" s="382">
        <v>22</v>
      </c>
      <c r="C31" s="1100"/>
      <c r="D31" s="1411" t="str">
        <f t="shared" si="2"/>
        <v>No entry</v>
      </c>
      <c r="E31" s="1029"/>
      <c r="F31" s="827"/>
      <c r="G31" s="872"/>
      <c r="H31" s="1345"/>
      <c r="I31" s="1344"/>
      <c r="J31" s="877"/>
      <c r="K31" s="873"/>
      <c r="L31" s="734"/>
      <c r="M31" s="379"/>
      <c r="N31" s="877"/>
      <c r="O31" s="887"/>
      <c r="P31" s="888"/>
      <c r="Q31" s="881"/>
      <c r="R31" s="759"/>
      <c r="S31" s="759"/>
      <c r="T31" s="759"/>
      <c r="U31" s="754"/>
      <c r="V31" s="1112"/>
      <c r="W31" s="752"/>
      <c r="X31" s="891"/>
      <c r="Y31" s="898"/>
      <c r="Z31" s="899"/>
      <c r="AA31" s="899"/>
      <c r="AB31" s="345"/>
      <c r="AC31" s="345"/>
      <c r="AD31" s="345"/>
      <c r="AE31" s="345"/>
      <c r="AF31" s="397" t="str">
        <f t="shared" si="3"/>
        <v>No entry</v>
      </c>
      <c r="AG31" s="1326"/>
      <c r="AH31" s="898"/>
      <c r="AI31" s="1421" t="str">
        <f t="shared" si="4"/>
        <v>No entry</v>
      </c>
      <c r="AJ31" s="1326"/>
      <c r="AK31" s="503"/>
      <c r="AL31" s="913"/>
      <c r="AM31" s="914"/>
      <c r="AN31" s="913"/>
      <c r="AS31" s="137"/>
      <c r="AT31" s="247"/>
      <c r="AU31" s="1" t="s">
        <v>303</v>
      </c>
      <c r="AV31" s="1"/>
      <c r="AW31" s="1"/>
      <c r="AX31" s="246"/>
      <c r="AY31" s="137"/>
      <c r="BC31" s="673"/>
      <c r="BD31" s="314"/>
      <c r="BE31" s="314"/>
      <c r="BF31" s="314"/>
      <c r="BG31" s="239"/>
      <c r="BH31" s="128"/>
      <c r="BI31" s="128"/>
      <c r="BM31" s="77"/>
      <c r="BN31" s="77"/>
      <c r="BO31" s="77"/>
      <c r="BP31" s="77"/>
      <c r="BQ31" s="77"/>
      <c r="BR31" s="77"/>
      <c r="BS31" s="77"/>
      <c r="BT31" s="105"/>
      <c r="BU31" s="77"/>
      <c r="BV31" s="77"/>
      <c r="BW31" s="77"/>
      <c r="BX31" s="77"/>
      <c r="BY31" s="77"/>
      <c r="BZ31" s="77"/>
      <c r="CA31" s="105"/>
      <c r="CB31" s="105"/>
      <c r="CC31" s="105"/>
      <c r="CD31" s="105"/>
      <c r="CE31" s="77"/>
      <c r="CF31" s="77"/>
      <c r="CG31" s="77"/>
      <c r="CH31" s="105"/>
      <c r="CI31" s="77"/>
      <c r="CJ31" s="77"/>
      <c r="CK31" s="77"/>
      <c r="CL31" s="77"/>
      <c r="CM31" s="817"/>
      <c r="CN31" s="105"/>
      <c r="CO31" s="77"/>
    </row>
    <row r="32" spans="2:93" ht="30" customHeight="1" x14ac:dyDescent="0.25">
      <c r="B32" s="382">
        <v>23</v>
      </c>
      <c r="C32" s="1100"/>
      <c r="D32" s="1411" t="str">
        <f t="shared" si="2"/>
        <v>No entry</v>
      </c>
      <c r="E32" s="1029"/>
      <c r="F32" s="827"/>
      <c r="G32" s="872"/>
      <c r="H32" s="1345"/>
      <c r="I32" s="1344"/>
      <c r="J32" s="877"/>
      <c r="K32" s="873"/>
      <c r="L32" s="734"/>
      <c r="M32" s="379"/>
      <c r="N32" s="877"/>
      <c r="O32" s="887"/>
      <c r="P32" s="888"/>
      <c r="Q32" s="881"/>
      <c r="R32" s="759"/>
      <c r="S32" s="759"/>
      <c r="T32" s="759"/>
      <c r="U32" s="754"/>
      <c r="V32" s="1112"/>
      <c r="W32" s="752"/>
      <c r="X32" s="891"/>
      <c r="Y32" s="898"/>
      <c r="Z32" s="899"/>
      <c r="AA32" s="899"/>
      <c r="AB32" s="345"/>
      <c r="AC32" s="345"/>
      <c r="AD32" s="345"/>
      <c r="AE32" s="345"/>
      <c r="AF32" s="397" t="str">
        <f t="shared" si="3"/>
        <v>No entry</v>
      </c>
      <c r="AG32" s="1326"/>
      <c r="AH32" s="898"/>
      <c r="AI32" s="1421" t="str">
        <f t="shared" si="4"/>
        <v>No entry</v>
      </c>
      <c r="AJ32" s="1326"/>
      <c r="AK32" s="503"/>
      <c r="AL32" s="913"/>
      <c r="AM32" s="914"/>
      <c r="AN32" s="913"/>
      <c r="AS32" s="137"/>
      <c r="AT32" s="247"/>
      <c r="AU32" s="1" t="s">
        <v>305</v>
      </c>
      <c r="AV32" s="1"/>
      <c r="AW32" s="1"/>
      <c r="AX32" s="246"/>
      <c r="AY32" s="137"/>
      <c r="BC32" s="673"/>
      <c r="BD32" s="314"/>
      <c r="BE32" s="314"/>
      <c r="BF32" s="314"/>
      <c r="BG32" s="239"/>
      <c r="BH32" s="128"/>
      <c r="BI32" s="128"/>
      <c r="BM32" s="77"/>
      <c r="BN32" s="77"/>
      <c r="BO32" s="77"/>
      <c r="BP32" s="77"/>
      <c r="BQ32" s="77"/>
      <c r="BR32" s="77"/>
      <c r="BS32" s="77"/>
      <c r="BT32" s="105"/>
      <c r="BU32" s="77"/>
      <c r="BV32" s="77"/>
      <c r="BW32" s="77"/>
      <c r="BX32" s="77"/>
      <c r="BY32" s="77"/>
      <c r="BZ32" s="77"/>
      <c r="CA32" s="105"/>
      <c r="CB32" s="105"/>
      <c r="CC32" s="105"/>
      <c r="CD32" s="105"/>
      <c r="CE32" s="77"/>
      <c r="CF32" s="77"/>
      <c r="CG32" s="77"/>
      <c r="CH32" s="105"/>
      <c r="CI32" s="77"/>
      <c r="CJ32" s="77"/>
      <c r="CK32" s="77"/>
      <c r="CL32" s="77"/>
      <c r="CM32" s="817"/>
      <c r="CN32" s="105"/>
      <c r="CO32" s="77"/>
    </row>
    <row r="33" spans="2:93" ht="30" customHeight="1" x14ac:dyDescent="0.25">
      <c r="B33" s="382">
        <v>24</v>
      </c>
      <c r="C33" s="1100"/>
      <c r="D33" s="1411" t="str">
        <f t="shared" si="2"/>
        <v>No entry</v>
      </c>
      <c r="E33" s="1029"/>
      <c r="F33" s="827"/>
      <c r="G33" s="872"/>
      <c r="H33" s="1345"/>
      <c r="I33" s="1344"/>
      <c r="J33" s="877"/>
      <c r="K33" s="873"/>
      <c r="L33" s="734"/>
      <c r="M33" s="379"/>
      <c r="N33" s="877"/>
      <c r="O33" s="887"/>
      <c r="P33" s="888"/>
      <c r="Q33" s="881"/>
      <c r="R33" s="759"/>
      <c r="S33" s="759"/>
      <c r="T33" s="759"/>
      <c r="U33" s="754"/>
      <c r="V33" s="1112"/>
      <c r="W33" s="752"/>
      <c r="X33" s="891"/>
      <c r="Y33" s="898"/>
      <c r="Z33" s="899"/>
      <c r="AA33" s="899"/>
      <c r="AB33" s="345"/>
      <c r="AC33" s="345"/>
      <c r="AD33" s="345"/>
      <c r="AE33" s="345"/>
      <c r="AF33" s="397" t="str">
        <f t="shared" si="3"/>
        <v>No entry</v>
      </c>
      <c r="AG33" s="1326"/>
      <c r="AH33" s="898"/>
      <c r="AI33" s="1421" t="str">
        <f t="shared" si="4"/>
        <v>No entry</v>
      </c>
      <c r="AJ33" s="1326"/>
      <c r="AK33" s="503"/>
      <c r="AL33" s="913"/>
      <c r="AM33" s="914"/>
      <c r="AN33" s="913"/>
      <c r="AS33" s="137"/>
      <c r="AT33" s="247"/>
      <c r="AU33" s="1" t="s">
        <v>307</v>
      </c>
      <c r="AV33" s="1"/>
      <c r="AW33" s="1"/>
      <c r="AX33" s="246"/>
      <c r="AY33" s="137"/>
      <c r="BC33" s="673"/>
      <c r="BD33" s="314"/>
      <c r="BE33" s="314"/>
      <c r="BF33" s="314"/>
      <c r="BG33" s="239"/>
      <c r="BH33" s="128"/>
      <c r="BI33" s="128"/>
      <c r="BM33" s="77"/>
      <c r="BN33" s="77"/>
      <c r="BO33" s="77"/>
      <c r="BP33" s="77"/>
      <c r="BQ33" s="77"/>
      <c r="BR33" s="77"/>
      <c r="BS33" s="77"/>
      <c r="BT33" s="105"/>
      <c r="BU33" s="77"/>
      <c r="BV33" s="77"/>
      <c r="BW33" s="77"/>
      <c r="BX33" s="77"/>
      <c r="BY33" s="77"/>
      <c r="BZ33" s="77"/>
      <c r="CA33" s="105"/>
      <c r="CB33" s="105"/>
      <c r="CC33" s="105"/>
      <c r="CD33" s="105"/>
      <c r="CE33" s="77"/>
      <c r="CF33" s="77"/>
      <c r="CG33" s="77"/>
      <c r="CH33" s="105"/>
      <c r="CI33" s="77"/>
      <c r="CJ33" s="77"/>
      <c r="CK33" s="77"/>
      <c r="CL33" s="77"/>
      <c r="CM33" s="817"/>
      <c r="CN33" s="105"/>
      <c r="CO33" s="77"/>
    </row>
    <row r="34" spans="2:93" ht="30" customHeight="1" x14ac:dyDescent="0.25">
      <c r="B34" s="382">
        <v>25</v>
      </c>
      <c r="C34" s="1100"/>
      <c r="D34" s="1411" t="str">
        <f t="shared" si="2"/>
        <v>No entry</v>
      </c>
      <c r="E34" s="1029"/>
      <c r="F34" s="827"/>
      <c r="G34" s="872"/>
      <c r="H34" s="1345"/>
      <c r="I34" s="1344"/>
      <c r="J34" s="877"/>
      <c r="K34" s="873"/>
      <c r="L34" s="734"/>
      <c r="M34" s="379"/>
      <c r="N34" s="877"/>
      <c r="O34" s="887"/>
      <c r="P34" s="888"/>
      <c r="Q34" s="881"/>
      <c r="R34" s="759"/>
      <c r="S34" s="759"/>
      <c r="T34" s="759"/>
      <c r="U34" s="754"/>
      <c r="V34" s="1112"/>
      <c r="W34" s="752"/>
      <c r="X34" s="891"/>
      <c r="Y34" s="898"/>
      <c r="Z34" s="899"/>
      <c r="AA34" s="899"/>
      <c r="AB34" s="345"/>
      <c r="AC34" s="345"/>
      <c r="AD34" s="345"/>
      <c r="AE34" s="345"/>
      <c r="AF34" s="397" t="str">
        <f t="shared" si="3"/>
        <v>No entry</v>
      </c>
      <c r="AG34" s="1326"/>
      <c r="AH34" s="898"/>
      <c r="AI34" s="1421" t="str">
        <f t="shared" si="4"/>
        <v>No entry</v>
      </c>
      <c r="AJ34" s="1326"/>
      <c r="AK34" s="503"/>
      <c r="AL34" s="913"/>
      <c r="AM34" s="914"/>
      <c r="AN34" s="913"/>
      <c r="AS34" s="137"/>
      <c r="AT34" s="247"/>
      <c r="AU34" s="1" t="s">
        <v>308</v>
      </c>
      <c r="AV34" s="1"/>
      <c r="AW34" s="1"/>
      <c r="AX34" s="246"/>
      <c r="AY34" s="137"/>
      <c r="BC34" s="673"/>
      <c r="BD34" s="314"/>
      <c r="BE34" s="314"/>
      <c r="BF34" s="314"/>
      <c r="BG34" s="239"/>
      <c r="BH34" s="128"/>
      <c r="BI34" s="128"/>
      <c r="BM34" s="77"/>
      <c r="BN34" s="77"/>
      <c r="BO34" s="77"/>
      <c r="BP34" s="77"/>
      <c r="BQ34" s="77"/>
      <c r="BR34" s="77"/>
      <c r="BS34" s="77"/>
      <c r="BT34" s="105"/>
      <c r="BU34" s="77"/>
      <c r="BV34" s="77"/>
      <c r="BW34" s="77"/>
      <c r="BX34" s="77"/>
      <c r="BY34" s="77"/>
      <c r="BZ34" s="77"/>
      <c r="CA34" s="105"/>
      <c r="CB34" s="105"/>
      <c r="CC34" s="105"/>
      <c r="CD34" s="105"/>
      <c r="CE34" s="77"/>
      <c r="CF34" s="77"/>
      <c r="CG34" s="77"/>
      <c r="CH34" s="105"/>
      <c r="CI34" s="77"/>
      <c r="CJ34" s="77"/>
      <c r="CK34" s="77"/>
      <c r="CL34" s="77"/>
      <c r="CM34" s="817"/>
      <c r="CN34" s="105"/>
      <c r="CO34" s="77"/>
    </row>
    <row r="35" spans="2:93" ht="30" customHeight="1" x14ac:dyDescent="0.25">
      <c r="B35" s="382">
        <v>26</v>
      </c>
      <c r="C35" s="1100"/>
      <c r="D35" s="1411" t="str">
        <f t="shared" si="2"/>
        <v>No entry</v>
      </c>
      <c r="E35" s="1029"/>
      <c r="F35" s="827"/>
      <c r="G35" s="872"/>
      <c r="H35" s="1345"/>
      <c r="I35" s="1344"/>
      <c r="J35" s="877"/>
      <c r="K35" s="873"/>
      <c r="L35" s="734"/>
      <c r="M35" s="379"/>
      <c r="N35" s="877"/>
      <c r="O35" s="887"/>
      <c r="P35" s="888"/>
      <c r="Q35" s="881"/>
      <c r="R35" s="759"/>
      <c r="S35" s="759"/>
      <c r="T35" s="759"/>
      <c r="U35" s="754"/>
      <c r="V35" s="1112"/>
      <c r="W35" s="752"/>
      <c r="X35" s="891"/>
      <c r="Y35" s="898"/>
      <c r="Z35" s="899"/>
      <c r="AA35" s="899"/>
      <c r="AB35" s="345"/>
      <c r="AC35" s="345"/>
      <c r="AD35" s="345"/>
      <c r="AE35" s="345"/>
      <c r="AF35" s="397" t="str">
        <f t="shared" si="3"/>
        <v>No entry</v>
      </c>
      <c r="AG35" s="1326"/>
      <c r="AH35" s="898"/>
      <c r="AI35" s="1421" t="str">
        <f t="shared" si="4"/>
        <v>No entry</v>
      </c>
      <c r="AJ35" s="1326"/>
      <c r="AK35" s="503"/>
      <c r="AL35" s="913"/>
      <c r="AM35" s="914"/>
      <c r="AN35" s="913"/>
      <c r="AS35" s="137"/>
      <c r="AT35" s="247"/>
      <c r="AU35" s="1" t="s">
        <v>306</v>
      </c>
      <c r="AV35" s="1"/>
      <c r="AW35" s="1"/>
      <c r="AX35" s="246"/>
      <c r="AY35" s="137"/>
      <c r="BC35" s="673"/>
      <c r="BD35" s="314"/>
      <c r="BE35" s="314"/>
      <c r="BF35" s="314"/>
      <c r="BG35" s="239"/>
      <c r="BH35" s="128"/>
      <c r="BI35" s="128"/>
      <c r="BM35" s="77"/>
      <c r="BN35" s="77"/>
      <c r="BO35" s="77"/>
      <c r="BP35" s="77"/>
      <c r="BQ35" s="77"/>
      <c r="BR35" s="77"/>
      <c r="BS35" s="77"/>
      <c r="BT35" s="105"/>
      <c r="BU35" s="77"/>
      <c r="BV35" s="77"/>
      <c r="BW35" s="77"/>
      <c r="BX35" s="77"/>
      <c r="BY35" s="77"/>
      <c r="BZ35" s="77"/>
      <c r="CA35" s="105"/>
      <c r="CB35" s="105"/>
      <c r="CC35" s="105"/>
      <c r="CD35" s="105"/>
      <c r="CE35" s="77"/>
      <c r="CF35" s="77"/>
      <c r="CG35" s="77"/>
      <c r="CH35" s="105"/>
      <c r="CI35" s="77"/>
      <c r="CJ35" s="77"/>
      <c r="CK35" s="77"/>
      <c r="CL35" s="77"/>
      <c r="CM35" s="817"/>
      <c r="CN35" s="105"/>
      <c r="CO35" s="77"/>
    </row>
    <row r="36" spans="2:93" ht="30" customHeight="1" x14ac:dyDescent="0.25">
      <c r="B36" s="382">
        <v>27</v>
      </c>
      <c r="C36" s="1100"/>
      <c r="D36" s="1411" t="str">
        <f t="shared" si="2"/>
        <v>No entry</v>
      </c>
      <c r="E36" s="1029"/>
      <c r="F36" s="827"/>
      <c r="G36" s="872"/>
      <c r="H36" s="1345"/>
      <c r="I36" s="1344"/>
      <c r="J36" s="877"/>
      <c r="K36" s="873"/>
      <c r="L36" s="734"/>
      <c r="M36" s="379"/>
      <c r="N36" s="877"/>
      <c r="O36" s="887"/>
      <c r="P36" s="888"/>
      <c r="Q36" s="881"/>
      <c r="R36" s="759"/>
      <c r="S36" s="759"/>
      <c r="T36" s="759"/>
      <c r="U36" s="754"/>
      <c r="V36" s="1112"/>
      <c r="W36" s="752"/>
      <c r="X36" s="891"/>
      <c r="Y36" s="898"/>
      <c r="Z36" s="899"/>
      <c r="AA36" s="899"/>
      <c r="AB36" s="345"/>
      <c r="AC36" s="345"/>
      <c r="AD36" s="345"/>
      <c r="AE36" s="345"/>
      <c r="AF36" s="397" t="str">
        <f t="shared" si="3"/>
        <v>No entry</v>
      </c>
      <c r="AG36" s="1326"/>
      <c r="AH36" s="898"/>
      <c r="AI36" s="1421" t="str">
        <f t="shared" si="4"/>
        <v>No entry</v>
      </c>
      <c r="AJ36" s="1326"/>
      <c r="AK36" s="503"/>
      <c r="AL36" s="913"/>
      <c r="AM36" s="914"/>
      <c r="AN36" s="913"/>
      <c r="AS36" s="137"/>
      <c r="AT36" s="247"/>
      <c r="AU36" s="1" t="s">
        <v>619</v>
      </c>
      <c r="AV36" s="1"/>
      <c r="AW36" s="1"/>
      <c r="AX36" s="246"/>
      <c r="AY36" s="137"/>
      <c r="BC36" s="673"/>
      <c r="BD36" s="314"/>
      <c r="BE36" s="314"/>
      <c r="BF36" s="314"/>
      <c r="BG36" s="239"/>
      <c r="BH36" s="128"/>
      <c r="BI36" s="128"/>
      <c r="BM36" s="77"/>
      <c r="BN36" s="77"/>
      <c r="BO36" s="77"/>
      <c r="BP36" s="77"/>
      <c r="BQ36" s="77"/>
      <c r="BR36" s="77"/>
      <c r="BS36" s="77"/>
      <c r="BT36" s="105"/>
      <c r="BU36" s="77"/>
      <c r="BV36" s="77"/>
      <c r="BW36" s="77"/>
      <c r="BX36" s="77"/>
      <c r="BY36" s="77"/>
      <c r="BZ36" s="77"/>
      <c r="CA36" s="105"/>
      <c r="CB36" s="105"/>
      <c r="CC36" s="105"/>
      <c r="CD36" s="105"/>
      <c r="CE36" s="77"/>
      <c r="CF36" s="77"/>
      <c r="CG36" s="77"/>
      <c r="CH36" s="105"/>
      <c r="CI36" s="77"/>
      <c r="CJ36" s="77"/>
      <c r="CK36" s="77"/>
      <c r="CL36" s="77"/>
      <c r="CM36" s="817"/>
      <c r="CN36" s="105"/>
      <c r="CO36" s="77"/>
    </row>
    <row r="37" spans="2:93" ht="30" customHeight="1" x14ac:dyDescent="0.25">
      <c r="B37" s="382">
        <v>28</v>
      </c>
      <c r="C37" s="1100"/>
      <c r="D37" s="1411" t="str">
        <f t="shared" si="2"/>
        <v>No entry</v>
      </c>
      <c r="E37" s="1029"/>
      <c r="F37" s="827"/>
      <c r="G37" s="872"/>
      <c r="H37" s="1345"/>
      <c r="I37" s="1344"/>
      <c r="J37" s="877"/>
      <c r="K37" s="873"/>
      <c r="L37" s="734"/>
      <c r="M37" s="379"/>
      <c r="N37" s="877"/>
      <c r="O37" s="887"/>
      <c r="P37" s="888"/>
      <c r="Q37" s="881"/>
      <c r="R37" s="759"/>
      <c r="S37" s="759"/>
      <c r="T37" s="759"/>
      <c r="U37" s="754"/>
      <c r="V37" s="1112"/>
      <c r="W37" s="752"/>
      <c r="X37" s="891"/>
      <c r="Y37" s="898"/>
      <c r="Z37" s="899"/>
      <c r="AA37" s="899"/>
      <c r="AB37" s="345"/>
      <c r="AC37" s="345"/>
      <c r="AD37" s="345"/>
      <c r="AE37" s="345"/>
      <c r="AF37" s="397" t="str">
        <f t="shared" si="3"/>
        <v>No entry</v>
      </c>
      <c r="AG37" s="1326"/>
      <c r="AH37" s="898"/>
      <c r="AI37" s="1421" t="str">
        <f t="shared" si="4"/>
        <v>No entry</v>
      </c>
      <c r="AJ37" s="1326"/>
      <c r="AK37" s="503"/>
      <c r="AL37" s="913"/>
      <c r="AM37" s="914"/>
      <c r="AN37" s="913"/>
      <c r="AS37" s="137"/>
      <c r="AT37" s="250"/>
      <c r="AU37" s="1" t="s">
        <v>309</v>
      </c>
      <c r="AV37" s="1"/>
      <c r="AW37" s="1"/>
      <c r="AX37" s="246"/>
      <c r="AY37" s="137"/>
      <c r="BC37" s="673"/>
      <c r="BD37" s="314"/>
      <c r="BE37" s="314"/>
      <c r="BF37" s="314"/>
      <c r="BG37" s="239"/>
      <c r="BH37" s="128"/>
      <c r="BI37" s="128"/>
      <c r="BM37" s="77"/>
      <c r="BN37" s="77"/>
      <c r="BO37" s="77"/>
      <c r="BP37" s="77"/>
      <c r="BQ37" s="77"/>
      <c r="BR37" s="77"/>
      <c r="BS37" s="77"/>
      <c r="BT37" s="105"/>
      <c r="BU37" s="77"/>
      <c r="BV37" s="77"/>
      <c r="BW37" s="77"/>
      <c r="BX37" s="77"/>
      <c r="BY37" s="77"/>
      <c r="BZ37" s="77"/>
      <c r="CA37" s="105"/>
      <c r="CB37" s="105"/>
      <c r="CC37" s="105"/>
      <c r="CD37" s="105"/>
      <c r="CE37" s="77"/>
      <c r="CF37" s="77"/>
      <c r="CG37" s="77"/>
      <c r="CH37" s="105"/>
      <c r="CI37" s="77"/>
      <c r="CJ37" s="77"/>
      <c r="CK37" s="77"/>
      <c r="CL37" s="77"/>
      <c r="CM37" s="817"/>
      <c r="CN37" s="105"/>
      <c r="CO37" s="77"/>
    </row>
    <row r="38" spans="2:93" ht="30" customHeight="1" x14ac:dyDescent="0.25">
      <c r="B38" s="382">
        <v>29</v>
      </c>
      <c r="C38" s="1100"/>
      <c r="D38" s="1411" t="str">
        <f t="shared" si="2"/>
        <v>No entry</v>
      </c>
      <c r="E38" s="1029"/>
      <c r="F38" s="827"/>
      <c r="G38" s="872"/>
      <c r="H38" s="1345"/>
      <c r="I38" s="1344"/>
      <c r="J38" s="877"/>
      <c r="K38" s="873"/>
      <c r="L38" s="734"/>
      <c r="M38" s="379"/>
      <c r="N38" s="877"/>
      <c r="O38" s="887"/>
      <c r="P38" s="888"/>
      <c r="Q38" s="881"/>
      <c r="R38" s="759"/>
      <c r="S38" s="759"/>
      <c r="T38" s="759"/>
      <c r="U38" s="754"/>
      <c r="V38" s="1112"/>
      <c r="W38" s="752"/>
      <c r="X38" s="891"/>
      <c r="Y38" s="898"/>
      <c r="Z38" s="899"/>
      <c r="AA38" s="899"/>
      <c r="AB38" s="345"/>
      <c r="AC38" s="345"/>
      <c r="AD38" s="345"/>
      <c r="AE38" s="345"/>
      <c r="AF38" s="397" t="str">
        <f t="shared" si="3"/>
        <v>No entry</v>
      </c>
      <c r="AG38" s="1326"/>
      <c r="AH38" s="898"/>
      <c r="AI38" s="1421" t="str">
        <f t="shared" si="4"/>
        <v>No entry</v>
      </c>
      <c r="AJ38" s="1326"/>
      <c r="AK38" s="503"/>
      <c r="AL38" s="913"/>
      <c r="AM38" s="914"/>
      <c r="AN38" s="913"/>
      <c r="AS38" s="137"/>
      <c r="AT38" s="247"/>
      <c r="AU38" s="1" t="s">
        <v>310</v>
      </c>
      <c r="AV38" s="1"/>
      <c r="AW38" s="1"/>
      <c r="AX38" s="246"/>
      <c r="AY38" s="137"/>
      <c r="BC38" s="673"/>
      <c r="BD38" s="314"/>
      <c r="BE38" s="314"/>
      <c r="BF38" s="314"/>
      <c r="BG38" s="239"/>
      <c r="BH38" s="128"/>
      <c r="BI38" s="128"/>
      <c r="BM38" s="77"/>
      <c r="BN38" s="77"/>
      <c r="BO38" s="77"/>
      <c r="BP38" s="77"/>
      <c r="BQ38" s="77"/>
      <c r="BR38" s="77"/>
      <c r="BS38" s="77"/>
      <c r="BT38" s="105"/>
      <c r="BU38" s="77"/>
      <c r="BV38" s="77"/>
      <c r="BW38" s="77"/>
      <c r="BX38" s="77"/>
      <c r="BY38" s="77"/>
      <c r="BZ38" s="77"/>
      <c r="CA38" s="105"/>
      <c r="CB38" s="105"/>
      <c r="CC38" s="105"/>
      <c r="CD38" s="105"/>
      <c r="CE38" s="77"/>
      <c r="CF38" s="77"/>
      <c r="CG38" s="77"/>
      <c r="CH38" s="105"/>
      <c r="CI38" s="77"/>
      <c r="CJ38" s="77"/>
      <c r="CK38" s="77"/>
      <c r="CL38" s="77"/>
      <c r="CM38" s="817"/>
      <c r="CN38" s="105"/>
      <c r="CO38" s="77"/>
    </row>
    <row r="39" spans="2:93" ht="30" customHeight="1" x14ac:dyDescent="0.25">
      <c r="B39" s="382">
        <v>30</v>
      </c>
      <c r="C39" s="1100"/>
      <c r="D39" s="1411" t="str">
        <f t="shared" si="2"/>
        <v>No entry</v>
      </c>
      <c r="E39" s="1029"/>
      <c r="F39" s="827"/>
      <c r="G39" s="872"/>
      <c r="H39" s="1345"/>
      <c r="I39" s="1344"/>
      <c r="J39" s="877"/>
      <c r="K39" s="873"/>
      <c r="L39" s="734"/>
      <c r="M39" s="379"/>
      <c r="N39" s="877"/>
      <c r="O39" s="887"/>
      <c r="P39" s="888"/>
      <c r="Q39" s="881"/>
      <c r="R39" s="759"/>
      <c r="S39" s="759"/>
      <c r="T39" s="759"/>
      <c r="U39" s="754"/>
      <c r="V39" s="1112"/>
      <c r="W39" s="752"/>
      <c r="X39" s="891"/>
      <c r="Y39" s="898"/>
      <c r="Z39" s="899"/>
      <c r="AA39" s="899"/>
      <c r="AB39" s="345"/>
      <c r="AC39" s="345"/>
      <c r="AD39" s="345"/>
      <c r="AE39" s="345"/>
      <c r="AF39" s="397" t="str">
        <f t="shared" si="3"/>
        <v>No entry</v>
      </c>
      <c r="AG39" s="1326"/>
      <c r="AH39" s="898"/>
      <c r="AI39" s="1421" t="str">
        <f t="shared" si="4"/>
        <v>No entry</v>
      </c>
      <c r="AJ39" s="1326"/>
      <c r="AK39" s="503"/>
      <c r="AL39" s="913"/>
      <c r="AM39" s="914"/>
      <c r="AN39" s="913"/>
      <c r="AS39" s="137"/>
      <c r="AT39" s="249"/>
      <c r="AU39" s="1"/>
      <c r="AV39" s="251"/>
      <c r="AW39" s="1"/>
      <c r="AX39" s="246"/>
      <c r="AY39" s="137"/>
      <c r="BC39" s="673"/>
      <c r="BD39" s="314"/>
      <c r="BE39" s="314"/>
      <c r="BF39" s="314"/>
      <c r="BG39" s="239"/>
      <c r="BH39" s="128"/>
      <c r="BI39" s="128"/>
      <c r="BM39" s="77"/>
      <c r="BN39" s="77"/>
      <c r="BO39" s="77"/>
      <c r="BP39" s="77"/>
      <c r="BQ39" s="77"/>
      <c r="BR39" s="77"/>
      <c r="BS39" s="77"/>
      <c r="BT39" s="105"/>
      <c r="BU39" s="77"/>
      <c r="BV39" s="77"/>
      <c r="BW39" s="77"/>
      <c r="BX39" s="77"/>
      <c r="BY39" s="77"/>
      <c r="BZ39" s="77"/>
      <c r="CA39" s="105"/>
      <c r="CB39" s="105"/>
      <c r="CC39" s="105"/>
      <c r="CD39" s="105"/>
      <c r="CE39" s="77"/>
      <c r="CF39" s="77"/>
      <c r="CG39" s="77"/>
      <c r="CH39" s="105"/>
      <c r="CI39" s="77"/>
      <c r="CJ39" s="77"/>
      <c r="CK39" s="77"/>
      <c r="CL39" s="77"/>
      <c r="CM39" s="817"/>
      <c r="CN39" s="105"/>
      <c r="CO39" s="77"/>
    </row>
    <row r="40" spans="2:93" ht="15.75" customHeight="1" x14ac:dyDescent="0.25">
      <c r="B40" s="382">
        <v>31</v>
      </c>
      <c r="C40" s="1100"/>
      <c r="D40" s="1411" t="str">
        <f t="shared" si="2"/>
        <v>No entry</v>
      </c>
      <c r="E40" s="1029"/>
      <c r="F40" s="827"/>
      <c r="G40" s="872"/>
      <c r="H40" s="1345"/>
      <c r="I40" s="1344"/>
      <c r="J40" s="877"/>
      <c r="K40" s="873"/>
      <c r="L40" s="734"/>
      <c r="M40" s="379"/>
      <c r="N40" s="877"/>
      <c r="O40" s="887"/>
      <c r="P40" s="888"/>
      <c r="Q40" s="881"/>
      <c r="R40" s="759"/>
      <c r="S40" s="759"/>
      <c r="T40" s="759"/>
      <c r="U40" s="754"/>
      <c r="V40" s="1112"/>
      <c r="W40" s="752"/>
      <c r="X40" s="891"/>
      <c r="Y40" s="898"/>
      <c r="Z40" s="899"/>
      <c r="AA40" s="899"/>
      <c r="AB40" s="345"/>
      <c r="AC40" s="345"/>
      <c r="AD40" s="345"/>
      <c r="AE40" s="345"/>
      <c r="AF40" s="397" t="str">
        <f t="shared" si="3"/>
        <v>No entry</v>
      </c>
      <c r="AG40" s="1326"/>
      <c r="AH40" s="898"/>
      <c r="AI40" s="1421" t="str">
        <f t="shared" si="4"/>
        <v>No entry</v>
      </c>
      <c r="AJ40" s="1326"/>
      <c r="AK40" s="503"/>
      <c r="AL40" s="913"/>
      <c r="AM40" s="914"/>
      <c r="AN40" s="913"/>
      <c r="AS40" s="137"/>
      <c r="AT40" s="247"/>
      <c r="AU40" s="172" t="s">
        <v>285</v>
      </c>
      <c r="AV40" s="1"/>
      <c r="AW40" s="1"/>
      <c r="AX40" s="246"/>
      <c r="AY40" s="137"/>
      <c r="BC40" s="673"/>
      <c r="BD40" s="314"/>
      <c r="BE40" s="314"/>
      <c r="BF40" s="314"/>
      <c r="BG40" s="239"/>
      <c r="BH40" s="128"/>
      <c r="BI40" s="128"/>
      <c r="BM40" s="77"/>
      <c r="BN40" s="77"/>
      <c r="BO40" s="77"/>
      <c r="BP40" s="77"/>
      <c r="BQ40" s="77"/>
      <c r="BR40" s="77"/>
      <c r="BS40" s="77"/>
      <c r="BT40" s="105"/>
      <c r="BU40" s="77"/>
      <c r="BV40" s="77"/>
      <c r="BW40" s="77"/>
      <c r="BX40" s="77"/>
      <c r="BY40" s="77"/>
      <c r="BZ40" s="77"/>
      <c r="CA40" s="105"/>
      <c r="CB40" s="105"/>
      <c r="CC40" s="105"/>
      <c r="CD40" s="105"/>
      <c r="CE40" s="77"/>
      <c r="CF40" s="77"/>
      <c r="CG40" s="77"/>
      <c r="CH40" s="105"/>
      <c r="CI40" s="77"/>
      <c r="CJ40" s="77"/>
      <c r="CK40" s="77"/>
      <c r="CL40" s="77"/>
      <c r="CM40" s="817"/>
      <c r="CN40" s="105"/>
      <c r="CO40" s="77"/>
    </row>
    <row r="41" spans="2:93" ht="15.75" customHeight="1" x14ac:dyDescent="0.25">
      <c r="B41" s="382">
        <v>32</v>
      </c>
      <c r="C41" s="1100"/>
      <c r="D41" s="1411" t="str">
        <f t="shared" si="2"/>
        <v>No entry</v>
      </c>
      <c r="E41" s="1029"/>
      <c r="F41" s="827"/>
      <c r="G41" s="872"/>
      <c r="H41" s="1345"/>
      <c r="I41" s="1344"/>
      <c r="J41" s="877"/>
      <c r="K41" s="873"/>
      <c r="L41" s="734"/>
      <c r="M41" s="379"/>
      <c r="N41" s="877"/>
      <c r="O41" s="887"/>
      <c r="P41" s="888"/>
      <c r="Q41" s="881"/>
      <c r="R41" s="759"/>
      <c r="S41" s="759"/>
      <c r="T41" s="759"/>
      <c r="U41" s="754"/>
      <c r="V41" s="1112"/>
      <c r="W41" s="752"/>
      <c r="X41" s="891"/>
      <c r="Y41" s="898"/>
      <c r="Z41" s="899"/>
      <c r="AA41" s="899"/>
      <c r="AB41" s="345"/>
      <c r="AC41" s="345"/>
      <c r="AD41" s="345"/>
      <c r="AE41" s="345"/>
      <c r="AF41" s="397" t="str">
        <f t="shared" si="3"/>
        <v>No entry</v>
      </c>
      <c r="AG41" s="1326"/>
      <c r="AH41" s="898"/>
      <c r="AI41" s="1421" t="str">
        <f t="shared" si="4"/>
        <v>No entry</v>
      </c>
      <c r="AJ41" s="1326"/>
      <c r="AK41" s="503"/>
      <c r="AL41" s="913"/>
      <c r="AM41" s="914"/>
      <c r="AN41" s="913"/>
      <c r="AS41" s="137"/>
      <c r="AT41" s="247"/>
      <c r="AU41" s="1" t="s">
        <v>329</v>
      </c>
      <c r="AV41" s="1"/>
      <c r="AW41" s="476"/>
      <c r="AX41" s="246"/>
      <c r="AY41" s="137"/>
      <c r="BC41" s="673"/>
      <c r="BD41" s="314"/>
      <c r="BE41" s="314"/>
      <c r="BF41" s="314"/>
      <c r="BG41" s="239"/>
      <c r="BH41" s="128"/>
      <c r="BI41" s="128"/>
      <c r="BM41" s="77"/>
      <c r="BN41" s="77"/>
      <c r="BO41" s="77"/>
      <c r="BP41" s="77"/>
      <c r="BQ41" s="77"/>
      <c r="BR41" s="77"/>
      <c r="BS41" s="77"/>
      <c r="BT41" s="105"/>
      <c r="BU41" s="77"/>
      <c r="BV41" s="77"/>
      <c r="BW41" s="77"/>
      <c r="BX41" s="77"/>
      <c r="BY41" s="77"/>
      <c r="BZ41" s="77"/>
      <c r="CA41" s="105"/>
      <c r="CB41" s="105"/>
      <c r="CC41" s="105"/>
      <c r="CD41" s="105"/>
      <c r="CE41" s="77"/>
      <c r="CF41" s="77"/>
      <c r="CG41" s="77"/>
      <c r="CH41" s="105"/>
      <c r="CI41" s="77"/>
      <c r="CJ41" s="77"/>
      <c r="CK41" s="77"/>
      <c r="CL41" s="77"/>
      <c r="CM41" s="817"/>
      <c r="CN41" s="105"/>
      <c r="CO41" s="77"/>
    </row>
    <row r="42" spans="2:93" ht="15.75" customHeight="1" x14ac:dyDescent="0.25">
      <c r="B42" s="382">
        <v>33</v>
      </c>
      <c r="C42" s="1100"/>
      <c r="D42" s="1411" t="str">
        <f t="shared" si="2"/>
        <v>No entry</v>
      </c>
      <c r="E42" s="1029"/>
      <c r="F42" s="827"/>
      <c r="G42" s="872"/>
      <c r="H42" s="1345"/>
      <c r="I42" s="1344"/>
      <c r="J42" s="877"/>
      <c r="K42" s="873"/>
      <c r="L42" s="734"/>
      <c r="M42" s="379"/>
      <c r="N42" s="877"/>
      <c r="O42" s="887"/>
      <c r="P42" s="888"/>
      <c r="Q42" s="881"/>
      <c r="R42" s="759"/>
      <c r="S42" s="759"/>
      <c r="T42" s="759"/>
      <c r="U42" s="754"/>
      <c r="V42" s="1112"/>
      <c r="W42" s="752"/>
      <c r="X42" s="891"/>
      <c r="Y42" s="898"/>
      <c r="Z42" s="899"/>
      <c r="AA42" s="899"/>
      <c r="AB42" s="345"/>
      <c r="AC42" s="345"/>
      <c r="AD42" s="345"/>
      <c r="AE42" s="345"/>
      <c r="AF42" s="397" t="str">
        <f t="shared" si="3"/>
        <v>No entry</v>
      </c>
      <c r="AG42" s="1326"/>
      <c r="AH42" s="898"/>
      <c r="AI42" s="1421" t="str">
        <f t="shared" si="4"/>
        <v>No entry</v>
      </c>
      <c r="AJ42" s="1326"/>
      <c r="AK42" s="503"/>
      <c r="AL42" s="913"/>
      <c r="AM42" s="914"/>
      <c r="AN42" s="913"/>
      <c r="AS42" s="137"/>
      <c r="AT42" s="247"/>
      <c r="AU42" s="1" t="s">
        <v>286</v>
      </c>
      <c r="AV42" s="1"/>
      <c r="AW42" s="477"/>
      <c r="AX42" s="246"/>
      <c r="AY42" s="137"/>
      <c r="BC42" s="673"/>
      <c r="BD42" s="314"/>
      <c r="BE42" s="314"/>
      <c r="BF42" s="314"/>
      <c r="BG42" s="239"/>
      <c r="BH42" s="128"/>
      <c r="BI42" s="128"/>
      <c r="BM42" s="77"/>
      <c r="BN42" s="77"/>
      <c r="BO42" s="77"/>
      <c r="BP42" s="77"/>
      <c r="BQ42" s="77"/>
      <c r="BR42" s="77"/>
      <c r="BS42" s="77"/>
      <c r="BT42" s="105"/>
      <c r="BU42" s="77"/>
      <c r="BV42" s="77"/>
      <c r="BW42" s="77"/>
      <c r="BX42" s="77"/>
      <c r="BY42" s="77"/>
      <c r="BZ42" s="77"/>
      <c r="CA42" s="105"/>
      <c r="CB42" s="105"/>
      <c r="CC42" s="105"/>
      <c r="CD42" s="105"/>
      <c r="CE42" s="77"/>
      <c r="CF42" s="77"/>
      <c r="CG42" s="77"/>
      <c r="CH42" s="105"/>
      <c r="CI42" s="77"/>
      <c r="CJ42" s="77"/>
      <c r="CK42" s="77"/>
      <c r="CL42" s="77"/>
      <c r="CM42" s="817"/>
      <c r="CN42" s="105"/>
      <c r="CO42" s="77"/>
    </row>
    <row r="43" spans="2:93" ht="15.75" customHeight="1" x14ac:dyDescent="0.25">
      <c r="B43" s="382">
        <v>34</v>
      </c>
      <c r="C43" s="1100"/>
      <c r="D43" s="1411" t="str">
        <f t="shared" si="2"/>
        <v>No entry</v>
      </c>
      <c r="E43" s="1029"/>
      <c r="F43" s="827"/>
      <c r="G43" s="872"/>
      <c r="H43" s="1345"/>
      <c r="I43" s="1344"/>
      <c r="J43" s="877"/>
      <c r="K43" s="873"/>
      <c r="L43" s="734"/>
      <c r="M43" s="379"/>
      <c r="N43" s="877"/>
      <c r="O43" s="887"/>
      <c r="P43" s="888"/>
      <c r="Q43" s="881"/>
      <c r="R43" s="759"/>
      <c r="S43" s="759"/>
      <c r="T43" s="759"/>
      <c r="U43" s="754"/>
      <c r="V43" s="1112"/>
      <c r="W43" s="752"/>
      <c r="X43" s="891"/>
      <c r="Y43" s="898"/>
      <c r="Z43" s="899"/>
      <c r="AA43" s="899"/>
      <c r="AB43" s="345"/>
      <c r="AC43" s="345"/>
      <c r="AD43" s="345"/>
      <c r="AE43" s="345"/>
      <c r="AF43" s="397" t="str">
        <f t="shared" si="3"/>
        <v>No entry</v>
      </c>
      <c r="AG43" s="1326"/>
      <c r="AH43" s="898"/>
      <c r="AI43" s="1421" t="str">
        <f t="shared" si="4"/>
        <v>No entry</v>
      </c>
      <c r="AJ43" s="1326"/>
      <c r="AK43" s="503"/>
      <c r="AL43" s="913"/>
      <c r="AM43" s="914"/>
      <c r="AN43" s="913"/>
      <c r="AS43" s="137"/>
      <c r="AT43" s="247"/>
      <c r="AU43" s="1" t="s">
        <v>330</v>
      </c>
      <c r="AV43" s="1"/>
      <c r="AW43" s="1"/>
      <c r="AX43" s="246"/>
      <c r="AY43" s="137"/>
      <c r="BC43" s="673"/>
      <c r="BD43" s="314"/>
      <c r="BE43" s="314"/>
      <c r="BF43" s="314"/>
      <c r="BG43" s="239"/>
      <c r="BH43" s="128"/>
      <c r="BI43" s="128"/>
      <c r="BM43" s="77"/>
      <c r="BN43" s="77"/>
      <c r="BO43" s="77"/>
      <c r="BP43" s="77"/>
      <c r="BQ43" s="77"/>
      <c r="BR43" s="77"/>
      <c r="BS43" s="77"/>
      <c r="BT43" s="105"/>
      <c r="BU43" s="77"/>
      <c r="BV43" s="77"/>
      <c r="BW43" s="77"/>
      <c r="BX43" s="77"/>
      <c r="BY43" s="77"/>
      <c r="BZ43" s="77"/>
      <c r="CA43" s="105"/>
      <c r="CB43" s="105"/>
      <c r="CC43" s="105"/>
      <c r="CD43" s="105"/>
      <c r="CE43" s="77"/>
      <c r="CF43" s="77"/>
      <c r="CG43" s="77"/>
      <c r="CH43" s="105"/>
      <c r="CI43" s="77"/>
      <c r="CJ43" s="77"/>
      <c r="CK43" s="77"/>
      <c r="CL43" s="77"/>
      <c r="CM43" s="817"/>
      <c r="CN43" s="105"/>
      <c r="CO43" s="77"/>
    </row>
    <row r="44" spans="2:93" ht="15.75" customHeight="1" x14ac:dyDescent="0.25">
      <c r="B44" s="382">
        <v>35</v>
      </c>
      <c r="C44" s="1100"/>
      <c r="D44" s="1411" t="str">
        <f t="shared" si="2"/>
        <v>No entry</v>
      </c>
      <c r="E44" s="1029"/>
      <c r="F44" s="827"/>
      <c r="G44" s="1031"/>
      <c r="H44" s="1346"/>
      <c r="I44" s="1347"/>
      <c r="J44" s="877"/>
      <c r="K44" s="873"/>
      <c r="L44" s="734"/>
      <c r="M44" s="379"/>
      <c r="N44" s="877"/>
      <c r="O44" s="887"/>
      <c r="P44" s="888"/>
      <c r="Q44" s="881"/>
      <c r="R44" s="759"/>
      <c r="S44" s="759"/>
      <c r="T44" s="759"/>
      <c r="U44" s="754"/>
      <c r="V44" s="1112"/>
      <c r="W44" s="752"/>
      <c r="X44" s="891"/>
      <c r="Y44" s="898"/>
      <c r="Z44" s="899"/>
      <c r="AA44" s="899"/>
      <c r="AB44" s="345"/>
      <c r="AC44" s="345"/>
      <c r="AD44" s="345"/>
      <c r="AE44" s="345"/>
      <c r="AF44" s="397" t="str">
        <f t="shared" si="3"/>
        <v>No entry</v>
      </c>
      <c r="AG44" s="1326"/>
      <c r="AH44" s="898"/>
      <c r="AI44" s="1421" t="str">
        <f t="shared" si="4"/>
        <v>No entry</v>
      </c>
      <c r="AJ44" s="1326"/>
      <c r="AK44" s="503"/>
      <c r="AL44" s="913"/>
      <c r="AM44" s="914"/>
      <c r="AN44" s="913"/>
      <c r="AS44" s="137"/>
      <c r="AT44" s="247"/>
      <c r="AU44" s="1" t="s">
        <v>331</v>
      </c>
      <c r="AV44" s="1"/>
      <c r="AW44" s="1"/>
      <c r="AX44" s="246"/>
      <c r="AY44" s="137"/>
      <c r="BC44" s="673"/>
      <c r="BD44" s="314"/>
      <c r="BE44" s="314"/>
      <c r="BF44" s="314"/>
      <c r="BG44" s="239"/>
      <c r="BH44" s="128"/>
      <c r="BI44" s="128"/>
      <c r="BM44" s="77"/>
      <c r="BN44" s="77"/>
      <c r="BO44" s="77"/>
      <c r="BP44" s="77"/>
      <c r="BQ44" s="77"/>
      <c r="BR44" s="77"/>
      <c r="BS44" s="77"/>
      <c r="BT44" s="105"/>
      <c r="BU44" s="77"/>
      <c r="BV44" s="77"/>
      <c r="BW44" s="77"/>
      <c r="BX44" s="77"/>
      <c r="BY44" s="77"/>
      <c r="BZ44" s="77"/>
      <c r="CA44" s="105"/>
      <c r="CB44" s="105"/>
      <c r="CC44" s="105"/>
      <c r="CD44" s="105"/>
      <c r="CE44" s="77"/>
      <c r="CF44" s="77"/>
      <c r="CG44" s="77"/>
      <c r="CH44" s="105"/>
      <c r="CI44" s="77"/>
      <c r="CJ44" s="77"/>
      <c r="CK44" s="77"/>
      <c r="CL44" s="77"/>
      <c r="CM44" s="817"/>
      <c r="CN44" s="105"/>
      <c r="CO44" s="77"/>
    </row>
    <row r="45" spans="2:93" ht="15.75" customHeight="1" x14ac:dyDescent="0.25">
      <c r="B45" s="382">
        <v>36</v>
      </c>
      <c r="C45" s="1100"/>
      <c r="D45" s="1411" t="str">
        <f t="shared" si="2"/>
        <v>No entry</v>
      </c>
      <c r="E45" s="1029"/>
      <c r="F45" s="827"/>
      <c r="G45" s="1031"/>
      <c r="H45" s="1346"/>
      <c r="I45" s="1347"/>
      <c r="J45" s="877"/>
      <c r="K45" s="873"/>
      <c r="L45" s="734"/>
      <c r="M45" s="379"/>
      <c r="N45" s="877"/>
      <c r="O45" s="887"/>
      <c r="P45" s="888"/>
      <c r="Q45" s="881"/>
      <c r="R45" s="759"/>
      <c r="S45" s="759"/>
      <c r="T45" s="759"/>
      <c r="U45" s="754"/>
      <c r="V45" s="1112"/>
      <c r="W45" s="752"/>
      <c r="X45" s="891"/>
      <c r="Y45" s="898"/>
      <c r="Z45" s="899"/>
      <c r="AA45" s="899"/>
      <c r="AB45" s="345"/>
      <c r="AC45" s="345"/>
      <c r="AD45" s="345"/>
      <c r="AE45" s="345"/>
      <c r="AF45" s="397" t="str">
        <f t="shared" si="3"/>
        <v>No entry</v>
      </c>
      <c r="AG45" s="1326"/>
      <c r="AH45" s="898"/>
      <c r="AI45" s="1421" t="str">
        <f t="shared" si="4"/>
        <v>No entry</v>
      </c>
      <c r="AJ45" s="1326"/>
      <c r="AK45" s="503"/>
      <c r="AL45" s="913"/>
      <c r="AM45" s="914"/>
      <c r="AN45" s="913"/>
      <c r="AS45" s="137"/>
      <c r="AT45" s="247"/>
      <c r="AU45" s="1" t="s">
        <v>1552</v>
      </c>
      <c r="AV45" s="1"/>
      <c r="AW45" s="1"/>
      <c r="AX45" s="246"/>
      <c r="AY45" s="137"/>
      <c r="BC45" s="673"/>
      <c r="BD45" s="314"/>
      <c r="BE45" s="314"/>
      <c r="BF45" s="314"/>
      <c r="BG45" s="239"/>
      <c r="BH45" s="128"/>
      <c r="BI45" s="128"/>
      <c r="BM45" s="77"/>
      <c r="BN45" s="77"/>
      <c r="BO45" s="77"/>
      <c r="BP45" s="77"/>
      <c r="BQ45" s="77"/>
      <c r="BR45" s="77"/>
      <c r="BS45" s="77"/>
      <c r="BT45" s="105"/>
      <c r="BU45" s="77"/>
      <c r="BV45" s="77"/>
      <c r="BW45" s="77"/>
      <c r="BX45" s="77"/>
      <c r="BY45" s="77"/>
      <c r="BZ45" s="77"/>
      <c r="CA45" s="105"/>
      <c r="CB45" s="105"/>
      <c r="CC45" s="105"/>
      <c r="CD45" s="105"/>
      <c r="CE45" s="77"/>
      <c r="CF45" s="77"/>
      <c r="CG45" s="77"/>
      <c r="CH45" s="105"/>
      <c r="CI45" s="77"/>
      <c r="CJ45" s="77"/>
      <c r="CK45" s="77"/>
      <c r="CL45" s="77"/>
      <c r="CM45" s="817"/>
      <c r="CN45" s="105"/>
      <c r="CO45" s="77"/>
    </row>
    <row r="46" spans="2:93" ht="15.75" customHeight="1" x14ac:dyDescent="0.25">
      <c r="B46" s="382">
        <v>37</v>
      </c>
      <c r="C46" s="1100"/>
      <c r="D46" s="1411" t="str">
        <f t="shared" si="2"/>
        <v>No entry</v>
      </c>
      <c r="E46" s="1029"/>
      <c r="F46" s="827"/>
      <c r="G46" s="1031"/>
      <c r="H46" s="1346"/>
      <c r="I46" s="1347"/>
      <c r="J46" s="877"/>
      <c r="K46" s="873"/>
      <c r="L46" s="734"/>
      <c r="M46" s="379"/>
      <c r="N46" s="877"/>
      <c r="O46" s="887"/>
      <c r="P46" s="888"/>
      <c r="Q46" s="881"/>
      <c r="R46" s="759"/>
      <c r="S46" s="759"/>
      <c r="T46" s="759"/>
      <c r="U46" s="754"/>
      <c r="V46" s="1112"/>
      <c r="W46" s="752"/>
      <c r="X46" s="891"/>
      <c r="Y46" s="898"/>
      <c r="Z46" s="899"/>
      <c r="AA46" s="899"/>
      <c r="AB46" s="345"/>
      <c r="AC46" s="345"/>
      <c r="AD46" s="345"/>
      <c r="AE46" s="345"/>
      <c r="AF46" s="397" t="str">
        <f t="shared" si="3"/>
        <v>No entry</v>
      </c>
      <c r="AG46" s="1326"/>
      <c r="AH46" s="898"/>
      <c r="AI46" s="1421" t="str">
        <f t="shared" si="4"/>
        <v>No entry</v>
      </c>
      <c r="AJ46" s="1326"/>
      <c r="AK46" s="503"/>
      <c r="AL46" s="913"/>
      <c r="AM46" s="914"/>
      <c r="AN46" s="913"/>
      <c r="AS46" s="137"/>
      <c r="AT46" s="247"/>
      <c r="AU46" s="1" t="s">
        <v>332</v>
      </c>
      <c r="AV46" s="1"/>
      <c r="AW46" s="1"/>
      <c r="AX46" s="246"/>
      <c r="AY46" s="137"/>
      <c r="BC46" s="673"/>
      <c r="BD46" s="314"/>
      <c r="BE46" s="314"/>
      <c r="BF46" s="314"/>
      <c r="BG46" s="239"/>
      <c r="BH46" s="128"/>
      <c r="BI46" s="128"/>
      <c r="BM46" s="77"/>
      <c r="BN46" s="77"/>
      <c r="BO46" s="77"/>
      <c r="BP46" s="77"/>
      <c r="BQ46" s="77"/>
      <c r="BR46" s="77"/>
      <c r="BS46" s="77"/>
      <c r="BT46" s="105"/>
      <c r="BU46" s="77"/>
      <c r="BV46" s="77"/>
      <c r="BW46" s="77"/>
      <c r="BX46" s="77"/>
      <c r="BY46" s="77"/>
      <c r="BZ46" s="77"/>
      <c r="CA46" s="105"/>
      <c r="CB46" s="105"/>
      <c r="CC46" s="105"/>
      <c r="CD46" s="105"/>
      <c r="CE46" s="77"/>
      <c r="CF46" s="77"/>
      <c r="CG46" s="77"/>
      <c r="CH46" s="105"/>
      <c r="CI46" s="77"/>
      <c r="CJ46" s="77"/>
      <c r="CK46" s="77"/>
      <c r="CL46" s="77"/>
      <c r="CM46" s="817"/>
      <c r="CN46" s="105"/>
      <c r="CO46" s="77"/>
    </row>
    <row r="47" spans="2:93" ht="15.75" customHeight="1" x14ac:dyDescent="0.25">
      <c r="B47" s="382">
        <v>38</v>
      </c>
      <c r="C47" s="1100"/>
      <c r="D47" s="1411" t="str">
        <f t="shared" si="2"/>
        <v>No entry</v>
      </c>
      <c r="E47" s="1029"/>
      <c r="F47" s="827"/>
      <c r="G47" s="1031"/>
      <c r="H47" s="1346"/>
      <c r="I47" s="1347"/>
      <c r="J47" s="877"/>
      <c r="K47" s="873"/>
      <c r="L47" s="734"/>
      <c r="M47" s="379"/>
      <c r="N47" s="877"/>
      <c r="O47" s="887"/>
      <c r="P47" s="888"/>
      <c r="Q47" s="881"/>
      <c r="R47" s="759"/>
      <c r="S47" s="759"/>
      <c r="T47" s="759"/>
      <c r="U47" s="754"/>
      <c r="V47" s="1112"/>
      <c r="W47" s="752"/>
      <c r="X47" s="891"/>
      <c r="Y47" s="898"/>
      <c r="Z47" s="899"/>
      <c r="AA47" s="899"/>
      <c r="AB47" s="345"/>
      <c r="AC47" s="345"/>
      <c r="AD47" s="345"/>
      <c r="AE47" s="345"/>
      <c r="AF47" s="397" t="str">
        <f t="shared" si="3"/>
        <v>No entry</v>
      </c>
      <c r="AG47" s="1326"/>
      <c r="AH47" s="898"/>
      <c r="AI47" s="1421" t="str">
        <f t="shared" si="4"/>
        <v>No entry</v>
      </c>
      <c r="AJ47" s="1326"/>
      <c r="AK47" s="503"/>
      <c r="AL47" s="913"/>
      <c r="AM47" s="914"/>
      <c r="AN47" s="913"/>
      <c r="AS47" s="137"/>
      <c r="AT47" s="247"/>
      <c r="AU47" s="1" t="s">
        <v>333</v>
      </c>
      <c r="AV47" s="1"/>
      <c r="AW47" s="1"/>
      <c r="AX47" s="246"/>
      <c r="AY47" s="137"/>
      <c r="BC47" s="673"/>
      <c r="BD47" s="314"/>
      <c r="BE47" s="314"/>
      <c r="BF47" s="314"/>
      <c r="BG47" s="239"/>
      <c r="BH47" s="128"/>
      <c r="BI47" s="128"/>
      <c r="BM47" s="77"/>
      <c r="BN47" s="77"/>
      <c r="BO47" s="77"/>
      <c r="BP47" s="77"/>
      <c r="BQ47" s="77"/>
      <c r="BR47" s="77"/>
      <c r="BS47" s="77"/>
      <c r="BT47" s="105"/>
      <c r="BU47" s="77"/>
      <c r="BV47" s="77"/>
      <c r="BW47" s="77"/>
      <c r="BX47" s="77"/>
      <c r="BY47" s="77"/>
      <c r="BZ47" s="77"/>
      <c r="CA47" s="105"/>
      <c r="CB47" s="105"/>
      <c r="CC47" s="105"/>
      <c r="CD47" s="105"/>
      <c r="CE47" s="77"/>
      <c r="CF47" s="77"/>
      <c r="CG47" s="77"/>
      <c r="CH47" s="105"/>
      <c r="CI47" s="77"/>
      <c r="CJ47" s="77"/>
      <c r="CK47" s="77"/>
      <c r="CL47" s="77"/>
      <c r="CM47" s="817"/>
      <c r="CN47" s="105"/>
      <c r="CO47" s="77"/>
    </row>
    <row r="48" spans="2:93" ht="15.75" customHeight="1" thickBot="1" x14ac:dyDescent="0.3">
      <c r="B48" s="382">
        <v>39</v>
      </c>
      <c r="C48" s="1100"/>
      <c r="D48" s="1411" t="str">
        <f t="shared" si="2"/>
        <v>No entry</v>
      </c>
      <c r="E48" s="1029"/>
      <c r="F48" s="827"/>
      <c r="G48" s="1031"/>
      <c r="H48" s="1346"/>
      <c r="I48" s="1347"/>
      <c r="J48" s="877"/>
      <c r="K48" s="873"/>
      <c r="L48" s="734"/>
      <c r="M48" s="379"/>
      <c r="N48" s="877"/>
      <c r="O48" s="887"/>
      <c r="P48" s="888"/>
      <c r="Q48" s="881"/>
      <c r="R48" s="759"/>
      <c r="S48" s="759"/>
      <c r="T48" s="759"/>
      <c r="U48" s="754"/>
      <c r="V48" s="1112"/>
      <c r="W48" s="752"/>
      <c r="X48" s="891"/>
      <c r="Y48" s="898"/>
      <c r="Z48" s="899"/>
      <c r="AA48" s="899"/>
      <c r="AB48" s="345"/>
      <c r="AC48" s="345"/>
      <c r="AD48" s="345"/>
      <c r="AE48" s="345"/>
      <c r="AF48" s="397" t="str">
        <f t="shared" si="3"/>
        <v>No entry</v>
      </c>
      <c r="AG48" s="1326"/>
      <c r="AH48" s="898"/>
      <c r="AI48" s="1421" t="str">
        <f t="shared" si="4"/>
        <v>No entry</v>
      </c>
      <c r="AJ48" s="1326"/>
      <c r="AK48" s="503"/>
      <c r="AL48" s="913"/>
      <c r="AM48" s="914"/>
      <c r="AN48" s="913"/>
      <c r="AS48" s="137"/>
      <c r="AT48" s="252"/>
      <c r="AU48" s="253" t="s">
        <v>334</v>
      </c>
      <c r="AV48" s="253"/>
      <c r="AW48" s="253"/>
      <c r="AX48" s="286"/>
      <c r="AY48" s="137"/>
      <c r="BC48" s="673"/>
      <c r="BD48" s="314"/>
      <c r="BE48" s="314"/>
      <c r="BF48" s="314"/>
      <c r="BG48" s="239"/>
      <c r="BH48" s="128"/>
      <c r="BI48" s="128"/>
      <c r="BM48" s="77"/>
      <c r="BN48" s="77"/>
      <c r="BO48" s="77"/>
      <c r="BP48" s="77"/>
      <c r="BQ48" s="77"/>
      <c r="BR48" s="77"/>
      <c r="BS48" s="77"/>
      <c r="BT48" s="105"/>
      <c r="BU48" s="77"/>
      <c r="BV48" s="77"/>
      <c r="BW48" s="77"/>
      <c r="BX48" s="77"/>
      <c r="BY48" s="77"/>
      <c r="BZ48" s="77"/>
      <c r="CA48" s="105"/>
      <c r="CB48" s="105"/>
      <c r="CC48" s="105"/>
      <c r="CD48" s="105"/>
      <c r="CE48" s="77"/>
      <c r="CF48" s="77"/>
      <c r="CG48" s="77"/>
      <c r="CH48" s="105"/>
      <c r="CI48" s="77"/>
      <c r="CJ48" s="77"/>
      <c r="CK48" s="77"/>
      <c r="CL48" s="77"/>
      <c r="CM48" s="817"/>
      <c r="CN48" s="105"/>
      <c r="CO48" s="77"/>
    </row>
    <row r="49" spans="2:93" ht="15.75" customHeight="1" thickBot="1" x14ac:dyDescent="0.3">
      <c r="B49" s="382">
        <v>40</v>
      </c>
      <c r="C49" s="1100"/>
      <c r="D49" s="1411" t="str">
        <f t="shared" si="2"/>
        <v>No entry</v>
      </c>
      <c r="E49" s="1029"/>
      <c r="F49" s="827"/>
      <c r="G49" s="1031"/>
      <c r="H49" s="1346"/>
      <c r="I49" s="1347"/>
      <c r="J49" s="877"/>
      <c r="K49" s="873"/>
      <c r="L49" s="734"/>
      <c r="M49" s="379"/>
      <c r="N49" s="877"/>
      <c r="O49" s="887"/>
      <c r="P49" s="888"/>
      <c r="Q49" s="881"/>
      <c r="R49" s="759"/>
      <c r="S49" s="759"/>
      <c r="T49" s="759"/>
      <c r="U49" s="754"/>
      <c r="V49" s="1112"/>
      <c r="W49" s="752"/>
      <c r="X49" s="891"/>
      <c r="Y49" s="898"/>
      <c r="Z49" s="899"/>
      <c r="AA49" s="899"/>
      <c r="AB49" s="345"/>
      <c r="AC49" s="345"/>
      <c r="AD49" s="345"/>
      <c r="AE49" s="345"/>
      <c r="AF49" s="397" t="str">
        <f t="shared" si="3"/>
        <v>No entry</v>
      </c>
      <c r="AG49" s="1326"/>
      <c r="AH49" s="898"/>
      <c r="AI49" s="1421" t="str">
        <f t="shared" si="4"/>
        <v>No entry</v>
      </c>
      <c r="AJ49" s="1326"/>
      <c r="AK49" s="503"/>
      <c r="AL49" s="913"/>
      <c r="AM49" s="914"/>
      <c r="AN49" s="913"/>
      <c r="AS49" s="137"/>
      <c r="AT49" s="137"/>
      <c r="AU49" s="137"/>
      <c r="AV49" s="137"/>
      <c r="AW49" s="137"/>
      <c r="AX49" s="137"/>
      <c r="AY49" s="137"/>
      <c r="BC49" s="673"/>
      <c r="BD49" s="314"/>
      <c r="BE49" s="314"/>
      <c r="BF49" s="314"/>
      <c r="BG49" s="239"/>
      <c r="BH49" s="128"/>
      <c r="BI49" s="128"/>
      <c r="BM49" s="77"/>
      <c r="BN49" s="77"/>
      <c r="BO49" s="77"/>
      <c r="BP49" s="77"/>
      <c r="BQ49" s="77"/>
      <c r="BR49" s="77"/>
      <c r="BS49" s="77"/>
      <c r="BT49" s="105"/>
      <c r="BU49" s="77"/>
      <c r="BV49" s="77"/>
      <c r="BW49" s="77"/>
      <c r="BX49" s="77"/>
      <c r="BY49" s="77"/>
      <c r="BZ49" s="77"/>
      <c r="CA49" s="105"/>
      <c r="CB49" s="105"/>
      <c r="CC49" s="105"/>
      <c r="CD49" s="105"/>
      <c r="CE49" s="77"/>
      <c r="CF49" s="77"/>
      <c r="CG49" s="77"/>
      <c r="CH49" s="105"/>
      <c r="CI49" s="77"/>
      <c r="CJ49" s="77"/>
      <c r="CK49" s="77"/>
      <c r="CL49" s="77"/>
      <c r="CM49" s="817"/>
      <c r="CN49" s="105"/>
      <c r="CO49" s="77"/>
    </row>
    <row r="50" spans="2:93" ht="15.75" customHeight="1" thickBot="1" x14ac:dyDescent="0.3">
      <c r="B50" s="382">
        <v>41</v>
      </c>
      <c r="C50" s="1100"/>
      <c r="D50" s="1411" t="str">
        <f t="shared" si="2"/>
        <v>No entry</v>
      </c>
      <c r="E50" s="1029"/>
      <c r="F50" s="827"/>
      <c r="G50" s="1031"/>
      <c r="H50" s="1346"/>
      <c r="I50" s="1347"/>
      <c r="J50" s="877"/>
      <c r="K50" s="873"/>
      <c r="L50" s="734"/>
      <c r="M50" s="379"/>
      <c r="N50" s="877"/>
      <c r="O50" s="887"/>
      <c r="P50" s="888"/>
      <c r="Q50" s="881"/>
      <c r="R50" s="759"/>
      <c r="S50" s="759"/>
      <c r="T50" s="759"/>
      <c r="U50" s="754"/>
      <c r="V50" s="1112"/>
      <c r="W50" s="752"/>
      <c r="X50" s="891"/>
      <c r="Y50" s="898"/>
      <c r="Z50" s="899"/>
      <c r="AA50" s="899"/>
      <c r="AB50" s="345"/>
      <c r="AC50" s="345"/>
      <c r="AD50" s="345"/>
      <c r="AE50" s="345"/>
      <c r="AF50" s="397" t="str">
        <f t="shared" si="3"/>
        <v>No entry</v>
      </c>
      <c r="AG50" s="1326"/>
      <c r="AH50" s="898"/>
      <c r="AI50" s="1421" t="str">
        <f t="shared" si="4"/>
        <v>No entry</v>
      </c>
      <c r="AJ50" s="1326"/>
      <c r="AK50" s="503"/>
      <c r="AL50" s="913"/>
      <c r="AM50" s="914"/>
      <c r="AN50" s="913"/>
      <c r="AS50" s="137"/>
      <c r="AT50" s="1176" t="s">
        <v>230</v>
      </c>
      <c r="AU50" s="1168" t="s">
        <v>540</v>
      </c>
      <c r="AV50" s="1168" t="s">
        <v>283</v>
      </c>
      <c r="AW50" s="1169" t="s">
        <v>284</v>
      </c>
      <c r="AX50" s="137"/>
      <c r="AY50" s="137"/>
      <c r="BC50" s="673"/>
      <c r="BD50" s="314"/>
      <c r="BE50" s="314"/>
      <c r="BF50" s="314"/>
      <c r="BG50" s="239"/>
      <c r="BH50" s="128"/>
      <c r="BI50" s="128"/>
      <c r="BM50" s="77"/>
      <c r="BN50" s="77"/>
      <c r="BO50" s="77"/>
      <c r="BP50" s="77"/>
      <c r="BQ50" s="77"/>
      <c r="BR50" s="77"/>
      <c r="BS50" s="77"/>
      <c r="BT50" s="105"/>
      <c r="BU50" s="77"/>
      <c r="BV50" s="77"/>
      <c r="BW50" s="77"/>
      <c r="BX50" s="77"/>
      <c r="BY50" s="77"/>
      <c r="BZ50" s="77"/>
      <c r="CA50" s="105"/>
      <c r="CB50" s="105"/>
      <c r="CC50" s="105"/>
      <c r="CD50" s="105"/>
      <c r="CE50" s="77"/>
      <c r="CF50" s="77"/>
      <c r="CG50" s="77"/>
      <c r="CH50" s="105"/>
      <c r="CI50" s="77"/>
      <c r="CJ50" s="77"/>
      <c r="CK50" s="77"/>
      <c r="CL50" s="77"/>
      <c r="CM50" s="817"/>
      <c r="CN50" s="105"/>
      <c r="CO50" s="77"/>
    </row>
    <row r="51" spans="2:93" ht="15.75" customHeight="1" x14ac:dyDescent="0.25">
      <c r="B51" s="382">
        <v>42</v>
      </c>
      <c r="C51" s="1100"/>
      <c r="D51" s="1411" t="str">
        <f t="shared" si="2"/>
        <v>No entry</v>
      </c>
      <c r="E51" s="1029"/>
      <c r="F51" s="827"/>
      <c r="G51" s="1031"/>
      <c r="H51" s="1346"/>
      <c r="I51" s="1347"/>
      <c r="J51" s="877"/>
      <c r="K51" s="873"/>
      <c r="L51" s="734"/>
      <c r="M51" s="379"/>
      <c r="N51" s="877"/>
      <c r="O51" s="887"/>
      <c r="P51" s="888"/>
      <c r="Q51" s="881"/>
      <c r="R51" s="759"/>
      <c r="S51" s="759"/>
      <c r="T51" s="759"/>
      <c r="U51" s="754"/>
      <c r="V51" s="1112"/>
      <c r="W51" s="752"/>
      <c r="X51" s="891"/>
      <c r="Y51" s="898"/>
      <c r="Z51" s="899"/>
      <c r="AA51" s="899"/>
      <c r="AB51" s="345"/>
      <c r="AC51" s="345"/>
      <c r="AD51" s="345"/>
      <c r="AE51" s="345"/>
      <c r="AF51" s="397" t="str">
        <f t="shared" si="3"/>
        <v>No entry</v>
      </c>
      <c r="AG51" s="1326"/>
      <c r="AH51" s="898"/>
      <c r="AI51" s="1421" t="str">
        <f t="shared" si="4"/>
        <v>No entry</v>
      </c>
      <c r="AJ51" s="1326"/>
      <c r="AK51" s="503"/>
      <c r="AL51" s="913"/>
      <c r="AM51" s="914"/>
      <c r="AN51" s="913"/>
      <c r="AS51" s="137"/>
      <c r="AT51" s="1180" t="s">
        <v>2105</v>
      </c>
      <c r="AU51" s="1167" t="s">
        <v>635</v>
      </c>
      <c r="AV51" s="1167" t="s">
        <v>544</v>
      </c>
      <c r="AW51" s="1166" t="s">
        <v>545</v>
      </c>
      <c r="AX51" s="137"/>
      <c r="AY51" s="137"/>
      <c r="BC51" s="673"/>
      <c r="BD51" s="314"/>
      <c r="BE51" s="314"/>
      <c r="BF51" s="314"/>
      <c r="BG51" s="239"/>
      <c r="BH51" s="128"/>
      <c r="BI51" s="128"/>
      <c r="BM51" s="77"/>
      <c r="BN51" s="77"/>
      <c r="BO51" s="77"/>
      <c r="BP51" s="77"/>
      <c r="BQ51" s="77"/>
      <c r="BR51" s="77"/>
      <c r="BS51" s="77"/>
      <c r="BT51" s="105"/>
      <c r="BU51" s="77"/>
      <c r="BV51" s="77"/>
      <c r="BW51" s="77"/>
      <c r="BX51" s="77"/>
      <c r="BY51" s="77"/>
      <c r="BZ51" s="77"/>
      <c r="CA51" s="105"/>
      <c r="CB51" s="105"/>
      <c r="CC51" s="105"/>
      <c r="CD51" s="105"/>
      <c r="CE51" s="77"/>
      <c r="CF51" s="77"/>
      <c r="CG51" s="77"/>
      <c r="CH51" s="105"/>
      <c r="CI51" s="77"/>
      <c r="CJ51" s="77"/>
      <c r="CK51" s="77"/>
      <c r="CL51" s="77"/>
      <c r="CM51" s="817"/>
      <c r="CN51" s="105"/>
      <c r="CO51" s="77"/>
    </row>
    <row r="52" spans="2:93" ht="15.75" customHeight="1" x14ac:dyDescent="0.25">
      <c r="B52" s="382">
        <v>43</v>
      </c>
      <c r="C52" s="1100"/>
      <c r="D52" s="1411" t="str">
        <f t="shared" si="2"/>
        <v>No entry</v>
      </c>
      <c r="E52" s="1029"/>
      <c r="F52" s="827"/>
      <c r="G52" s="1031"/>
      <c r="H52" s="1346"/>
      <c r="I52" s="1347"/>
      <c r="J52" s="877"/>
      <c r="K52" s="873"/>
      <c r="L52" s="734"/>
      <c r="M52" s="379"/>
      <c r="N52" s="877"/>
      <c r="O52" s="887"/>
      <c r="P52" s="888"/>
      <c r="Q52" s="881"/>
      <c r="R52" s="759"/>
      <c r="S52" s="759"/>
      <c r="T52" s="759"/>
      <c r="U52" s="754"/>
      <c r="V52" s="1112"/>
      <c r="W52" s="752"/>
      <c r="X52" s="891"/>
      <c r="Y52" s="898"/>
      <c r="Z52" s="899"/>
      <c r="AA52" s="899"/>
      <c r="AB52" s="345"/>
      <c r="AC52" s="345"/>
      <c r="AD52" s="345"/>
      <c r="AE52" s="345"/>
      <c r="AF52" s="397" t="str">
        <f t="shared" si="3"/>
        <v>No entry</v>
      </c>
      <c r="AG52" s="1326"/>
      <c r="AH52" s="898"/>
      <c r="AI52" s="1421" t="str">
        <f t="shared" si="4"/>
        <v>No entry</v>
      </c>
      <c r="AJ52" s="1326"/>
      <c r="AK52" s="503"/>
      <c r="AL52" s="913"/>
      <c r="AM52" s="914"/>
      <c r="AN52" s="913"/>
      <c r="AS52" s="137"/>
      <c r="AT52" s="1177" t="s">
        <v>2106</v>
      </c>
      <c r="AU52" s="1198" t="s">
        <v>641</v>
      </c>
      <c r="AV52" s="1198" t="s">
        <v>558</v>
      </c>
      <c r="AW52" s="1164" t="s">
        <v>559</v>
      </c>
      <c r="AX52" s="137"/>
      <c r="AY52" s="137"/>
      <c r="BC52" s="673"/>
      <c r="BD52" s="314"/>
      <c r="BE52" s="314"/>
      <c r="BF52" s="314"/>
      <c r="BG52" s="239"/>
      <c r="BH52" s="128"/>
      <c r="BI52" s="128"/>
      <c r="BM52" s="77"/>
      <c r="BN52" s="77"/>
      <c r="BO52" s="77"/>
      <c r="BP52" s="77"/>
      <c r="BQ52" s="77"/>
      <c r="BR52" s="77"/>
      <c r="BS52" s="77"/>
      <c r="BT52" s="105"/>
      <c r="BU52" s="77"/>
      <c r="BV52" s="77"/>
      <c r="BW52" s="77"/>
      <c r="BX52" s="77"/>
      <c r="BY52" s="77"/>
      <c r="BZ52" s="77"/>
      <c r="CA52" s="105"/>
      <c r="CB52" s="105"/>
      <c r="CC52" s="105"/>
      <c r="CD52" s="105"/>
      <c r="CE52" s="77"/>
      <c r="CF52" s="77"/>
      <c r="CG52" s="77"/>
      <c r="CH52" s="105"/>
      <c r="CI52" s="77"/>
      <c r="CJ52" s="77"/>
      <c r="CK52" s="77"/>
      <c r="CL52" s="77"/>
      <c r="CM52" s="817"/>
      <c r="CN52" s="105"/>
      <c r="CO52" s="77"/>
    </row>
    <row r="53" spans="2:93" ht="15.75" customHeight="1" x14ac:dyDescent="0.25">
      <c r="B53" s="382">
        <v>44</v>
      </c>
      <c r="C53" s="1100"/>
      <c r="D53" s="1411" t="str">
        <f t="shared" si="2"/>
        <v>No entry</v>
      </c>
      <c r="E53" s="1029"/>
      <c r="F53" s="827"/>
      <c r="G53" s="1031"/>
      <c r="H53" s="1346"/>
      <c r="I53" s="1347"/>
      <c r="J53" s="877"/>
      <c r="K53" s="873"/>
      <c r="L53" s="734"/>
      <c r="M53" s="379"/>
      <c r="N53" s="877"/>
      <c r="O53" s="887"/>
      <c r="P53" s="888"/>
      <c r="Q53" s="881"/>
      <c r="R53" s="759"/>
      <c r="S53" s="759"/>
      <c r="T53" s="759"/>
      <c r="U53" s="754"/>
      <c r="V53" s="1112"/>
      <c r="W53" s="752"/>
      <c r="X53" s="891"/>
      <c r="Y53" s="898"/>
      <c r="Z53" s="899"/>
      <c r="AA53" s="899"/>
      <c r="AB53" s="345"/>
      <c r="AC53" s="345"/>
      <c r="AD53" s="345"/>
      <c r="AE53" s="345"/>
      <c r="AF53" s="397" t="str">
        <f t="shared" si="3"/>
        <v>No entry</v>
      </c>
      <c r="AG53" s="1326"/>
      <c r="AH53" s="898"/>
      <c r="AI53" s="1421" t="str">
        <f t="shared" si="4"/>
        <v>No entry</v>
      </c>
      <c r="AJ53" s="1326"/>
      <c r="AK53" s="503"/>
      <c r="AL53" s="913"/>
      <c r="AM53" s="914"/>
      <c r="AN53" s="913"/>
      <c r="AS53" s="137"/>
      <c r="AT53" s="1177" t="s">
        <v>2107</v>
      </c>
      <c r="AU53" s="1198" t="s">
        <v>636</v>
      </c>
      <c r="AV53" s="1172" t="s">
        <v>546</v>
      </c>
      <c r="AW53" s="1173" t="s">
        <v>547</v>
      </c>
      <c r="AX53" s="137"/>
      <c r="AY53" s="137"/>
      <c r="BC53" s="673"/>
      <c r="BD53" s="314"/>
      <c r="BE53" s="314"/>
      <c r="BF53" s="314"/>
      <c r="BG53" s="239"/>
      <c r="BH53" s="128"/>
      <c r="BI53" s="128"/>
      <c r="BM53" s="77"/>
      <c r="BN53" s="77"/>
      <c r="BO53" s="77"/>
      <c r="BP53" s="77"/>
      <c r="BQ53" s="77"/>
      <c r="BR53" s="77"/>
      <c r="BS53" s="77"/>
      <c r="BT53" s="105"/>
      <c r="BU53" s="77"/>
      <c r="BV53" s="77"/>
      <c r="BW53" s="77"/>
      <c r="BX53" s="77"/>
      <c r="BY53" s="77"/>
      <c r="BZ53" s="77"/>
      <c r="CA53" s="105"/>
      <c r="CB53" s="105"/>
      <c r="CC53" s="105"/>
      <c r="CD53" s="105"/>
      <c r="CE53" s="77"/>
      <c r="CF53" s="77"/>
      <c r="CG53" s="77"/>
      <c r="CH53" s="105"/>
      <c r="CI53" s="77"/>
      <c r="CJ53" s="77"/>
      <c r="CK53" s="77"/>
      <c r="CL53" s="77"/>
      <c r="CM53" s="817"/>
      <c r="CN53" s="105"/>
      <c r="CO53" s="77"/>
    </row>
    <row r="54" spans="2:93" ht="15.75" customHeight="1" x14ac:dyDescent="0.25">
      <c r="B54" s="382">
        <v>45</v>
      </c>
      <c r="C54" s="1100"/>
      <c r="D54" s="1411" t="str">
        <f t="shared" si="2"/>
        <v>No entry</v>
      </c>
      <c r="E54" s="1029"/>
      <c r="F54" s="827"/>
      <c r="G54" s="1031"/>
      <c r="H54" s="1346"/>
      <c r="I54" s="1347"/>
      <c r="J54" s="877"/>
      <c r="K54" s="873"/>
      <c r="L54" s="734"/>
      <c r="M54" s="379"/>
      <c r="N54" s="877"/>
      <c r="O54" s="887"/>
      <c r="P54" s="888"/>
      <c r="Q54" s="881"/>
      <c r="R54" s="759"/>
      <c r="S54" s="759"/>
      <c r="T54" s="759"/>
      <c r="U54" s="754"/>
      <c r="V54" s="1112"/>
      <c r="W54" s="752"/>
      <c r="X54" s="891"/>
      <c r="Y54" s="898"/>
      <c r="Z54" s="899"/>
      <c r="AA54" s="899"/>
      <c r="AB54" s="345"/>
      <c r="AC54" s="345"/>
      <c r="AD54" s="345"/>
      <c r="AE54" s="345"/>
      <c r="AF54" s="397" t="str">
        <f t="shared" si="3"/>
        <v>No entry</v>
      </c>
      <c r="AG54" s="1326"/>
      <c r="AH54" s="898"/>
      <c r="AI54" s="1421" t="str">
        <f t="shared" si="4"/>
        <v>No entry</v>
      </c>
      <c r="AJ54" s="1326"/>
      <c r="AK54" s="503"/>
      <c r="AL54" s="913"/>
      <c r="AM54" s="914"/>
      <c r="AN54" s="913"/>
      <c r="AS54" s="137"/>
      <c r="AT54" s="1177" t="s">
        <v>2108</v>
      </c>
      <c r="AU54" s="1198" t="s">
        <v>760</v>
      </c>
      <c r="AV54" s="1198" t="s">
        <v>549</v>
      </c>
      <c r="AW54" s="1164" t="s">
        <v>548</v>
      </c>
      <c r="AX54" s="137"/>
      <c r="AY54" s="137"/>
      <c r="BC54" s="673"/>
      <c r="BD54" s="314"/>
      <c r="BE54" s="314"/>
      <c r="BF54" s="314"/>
      <c r="BG54" s="239"/>
      <c r="BH54" s="128"/>
      <c r="BI54" s="128"/>
      <c r="BM54" s="77"/>
      <c r="BN54" s="77"/>
      <c r="BO54" s="77"/>
      <c r="BP54" s="77"/>
      <c r="BQ54" s="77"/>
      <c r="BR54" s="77"/>
      <c r="BS54" s="77"/>
      <c r="BT54" s="105"/>
      <c r="BU54" s="77"/>
      <c r="BV54" s="77"/>
      <c r="BW54" s="77"/>
      <c r="BX54" s="77"/>
      <c r="BY54" s="77"/>
      <c r="BZ54" s="77"/>
      <c r="CA54" s="105"/>
      <c r="CB54" s="105"/>
      <c r="CC54" s="105"/>
      <c r="CD54" s="105"/>
      <c r="CE54" s="77"/>
      <c r="CF54" s="77"/>
      <c r="CG54" s="77"/>
      <c r="CH54" s="105"/>
      <c r="CI54" s="77"/>
      <c r="CJ54" s="77"/>
      <c r="CK54" s="77"/>
      <c r="CL54" s="77"/>
      <c r="CM54" s="817"/>
      <c r="CN54" s="105"/>
      <c r="CO54" s="77"/>
    </row>
    <row r="55" spans="2:93" ht="15.75" customHeight="1" thickBot="1" x14ac:dyDescent="0.3">
      <c r="B55" s="382">
        <v>46</v>
      </c>
      <c r="C55" s="1100"/>
      <c r="D55" s="1411" t="str">
        <f t="shared" si="2"/>
        <v>No entry</v>
      </c>
      <c r="E55" s="1029"/>
      <c r="F55" s="827"/>
      <c r="G55" s="1031"/>
      <c r="H55" s="1346"/>
      <c r="I55" s="1347"/>
      <c r="J55" s="877"/>
      <c r="K55" s="873"/>
      <c r="L55" s="734"/>
      <c r="M55" s="379"/>
      <c r="N55" s="877"/>
      <c r="O55" s="887"/>
      <c r="P55" s="888"/>
      <c r="Q55" s="881"/>
      <c r="R55" s="759"/>
      <c r="S55" s="759"/>
      <c r="T55" s="759"/>
      <c r="U55" s="754"/>
      <c r="V55" s="1112"/>
      <c r="W55" s="752"/>
      <c r="X55" s="891"/>
      <c r="Y55" s="898"/>
      <c r="Z55" s="899"/>
      <c r="AA55" s="899"/>
      <c r="AB55" s="345"/>
      <c r="AC55" s="345"/>
      <c r="AD55" s="345"/>
      <c r="AE55" s="345"/>
      <c r="AF55" s="397" t="str">
        <f t="shared" si="3"/>
        <v>No entry</v>
      </c>
      <c r="AG55" s="1326"/>
      <c r="AH55" s="898"/>
      <c r="AI55" s="1421" t="str">
        <f t="shared" si="4"/>
        <v>No entry</v>
      </c>
      <c r="AJ55" s="1326"/>
      <c r="AK55" s="503"/>
      <c r="AL55" s="913"/>
      <c r="AM55" s="914"/>
      <c r="AN55" s="913"/>
      <c r="AS55" s="137"/>
      <c r="AT55" s="1177" t="s">
        <v>2109</v>
      </c>
      <c r="AU55" s="1198" t="s">
        <v>637</v>
      </c>
      <c r="AV55" s="1198" t="s">
        <v>550</v>
      </c>
      <c r="AW55" s="1164" t="s">
        <v>551</v>
      </c>
      <c r="AX55" s="137"/>
      <c r="AY55" s="137"/>
      <c r="BC55" s="815"/>
      <c r="BD55" s="318"/>
      <c r="BE55" s="318"/>
      <c r="BF55" s="318"/>
      <c r="BG55" s="291"/>
      <c r="BH55" s="234"/>
      <c r="BI55" s="234"/>
      <c r="BJ55" s="233"/>
      <c r="BK55" s="233"/>
      <c r="BL55" s="233"/>
      <c r="BM55" s="235"/>
      <c r="BN55" s="77"/>
      <c r="BO55" s="77"/>
      <c r="BP55" s="235"/>
      <c r="BQ55" s="235"/>
      <c r="BR55" s="235"/>
      <c r="BS55" s="235"/>
      <c r="BT55" s="240"/>
      <c r="BU55" s="77"/>
      <c r="BV55" s="235"/>
      <c r="BW55" s="235"/>
      <c r="BX55" s="235"/>
      <c r="BY55" s="235"/>
      <c r="BZ55" s="235"/>
      <c r="CA55" s="105"/>
      <c r="CB55" s="105"/>
      <c r="CC55" s="105"/>
      <c r="CD55" s="105"/>
      <c r="CE55" s="235"/>
      <c r="CF55" s="235"/>
      <c r="CG55" s="235"/>
      <c r="CH55" s="240"/>
      <c r="CI55" s="77"/>
      <c r="CJ55" s="77"/>
      <c r="CK55" s="77"/>
      <c r="CL55" s="77"/>
      <c r="CM55" s="817"/>
      <c r="CN55" s="105"/>
      <c r="CO55" s="77"/>
    </row>
    <row r="56" spans="2:93" ht="15.75" customHeight="1" x14ac:dyDescent="0.25">
      <c r="B56" s="382">
        <v>47</v>
      </c>
      <c r="C56" s="1100"/>
      <c r="D56" s="1411" t="str">
        <f t="shared" si="2"/>
        <v>No entry</v>
      </c>
      <c r="E56" s="1029"/>
      <c r="F56" s="827"/>
      <c r="G56" s="1031"/>
      <c r="H56" s="1346"/>
      <c r="I56" s="1347"/>
      <c r="J56" s="877"/>
      <c r="K56" s="873"/>
      <c r="L56" s="734"/>
      <c r="M56" s="379"/>
      <c r="N56" s="877"/>
      <c r="O56" s="887"/>
      <c r="P56" s="888"/>
      <c r="Q56" s="881"/>
      <c r="R56" s="759"/>
      <c r="S56" s="759"/>
      <c r="T56" s="759"/>
      <c r="U56" s="754"/>
      <c r="V56" s="1112"/>
      <c r="W56" s="752"/>
      <c r="X56" s="891"/>
      <c r="Y56" s="898"/>
      <c r="Z56" s="899"/>
      <c r="AA56" s="899"/>
      <c r="AB56" s="345"/>
      <c r="AC56" s="345"/>
      <c r="AD56" s="345"/>
      <c r="AE56" s="345"/>
      <c r="AF56" s="397" t="str">
        <f t="shared" si="3"/>
        <v>No entry</v>
      </c>
      <c r="AG56" s="1326"/>
      <c r="AH56" s="898"/>
      <c r="AI56" s="1421" t="str">
        <f t="shared" si="4"/>
        <v>No entry</v>
      </c>
      <c r="AJ56" s="1326"/>
      <c r="AK56" s="503"/>
      <c r="AL56" s="913"/>
      <c r="AM56" s="914"/>
      <c r="AN56" s="913"/>
      <c r="AS56" s="137"/>
      <c r="AT56" s="1177" t="s">
        <v>2110</v>
      </c>
      <c r="AU56" s="1198" t="s">
        <v>638</v>
      </c>
      <c r="AV56" s="1172" t="s">
        <v>552</v>
      </c>
      <c r="AW56" s="1164" t="s">
        <v>553</v>
      </c>
      <c r="AX56" s="137"/>
      <c r="AY56" s="137"/>
      <c r="CM56" s="818"/>
    </row>
    <row r="57" spans="2:93" ht="15.75" customHeight="1" x14ac:dyDescent="0.25">
      <c r="B57" s="382">
        <v>48</v>
      </c>
      <c r="C57" s="1100"/>
      <c r="D57" s="1411" t="str">
        <f t="shared" si="2"/>
        <v>No entry</v>
      </c>
      <c r="E57" s="1029"/>
      <c r="F57" s="827"/>
      <c r="G57" s="1031"/>
      <c r="H57" s="1346"/>
      <c r="I57" s="1347"/>
      <c r="J57" s="877"/>
      <c r="K57" s="873"/>
      <c r="L57" s="734"/>
      <c r="M57" s="379"/>
      <c r="N57" s="877"/>
      <c r="O57" s="887"/>
      <c r="P57" s="888"/>
      <c r="Q57" s="881"/>
      <c r="R57" s="759"/>
      <c r="S57" s="759"/>
      <c r="T57" s="759"/>
      <c r="U57" s="754"/>
      <c r="V57" s="1112"/>
      <c r="W57" s="752"/>
      <c r="X57" s="891"/>
      <c r="Y57" s="898"/>
      <c r="Z57" s="899"/>
      <c r="AA57" s="899"/>
      <c r="AB57" s="345"/>
      <c r="AC57" s="345"/>
      <c r="AD57" s="345"/>
      <c r="AE57" s="345"/>
      <c r="AF57" s="397" t="str">
        <f t="shared" si="3"/>
        <v>No entry</v>
      </c>
      <c r="AG57" s="1326"/>
      <c r="AH57" s="898"/>
      <c r="AI57" s="1421" t="str">
        <f t="shared" si="4"/>
        <v>No entry</v>
      </c>
      <c r="AJ57" s="1326"/>
      <c r="AK57" s="503"/>
      <c r="AL57" s="913"/>
      <c r="AM57" s="914"/>
      <c r="AN57" s="913"/>
      <c r="AS57" s="137"/>
      <c r="AT57" s="1177" t="s">
        <v>2111</v>
      </c>
      <c r="AU57" s="1198" t="s">
        <v>639</v>
      </c>
      <c r="AV57" s="1198" t="s">
        <v>554</v>
      </c>
      <c r="AW57" s="1164" t="s">
        <v>555</v>
      </c>
      <c r="AX57" s="137"/>
      <c r="AY57" s="137"/>
      <c r="CM57" s="818"/>
    </row>
    <row r="58" spans="2:93" ht="15.75" customHeight="1" x14ac:dyDescent="0.25">
      <c r="B58" s="382">
        <v>49</v>
      </c>
      <c r="C58" s="1100"/>
      <c r="D58" s="1411" t="str">
        <f t="shared" si="2"/>
        <v>No entry</v>
      </c>
      <c r="E58" s="1029"/>
      <c r="F58" s="827"/>
      <c r="G58" s="1031"/>
      <c r="H58" s="1346"/>
      <c r="I58" s="1347"/>
      <c r="J58" s="877"/>
      <c r="K58" s="873"/>
      <c r="L58" s="734"/>
      <c r="M58" s="379"/>
      <c r="N58" s="877"/>
      <c r="O58" s="887"/>
      <c r="P58" s="888"/>
      <c r="Q58" s="881"/>
      <c r="R58" s="759"/>
      <c r="S58" s="759"/>
      <c r="T58" s="759"/>
      <c r="U58" s="754"/>
      <c r="V58" s="1112"/>
      <c r="W58" s="752"/>
      <c r="X58" s="891"/>
      <c r="Y58" s="898"/>
      <c r="Z58" s="899"/>
      <c r="AA58" s="899"/>
      <c r="AB58" s="345"/>
      <c r="AC58" s="345"/>
      <c r="AD58" s="345"/>
      <c r="AE58" s="345"/>
      <c r="AF58" s="397" t="str">
        <f t="shared" si="3"/>
        <v>No entry</v>
      </c>
      <c r="AG58" s="1326"/>
      <c r="AH58" s="898"/>
      <c r="AI58" s="1421" t="str">
        <f t="shared" si="4"/>
        <v>No entry</v>
      </c>
      <c r="AJ58" s="1326"/>
      <c r="AK58" s="503"/>
      <c r="AL58" s="913"/>
      <c r="AM58" s="914"/>
      <c r="AN58" s="913"/>
      <c r="AS58" s="137"/>
      <c r="AT58" s="1177" t="s">
        <v>2112</v>
      </c>
      <c r="AU58" s="1198" t="s">
        <v>640</v>
      </c>
      <c r="AV58" s="1172" t="s">
        <v>556</v>
      </c>
      <c r="AW58" s="1173" t="s">
        <v>557</v>
      </c>
      <c r="AX58" s="137"/>
      <c r="AY58" s="137"/>
      <c r="CM58" s="818"/>
    </row>
    <row r="59" spans="2:93" ht="15.75" customHeight="1" thickBot="1" x14ac:dyDescent="0.3">
      <c r="B59" s="434">
        <v>50</v>
      </c>
      <c r="C59" s="1101"/>
      <c r="D59" s="1416" t="str">
        <f t="shared" si="2"/>
        <v>No entry</v>
      </c>
      <c r="E59" s="1030"/>
      <c r="F59" s="828"/>
      <c r="G59" s="1032"/>
      <c r="H59" s="1348"/>
      <c r="I59" s="1347"/>
      <c r="J59" s="1325"/>
      <c r="K59" s="874"/>
      <c r="L59" s="734"/>
      <c r="M59" s="379"/>
      <c r="N59" s="878"/>
      <c r="O59" s="889"/>
      <c r="P59" s="890"/>
      <c r="Q59" s="884"/>
      <c r="R59" s="760"/>
      <c r="S59" s="760"/>
      <c r="T59" s="760"/>
      <c r="U59" s="754"/>
      <c r="V59" s="1112"/>
      <c r="W59" s="752"/>
      <c r="X59" s="891"/>
      <c r="Y59" s="900"/>
      <c r="Z59" s="901"/>
      <c r="AA59" s="901"/>
      <c r="AB59" s="435"/>
      <c r="AC59" s="435"/>
      <c r="AD59" s="435"/>
      <c r="AE59" s="435"/>
      <c r="AF59" s="1422" t="str">
        <f t="shared" si="3"/>
        <v>No entry</v>
      </c>
      <c r="AG59" s="1328"/>
      <c r="AH59" s="900"/>
      <c r="AI59" s="1423" t="str">
        <f t="shared" si="4"/>
        <v>No entry</v>
      </c>
      <c r="AJ59" s="1328"/>
      <c r="AK59" s="915"/>
      <c r="AL59" s="916"/>
      <c r="AM59" s="917"/>
      <c r="AN59" s="916"/>
      <c r="AS59" s="137"/>
      <c r="AT59" s="1177" t="s">
        <v>2113</v>
      </c>
      <c r="AU59" s="1198" t="s">
        <v>731</v>
      </c>
      <c r="AV59" s="1198" t="s">
        <v>560</v>
      </c>
      <c r="AW59" s="1164" t="s">
        <v>561</v>
      </c>
      <c r="AX59" s="137"/>
      <c r="AY59" s="137"/>
      <c r="CM59" s="818"/>
    </row>
    <row r="60" spans="2:93" ht="18.75" x14ac:dyDescent="0.25">
      <c r="B60" s="1146" t="s">
        <v>1844</v>
      </c>
      <c r="C60" s="425"/>
      <c r="D60" s="426"/>
      <c r="E60" s="422"/>
      <c r="F60" s="429"/>
      <c r="G60" s="109"/>
      <c r="H60" s="108"/>
      <c r="I60" s="427"/>
      <c r="J60" s="429"/>
      <c r="K60" s="428"/>
      <c r="L60" s="428"/>
      <c r="M60" s="428"/>
      <c r="N60" s="429"/>
      <c r="O60" s="430"/>
      <c r="P60" s="427"/>
      <c r="Q60" s="427"/>
      <c r="R60" s="429"/>
      <c r="S60" s="429"/>
      <c r="T60" s="429"/>
      <c r="U60" s="429"/>
      <c r="V60" s="429"/>
      <c r="W60" s="429"/>
      <c r="X60" s="429"/>
      <c r="Y60" s="429"/>
      <c r="Z60" s="431"/>
      <c r="AA60" s="431"/>
      <c r="AB60" s="1"/>
      <c r="AC60" s="1"/>
      <c r="AD60" s="1"/>
      <c r="AE60" s="1"/>
      <c r="AF60" s="432"/>
      <c r="AG60" s="432"/>
      <c r="AH60" s="432"/>
      <c r="AI60" s="433"/>
      <c r="AJ60" s="433"/>
      <c r="AK60" s="325"/>
      <c r="AL60" s="1"/>
      <c r="AM60" s="430"/>
      <c r="AN60" s="1"/>
      <c r="AS60" s="137"/>
      <c r="AT60" s="1197" t="s">
        <v>1555</v>
      </c>
      <c r="AU60" s="1165" t="s">
        <v>1572</v>
      </c>
      <c r="AV60" s="1192" t="s">
        <v>1849</v>
      </c>
      <c r="AW60" s="1193" t="s">
        <v>1850</v>
      </c>
      <c r="AX60" s="137"/>
      <c r="AY60" s="137"/>
    </row>
    <row r="61" spans="2:93" ht="18.75" x14ac:dyDescent="0.25">
      <c r="B61" s="424"/>
      <c r="C61" s="425"/>
      <c r="D61" s="426"/>
      <c r="E61" s="422"/>
      <c r="F61" s="429"/>
      <c r="G61" s="109"/>
      <c r="H61" s="108"/>
      <c r="I61" s="427"/>
      <c r="J61" s="429"/>
      <c r="K61" s="428"/>
      <c r="L61" s="428"/>
      <c r="M61" s="428"/>
      <c r="N61" s="429"/>
      <c r="O61" s="430"/>
      <c r="P61" s="427"/>
      <c r="Q61" s="427"/>
      <c r="R61" s="429"/>
      <c r="S61" s="429"/>
      <c r="T61" s="429"/>
      <c r="U61" s="429"/>
      <c r="V61" s="429"/>
      <c r="W61" s="429"/>
      <c r="X61" s="429"/>
      <c r="Y61" s="429"/>
      <c r="Z61" s="431"/>
      <c r="AA61" s="431"/>
      <c r="AB61" s="1"/>
      <c r="AC61" s="1"/>
      <c r="AD61" s="1"/>
      <c r="AE61" s="1"/>
      <c r="AF61" s="432"/>
      <c r="AG61" s="432"/>
      <c r="AH61" s="432"/>
      <c r="AI61" s="433"/>
      <c r="AJ61" s="433"/>
      <c r="AK61" s="325"/>
      <c r="AL61" s="1"/>
      <c r="AM61" s="430"/>
      <c r="AN61" s="1"/>
      <c r="AS61" s="137"/>
      <c r="AT61" s="1197" t="s">
        <v>1556</v>
      </c>
      <c r="AU61" s="1165" t="s">
        <v>1572</v>
      </c>
      <c r="AV61" s="1192" t="s">
        <v>1851</v>
      </c>
      <c r="AW61" s="1193" t="s">
        <v>1852</v>
      </c>
      <c r="AX61" s="137"/>
      <c r="AY61" s="137"/>
    </row>
    <row r="62" spans="2:93" x14ac:dyDescent="0.25">
      <c r="AS62" s="137"/>
      <c r="AT62" s="1197" t="s">
        <v>1557</v>
      </c>
      <c r="AU62" s="1165" t="s">
        <v>1572</v>
      </c>
      <c r="AV62" s="1192" t="s">
        <v>1853</v>
      </c>
      <c r="AW62" s="1193" t="s">
        <v>1854</v>
      </c>
      <c r="AX62" s="137"/>
      <c r="AY62" s="137"/>
    </row>
    <row r="63" spans="2:93" x14ac:dyDescent="0.25">
      <c r="AS63" s="137"/>
      <c r="AT63" s="1197" t="s">
        <v>1558</v>
      </c>
      <c r="AU63" s="1165" t="s">
        <v>1572</v>
      </c>
      <c r="AV63" s="1192" t="s">
        <v>1855</v>
      </c>
      <c r="AW63" s="1193" t="s">
        <v>1856</v>
      </c>
      <c r="AX63" s="137"/>
      <c r="AY63" s="137"/>
    </row>
    <row r="64" spans="2:93" x14ac:dyDescent="0.25">
      <c r="AS64" s="137"/>
      <c r="AT64" s="1197" t="s">
        <v>1559</v>
      </c>
      <c r="AU64" s="1165" t="s">
        <v>1572</v>
      </c>
      <c r="AV64" s="1192" t="s">
        <v>1857</v>
      </c>
      <c r="AW64" s="1193" t="s">
        <v>1858</v>
      </c>
      <c r="AX64" s="137"/>
    </row>
    <row r="65" spans="45:93" x14ac:dyDescent="0.25">
      <c r="AS65" s="137"/>
      <c r="AT65" s="1197" t="s">
        <v>1560</v>
      </c>
      <c r="AU65" s="1165" t="s">
        <v>1572</v>
      </c>
      <c r="AV65" s="1192" t="s">
        <v>1859</v>
      </c>
      <c r="AW65" s="1193" t="s">
        <v>1860</v>
      </c>
      <c r="AX65" s="137"/>
    </row>
    <row r="66" spans="45:93" x14ac:dyDescent="0.25">
      <c r="AS66" s="137"/>
      <c r="AT66" s="1197" t="s">
        <v>2123</v>
      </c>
      <c r="AU66" s="1165" t="s">
        <v>2124</v>
      </c>
      <c r="AV66" s="1192" t="s">
        <v>2125</v>
      </c>
      <c r="AW66" s="1193" t="s">
        <v>2126</v>
      </c>
      <c r="AX66" s="137"/>
    </row>
    <row r="67" spans="45:93" x14ac:dyDescent="0.25">
      <c r="AS67" s="137"/>
      <c r="AT67" s="1197" t="s">
        <v>2498</v>
      </c>
      <c r="AU67" s="1165" t="s">
        <v>2499</v>
      </c>
      <c r="AV67" s="1192" t="s">
        <v>2500</v>
      </c>
      <c r="AW67" s="1193" t="s">
        <v>2501</v>
      </c>
      <c r="AX67" s="137"/>
    </row>
    <row r="68" spans="45:93" x14ac:dyDescent="0.25">
      <c r="AS68" s="137"/>
      <c r="AT68" s="1197" t="s">
        <v>2502</v>
      </c>
      <c r="AU68" s="1165" t="s">
        <v>1572</v>
      </c>
      <c r="AV68" s="1192" t="s">
        <v>2503</v>
      </c>
      <c r="AW68" s="1193" t="s">
        <v>2504</v>
      </c>
      <c r="AX68" s="137"/>
    </row>
    <row r="69" spans="45:93" x14ac:dyDescent="0.25">
      <c r="AS69" s="137"/>
      <c r="AT69" s="1197" t="s">
        <v>2505</v>
      </c>
      <c r="AU69" s="1165" t="s">
        <v>1572</v>
      </c>
      <c r="AV69" s="1192" t="s">
        <v>2506</v>
      </c>
      <c r="AW69" s="1193" t="s">
        <v>2507</v>
      </c>
      <c r="AX69" s="137"/>
    </row>
    <row r="70" spans="45:93" x14ac:dyDescent="0.25">
      <c r="AS70" s="137"/>
      <c r="AT70" s="1197" t="s">
        <v>1658</v>
      </c>
      <c r="AU70" s="1199" t="s">
        <v>1572</v>
      </c>
      <c r="AV70" s="1186" t="s">
        <v>1861</v>
      </c>
      <c r="AW70" s="1188" t="s">
        <v>1862</v>
      </c>
      <c r="AX70" s="137"/>
    </row>
    <row r="71" spans="45:93" x14ac:dyDescent="0.25">
      <c r="AS71" s="137"/>
      <c r="AT71" s="1197" t="s">
        <v>1659</v>
      </c>
      <c r="AU71" s="1199" t="s">
        <v>1572</v>
      </c>
      <c r="AV71" s="1186" t="s">
        <v>593</v>
      </c>
      <c r="AW71" s="1188" t="s">
        <v>592</v>
      </c>
      <c r="AX71" s="137"/>
    </row>
    <row r="72" spans="45:93" x14ac:dyDescent="0.25">
      <c r="AS72" s="137"/>
      <c r="AT72" s="1197" t="s">
        <v>1660</v>
      </c>
      <c r="AU72" s="1199" t="s">
        <v>1572</v>
      </c>
      <c r="AV72" s="1186" t="s">
        <v>1863</v>
      </c>
      <c r="AW72" s="1188" t="s">
        <v>1864</v>
      </c>
      <c r="AX72" s="137"/>
    </row>
    <row r="73" spans="45:93" x14ac:dyDescent="0.25">
      <c r="AS73" s="137"/>
      <c r="AT73" s="1197" t="s">
        <v>1661</v>
      </c>
      <c r="AU73" s="1199" t="s">
        <v>1572</v>
      </c>
      <c r="AV73" s="1186" t="s">
        <v>587</v>
      </c>
      <c r="AW73" s="1188" t="s">
        <v>588</v>
      </c>
      <c r="AX73" s="137"/>
      <c r="BD73" s="315"/>
      <c r="BE73" s="315"/>
      <c r="BF73" s="315"/>
      <c r="BG73" s="315"/>
      <c r="BH73" s="315"/>
      <c r="BI73" s="315"/>
      <c r="BJ73" s="315"/>
      <c r="BK73" s="315"/>
      <c r="BL73" s="315"/>
      <c r="BM73" s="315"/>
      <c r="BN73" s="315"/>
      <c r="BO73" s="315"/>
      <c r="BP73" s="315"/>
      <c r="BQ73" s="315"/>
      <c r="BR73" s="315"/>
      <c r="BU73" s="315"/>
      <c r="BV73" s="315"/>
      <c r="BW73" s="315"/>
      <c r="BX73" s="315"/>
      <c r="BY73" s="315"/>
      <c r="BZ73" s="315"/>
      <c r="CE73" s="315"/>
      <c r="CF73" s="315"/>
      <c r="CI73" s="315"/>
      <c r="CJ73" s="315"/>
      <c r="CK73" s="315"/>
      <c r="CL73" s="315"/>
      <c r="CO73" s="315"/>
    </row>
    <row r="74" spans="45:93" x14ac:dyDescent="0.25">
      <c r="AS74" s="137"/>
      <c r="AT74" s="1197" t="s">
        <v>1662</v>
      </c>
      <c r="AU74" s="1199" t="s">
        <v>1572</v>
      </c>
      <c r="AV74" s="1186" t="s">
        <v>589</v>
      </c>
      <c r="AW74" s="1188" t="s">
        <v>590</v>
      </c>
      <c r="AX74" s="137"/>
    </row>
    <row r="75" spans="45:93" x14ac:dyDescent="0.25">
      <c r="AS75" s="137"/>
      <c r="AT75" s="1197" t="s">
        <v>1663</v>
      </c>
      <c r="AU75" s="1199" t="s">
        <v>1572</v>
      </c>
      <c r="AV75" s="1186" t="s">
        <v>1865</v>
      </c>
      <c r="AW75" s="1188" t="s">
        <v>1866</v>
      </c>
      <c r="AX75" s="137"/>
    </row>
    <row r="76" spans="45:93" x14ac:dyDescent="0.25">
      <c r="AS76" s="137"/>
      <c r="AT76" s="1197" t="s">
        <v>1664</v>
      </c>
      <c r="AU76" s="1199" t="s">
        <v>1572</v>
      </c>
      <c r="AV76" s="1186" t="s">
        <v>1867</v>
      </c>
      <c r="AW76" s="1188" t="s">
        <v>1868</v>
      </c>
      <c r="AX76" s="137"/>
    </row>
    <row r="77" spans="45:93" x14ac:dyDescent="0.25">
      <c r="AS77" s="137"/>
      <c r="AT77" s="1177" t="s">
        <v>1142</v>
      </c>
      <c r="AU77" s="1198" t="s">
        <v>564</v>
      </c>
      <c r="AV77" s="1172" t="s">
        <v>562</v>
      </c>
      <c r="AW77" s="1164" t="s">
        <v>563</v>
      </c>
      <c r="AX77" s="137"/>
    </row>
    <row r="78" spans="45:93" x14ac:dyDescent="0.25">
      <c r="AS78" s="137"/>
      <c r="AT78" s="1177" t="s">
        <v>1143</v>
      </c>
      <c r="AU78" s="1198" t="s">
        <v>632</v>
      </c>
      <c r="AV78" s="1198" t="s">
        <v>562</v>
      </c>
      <c r="AW78" s="1173" t="s">
        <v>563</v>
      </c>
      <c r="AX78" s="143"/>
    </row>
    <row r="79" spans="45:93" x14ac:dyDescent="0.25">
      <c r="AS79" s="137"/>
      <c r="AT79" s="1178" t="s">
        <v>672</v>
      </c>
      <c r="AU79" s="1200" t="s">
        <v>2128</v>
      </c>
      <c r="AV79" s="1172" t="s">
        <v>565</v>
      </c>
      <c r="AW79" s="1174" t="s">
        <v>566</v>
      </c>
      <c r="AX79" s="137"/>
    </row>
    <row r="80" spans="45:93" x14ac:dyDescent="0.25">
      <c r="AS80" s="137"/>
      <c r="AT80" s="1177" t="s">
        <v>1144</v>
      </c>
      <c r="AU80" s="1198" t="s">
        <v>1839</v>
      </c>
      <c r="AV80" s="1198" t="s">
        <v>567</v>
      </c>
      <c r="AW80" s="1164" t="s">
        <v>568</v>
      </c>
      <c r="AX80" s="137"/>
    </row>
    <row r="81" spans="45:50" x14ac:dyDescent="0.25">
      <c r="AS81" s="137"/>
      <c r="AT81" s="1177" t="s">
        <v>1145</v>
      </c>
      <c r="AU81" s="1198" t="s">
        <v>732</v>
      </c>
      <c r="AV81" s="1198" t="s">
        <v>569</v>
      </c>
      <c r="AW81" s="1164" t="s">
        <v>570</v>
      </c>
      <c r="AX81" s="137"/>
    </row>
    <row r="82" spans="45:50" x14ac:dyDescent="0.25">
      <c r="AS82" s="137"/>
      <c r="AT82" s="1178" t="s">
        <v>673</v>
      </c>
      <c r="AU82" s="1172" t="s">
        <v>733</v>
      </c>
      <c r="AV82" s="1179" t="s">
        <v>571</v>
      </c>
      <c r="AW82" s="1173" t="s">
        <v>572</v>
      </c>
      <c r="AX82" s="137"/>
    </row>
    <row r="83" spans="45:50" x14ac:dyDescent="0.25">
      <c r="AS83" s="137"/>
      <c r="AT83" s="1183" t="s">
        <v>668</v>
      </c>
      <c r="AU83" s="1410" t="s">
        <v>732</v>
      </c>
      <c r="AV83" s="1410" t="s">
        <v>573</v>
      </c>
      <c r="AW83" s="1201" t="s">
        <v>574</v>
      </c>
      <c r="AX83" s="137"/>
    </row>
    <row r="84" spans="45:50" x14ac:dyDescent="0.25">
      <c r="AS84" s="137"/>
      <c r="AT84" s="1183" t="s">
        <v>669</v>
      </c>
      <c r="AU84" s="1410" t="s">
        <v>732</v>
      </c>
      <c r="AV84" s="1410" t="s">
        <v>575</v>
      </c>
      <c r="AW84" s="1201" t="s">
        <v>576</v>
      </c>
      <c r="AX84" s="137"/>
    </row>
    <row r="85" spans="45:50" x14ac:dyDescent="0.25">
      <c r="AS85" s="137"/>
      <c r="AT85" s="1183" t="s">
        <v>670</v>
      </c>
      <c r="AU85" s="1410" t="s">
        <v>732</v>
      </c>
      <c r="AV85" s="1410" t="s">
        <v>642</v>
      </c>
      <c r="AW85" s="1201" t="s">
        <v>577</v>
      </c>
      <c r="AX85" s="137"/>
    </row>
    <row r="86" spans="45:50" x14ac:dyDescent="0.25">
      <c r="AS86" s="137"/>
      <c r="AT86" s="1183" t="s">
        <v>671</v>
      </c>
      <c r="AU86" s="1410" t="s">
        <v>580</v>
      </c>
      <c r="AV86" s="1410" t="s">
        <v>578</v>
      </c>
      <c r="AW86" s="1201" t="s">
        <v>579</v>
      </c>
      <c r="AX86" s="137"/>
    </row>
    <row r="87" spans="45:50" x14ac:dyDescent="0.25">
      <c r="AS87" s="137"/>
      <c r="AT87" s="1183" t="s">
        <v>1150</v>
      </c>
      <c r="AU87" s="1410" t="s">
        <v>734</v>
      </c>
      <c r="AV87" s="1410" t="s">
        <v>581</v>
      </c>
      <c r="AW87" s="1164" t="s">
        <v>582</v>
      </c>
      <c r="AX87" s="137"/>
    </row>
    <row r="88" spans="45:50" x14ac:dyDescent="0.25">
      <c r="AS88" s="137"/>
      <c r="AT88" s="1183" t="s">
        <v>675</v>
      </c>
      <c r="AU88" s="1410" t="s">
        <v>732</v>
      </c>
      <c r="AV88" s="1409" t="s">
        <v>583</v>
      </c>
      <c r="AW88" s="1174" t="s">
        <v>584</v>
      </c>
      <c r="AX88" s="137"/>
    </row>
    <row r="89" spans="45:50" x14ac:dyDescent="0.25">
      <c r="AS89" s="137"/>
      <c r="AT89" s="1183" t="s">
        <v>676</v>
      </c>
      <c r="AU89" s="1410" t="s">
        <v>732</v>
      </c>
      <c r="AV89" s="1409" t="s">
        <v>585</v>
      </c>
      <c r="AW89" s="1164" t="s">
        <v>586</v>
      </c>
      <c r="AX89" s="137"/>
    </row>
    <row r="90" spans="45:50" x14ac:dyDescent="0.25">
      <c r="AS90" s="137"/>
      <c r="AT90" s="1183" t="s">
        <v>1151</v>
      </c>
      <c r="AU90" s="1410" t="s">
        <v>646</v>
      </c>
      <c r="AV90" s="1409" t="s">
        <v>587</v>
      </c>
      <c r="AW90" s="1164" t="s">
        <v>588</v>
      </c>
      <c r="AX90" s="137"/>
    </row>
    <row r="91" spans="45:50" x14ac:dyDescent="0.25">
      <c r="AS91" s="137"/>
      <c r="AT91" s="1183" t="s">
        <v>1152</v>
      </c>
      <c r="AU91" s="1410" t="s">
        <v>647</v>
      </c>
      <c r="AV91" s="1409" t="s">
        <v>589</v>
      </c>
      <c r="AW91" s="1164" t="s">
        <v>590</v>
      </c>
      <c r="AX91" s="137"/>
    </row>
    <row r="92" spans="45:50" x14ac:dyDescent="0.25">
      <c r="AS92" s="137"/>
      <c r="AT92" s="1183" t="s">
        <v>1153</v>
      </c>
      <c r="AU92" s="1410" t="s">
        <v>649</v>
      </c>
      <c r="AV92" s="1410" t="s">
        <v>729</v>
      </c>
      <c r="AW92" s="1173" t="s">
        <v>730</v>
      </c>
      <c r="AX92" s="137"/>
    </row>
    <row r="93" spans="45:50" x14ac:dyDescent="0.25">
      <c r="AS93" s="137"/>
      <c r="AT93" s="1183" t="s">
        <v>1154</v>
      </c>
      <c r="AU93" s="1410" t="s">
        <v>648</v>
      </c>
      <c r="AV93" s="1410" t="s">
        <v>593</v>
      </c>
      <c r="AW93" s="1201" t="s">
        <v>592</v>
      </c>
      <c r="AX93" s="137"/>
    </row>
    <row r="94" spans="45:50" x14ac:dyDescent="0.25">
      <c r="AS94" s="137"/>
      <c r="AT94" s="1197" t="s">
        <v>1573</v>
      </c>
      <c r="AU94" s="1199" t="s">
        <v>1572</v>
      </c>
      <c r="AV94" s="1192" t="s">
        <v>562</v>
      </c>
      <c r="AW94" s="1202" t="s">
        <v>563</v>
      </c>
      <c r="AX94" s="137"/>
    </row>
    <row r="95" spans="45:50" x14ac:dyDescent="0.25">
      <c r="AS95" s="137"/>
      <c r="AT95" s="1197" t="s">
        <v>1574</v>
      </c>
      <c r="AU95" s="1199" t="s">
        <v>1572</v>
      </c>
      <c r="AV95" s="1192" t="s">
        <v>578</v>
      </c>
      <c r="AW95" s="1202" t="s">
        <v>579</v>
      </c>
      <c r="AX95" s="137"/>
    </row>
    <row r="96" spans="45:50" x14ac:dyDescent="0.25">
      <c r="AS96" s="137"/>
      <c r="AT96" s="1197" t="s">
        <v>1575</v>
      </c>
      <c r="AU96" s="1199" t="s">
        <v>1572</v>
      </c>
      <c r="AV96" s="1192" t="s">
        <v>578</v>
      </c>
      <c r="AW96" s="1202" t="s">
        <v>579</v>
      </c>
      <c r="AX96" s="137"/>
    </row>
    <row r="97" spans="45:50" x14ac:dyDescent="0.25">
      <c r="AS97" s="137"/>
      <c r="AT97" s="1197" t="s">
        <v>1576</v>
      </c>
      <c r="AU97" s="1199" t="s">
        <v>1572</v>
      </c>
      <c r="AV97" s="1192" t="s">
        <v>1869</v>
      </c>
      <c r="AW97" s="1202" t="s">
        <v>1870</v>
      </c>
      <c r="AX97" s="137"/>
    </row>
    <row r="98" spans="45:50" x14ac:dyDescent="0.25">
      <c r="AS98" s="137"/>
      <c r="AT98" s="1197" t="s">
        <v>1577</v>
      </c>
      <c r="AU98" s="1199" t="s">
        <v>1572</v>
      </c>
      <c r="AV98" s="1192" t="s">
        <v>1871</v>
      </c>
      <c r="AW98" s="1202" t="s">
        <v>1872</v>
      </c>
      <c r="AX98" s="137"/>
    </row>
    <row r="99" spans="45:50" x14ac:dyDescent="0.25">
      <c r="AS99" s="137"/>
      <c r="AT99" s="1197" t="s">
        <v>1873</v>
      </c>
      <c r="AU99" s="1199" t="s">
        <v>1572</v>
      </c>
      <c r="AV99" s="1192" t="s">
        <v>1874</v>
      </c>
      <c r="AW99" s="1202" t="s">
        <v>1875</v>
      </c>
      <c r="AX99" s="137"/>
    </row>
    <row r="100" spans="45:50" x14ac:dyDescent="0.25">
      <c r="AS100" s="137"/>
      <c r="AT100" s="1197" t="s">
        <v>1578</v>
      </c>
      <c r="AU100" s="1199" t="s">
        <v>1572</v>
      </c>
      <c r="AV100" s="1192" t="s">
        <v>1876</v>
      </c>
      <c r="AW100" s="1202" t="s">
        <v>566</v>
      </c>
      <c r="AX100" s="137"/>
    </row>
    <row r="101" spans="45:50" x14ac:dyDescent="0.25">
      <c r="AS101" s="137"/>
      <c r="AT101" s="1197" t="s">
        <v>1877</v>
      </c>
      <c r="AU101" s="1199" t="s">
        <v>1572</v>
      </c>
      <c r="AV101" s="1192" t="s">
        <v>1878</v>
      </c>
      <c r="AW101" s="1202" t="s">
        <v>1879</v>
      </c>
      <c r="AX101" s="137"/>
    </row>
    <row r="102" spans="45:50" x14ac:dyDescent="0.25">
      <c r="AS102" s="137"/>
      <c r="AT102" s="1197" t="s">
        <v>1579</v>
      </c>
      <c r="AU102" s="1199" t="s">
        <v>1572</v>
      </c>
      <c r="AV102" s="1192" t="s">
        <v>1880</v>
      </c>
      <c r="AW102" s="1202" t="s">
        <v>1881</v>
      </c>
      <c r="AX102" s="137"/>
    </row>
    <row r="103" spans="45:50" x14ac:dyDescent="0.25">
      <c r="AS103" s="137"/>
      <c r="AT103" s="1197" t="s">
        <v>1580</v>
      </c>
      <c r="AU103" s="1199" t="s">
        <v>1572</v>
      </c>
      <c r="AV103" s="1192" t="s">
        <v>1882</v>
      </c>
      <c r="AW103" s="1202" t="s">
        <v>1883</v>
      </c>
      <c r="AX103" s="137"/>
    </row>
    <row r="104" spans="45:50" x14ac:dyDescent="0.25">
      <c r="AS104" s="137"/>
      <c r="AT104" s="1197" t="s">
        <v>1581</v>
      </c>
      <c r="AU104" s="1199" t="s">
        <v>1572</v>
      </c>
      <c r="AV104" s="1192" t="s">
        <v>1882</v>
      </c>
      <c r="AW104" s="1202" t="s">
        <v>1883</v>
      </c>
      <c r="AX104" s="137"/>
    </row>
    <row r="105" spans="45:50" x14ac:dyDescent="0.25">
      <c r="AS105" s="137"/>
      <c r="AT105" s="1197" t="s">
        <v>1582</v>
      </c>
      <c r="AU105" s="1199" t="s">
        <v>1572</v>
      </c>
      <c r="AV105" s="1192" t="s">
        <v>1884</v>
      </c>
      <c r="AW105" s="1202" t="s">
        <v>1885</v>
      </c>
      <c r="AX105" s="137"/>
    </row>
    <row r="106" spans="45:50" x14ac:dyDescent="0.25">
      <c r="AS106" s="137"/>
      <c r="AT106" s="1197" t="s">
        <v>1583</v>
      </c>
      <c r="AU106" s="1199" t="s">
        <v>1572</v>
      </c>
      <c r="AV106" s="1192" t="s">
        <v>1886</v>
      </c>
      <c r="AW106" s="1202" t="s">
        <v>1887</v>
      </c>
      <c r="AX106" s="137"/>
    </row>
    <row r="107" spans="45:50" x14ac:dyDescent="0.25">
      <c r="AS107" s="137"/>
      <c r="AT107" s="1197" t="s">
        <v>1584</v>
      </c>
      <c r="AU107" s="1199" t="s">
        <v>1572</v>
      </c>
      <c r="AV107" s="1186" t="s">
        <v>1888</v>
      </c>
      <c r="AW107" s="1188" t="s">
        <v>1889</v>
      </c>
      <c r="AX107" s="137"/>
    </row>
    <row r="108" spans="45:50" x14ac:dyDescent="0.25">
      <c r="AS108" s="137"/>
      <c r="AT108" s="1197" t="s">
        <v>1585</v>
      </c>
      <c r="AU108" s="1199" t="s">
        <v>1572</v>
      </c>
      <c r="AV108" s="1192" t="s">
        <v>1882</v>
      </c>
      <c r="AW108" s="1202" t="s">
        <v>1883</v>
      </c>
      <c r="AX108" s="137"/>
    </row>
    <row r="109" spans="45:50" x14ac:dyDescent="0.25">
      <c r="AS109" s="137"/>
      <c r="AT109" s="1197" t="s">
        <v>1586</v>
      </c>
      <c r="AU109" s="1199" t="s">
        <v>1572</v>
      </c>
      <c r="AV109" s="1192" t="s">
        <v>1890</v>
      </c>
      <c r="AW109" s="1202" t="s">
        <v>1891</v>
      </c>
      <c r="AX109" s="137"/>
    </row>
    <row r="110" spans="45:50" x14ac:dyDescent="0.25">
      <c r="AS110" s="137"/>
      <c r="AT110" s="1197" t="s">
        <v>1587</v>
      </c>
      <c r="AU110" s="1199" t="s">
        <v>1572</v>
      </c>
      <c r="AV110" s="1186" t="s">
        <v>1892</v>
      </c>
      <c r="AW110" s="1202" t="s">
        <v>1893</v>
      </c>
      <c r="AX110" s="137"/>
    </row>
    <row r="111" spans="45:50" x14ac:dyDescent="0.25">
      <c r="AS111" s="137"/>
      <c r="AT111" s="1197" t="s">
        <v>1588</v>
      </c>
      <c r="AU111" s="1199" t="s">
        <v>1572</v>
      </c>
      <c r="AV111" s="1186" t="s">
        <v>1894</v>
      </c>
      <c r="AW111" s="1202" t="s">
        <v>1895</v>
      </c>
      <c r="AX111" s="137"/>
    </row>
    <row r="112" spans="45:50" x14ac:dyDescent="0.25">
      <c r="AS112" s="137"/>
      <c r="AT112" s="1197" t="s">
        <v>1589</v>
      </c>
      <c r="AU112" s="1199" t="s">
        <v>1572</v>
      </c>
      <c r="AV112" s="1192" t="s">
        <v>1896</v>
      </c>
      <c r="AW112" s="1202" t="s">
        <v>1897</v>
      </c>
      <c r="AX112" s="137"/>
    </row>
    <row r="113" spans="45:50" x14ac:dyDescent="0.25">
      <c r="AS113" s="137"/>
      <c r="AT113" s="1197" t="s">
        <v>1590</v>
      </c>
      <c r="AU113" s="1199" t="s">
        <v>1572</v>
      </c>
      <c r="AV113" s="1192" t="s">
        <v>1898</v>
      </c>
      <c r="AW113" s="1202" t="s">
        <v>1899</v>
      </c>
      <c r="AX113" s="137"/>
    </row>
    <row r="114" spans="45:50" x14ac:dyDescent="0.25">
      <c r="AS114" s="137"/>
      <c r="AT114" s="1197" t="s">
        <v>1591</v>
      </c>
      <c r="AU114" s="1199" t="s">
        <v>1572</v>
      </c>
      <c r="AV114" s="1192" t="s">
        <v>1900</v>
      </c>
      <c r="AW114" s="1202" t="s">
        <v>1901</v>
      </c>
      <c r="AX114" s="137"/>
    </row>
    <row r="115" spans="45:50" x14ac:dyDescent="0.25">
      <c r="AS115" s="137"/>
      <c r="AT115" s="1197" t="s">
        <v>1592</v>
      </c>
      <c r="AU115" s="1199" t="s">
        <v>1572</v>
      </c>
      <c r="AV115" s="1192" t="s">
        <v>1902</v>
      </c>
      <c r="AW115" s="1202" t="s">
        <v>1903</v>
      </c>
      <c r="AX115" s="137"/>
    </row>
    <row r="116" spans="45:50" x14ac:dyDescent="0.25">
      <c r="AT116" s="1197" t="s">
        <v>1593</v>
      </c>
      <c r="AU116" s="1199" t="s">
        <v>1572</v>
      </c>
      <c r="AV116" s="1192" t="s">
        <v>1904</v>
      </c>
      <c r="AW116" s="1202" t="s">
        <v>1905</v>
      </c>
      <c r="AX116" s="137"/>
    </row>
    <row r="117" spans="45:50" x14ac:dyDescent="0.25">
      <c r="AT117" s="1197" t="s">
        <v>1594</v>
      </c>
      <c r="AU117" s="1199" t="s">
        <v>1572</v>
      </c>
      <c r="AV117" s="1192" t="s">
        <v>1906</v>
      </c>
      <c r="AW117" s="1202" t="s">
        <v>1906</v>
      </c>
      <c r="AX117" s="137"/>
    </row>
    <row r="118" spans="45:50" x14ac:dyDescent="0.25">
      <c r="AT118" s="1197" t="s">
        <v>1595</v>
      </c>
      <c r="AU118" s="1199" t="s">
        <v>1572</v>
      </c>
      <c r="AV118" s="1192" t="s">
        <v>1907</v>
      </c>
      <c r="AW118" s="1202" t="s">
        <v>1908</v>
      </c>
      <c r="AX118" s="137"/>
    </row>
    <row r="119" spans="45:50" x14ac:dyDescent="0.25">
      <c r="AT119" s="1197" t="s">
        <v>1596</v>
      </c>
      <c r="AU119" s="1199" t="s">
        <v>1572</v>
      </c>
      <c r="AV119" s="1192" t="s">
        <v>1909</v>
      </c>
      <c r="AW119" s="1202" t="s">
        <v>1910</v>
      </c>
      <c r="AX119" s="137"/>
    </row>
    <row r="120" spans="45:50" x14ac:dyDescent="0.25">
      <c r="AT120" s="1197" t="s">
        <v>1597</v>
      </c>
      <c r="AU120" s="1199" t="s">
        <v>1572</v>
      </c>
      <c r="AV120" s="1192" t="s">
        <v>1911</v>
      </c>
      <c r="AW120" s="1202" t="s">
        <v>1912</v>
      </c>
      <c r="AX120" s="137"/>
    </row>
    <row r="121" spans="45:50" x14ac:dyDescent="0.25">
      <c r="AT121" s="1197" t="s">
        <v>1598</v>
      </c>
      <c r="AU121" s="1199" t="s">
        <v>1572</v>
      </c>
      <c r="AV121" s="1192" t="s">
        <v>1913</v>
      </c>
      <c r="AW121" s="1202" t="s">
        <v>1913</v>
      </c>
      <c r="AX121" s="137"/>
    </row>
    <row r="122" spans="45:50" x14ac:dyDescent="0.25">
      <c r="AT122" s="1197" t="s">
        <v>1599</v>
      </c>
      <c r="AU122" s="1199" t="s">
        <v>1572</v>
      </c>
      <c r="AV122" s="1192" t="s">
        <v>1914</v>
      </c>
      <c r="AW122" s="1202" t="s">
        <v>1915</v>
      </c>
      <c r="AX122" s="137"/>
    </row>
    <row r="123" spans="45:50" x14ac:dyDescent="0.25">
      <c r="AT123" s="1197" t="s">
        <v>1916</v>
      </c>
      <c r="AU123" s="1199" t="s">
        <v>1572</v>
      </c>
      <c r="AV123" s="1192" t="s">
        <v>1918</v>
      </c>
      <c r="AW123" s="1202" t="s">
        <v>1917</v>
      </c>
      <c r="AX123" s="137"/>
    </row>
    <row r="124" spans="45:50" x14ac:dyDescent="0.25">
      <c r="AT124" s="1197" t="s">
        <v>2508</v>
      </c>
      <c r="AU124" s="1199" t="s">
        <v>1572</v>
      </c>
      <c r="AV124" s="1192" t="s">
        <v>2509</v>
      </c>
      <c r="AW124" s="1202" t="s">
        <v>2510</v>
      </c>
      <c r="AX124" s="137"/>
    </row>
    <row r="125" spans="45:50" ht="15.75" thickBot="1" x14ac:dyDescent="0.3">
      <c r="AT125" s="1162" t="s">
        <v>643</v>
      </c>
      <c r="AU125" s="1163" t="s">
        <v>1919</v>
      </c>
      <c r="AV125" s="1163" t="s">
        <v>1831</v>
      </c>
      <c r="AW125" s="1175" t="s">
        <v>1832</v>
      </c>
      <c r="AX125" s="137"/>
    </row>
    <row r="126" spans="45:50" x14ac:dyDescent="0.25">
      <c r="AT126" s="137"/>
      <c r="AU126" s="137"/>
      <c r="AV126" s="137"/>
      <c r="AW126" s="137"/>
      <c r="AX126" s="137"/>
    </row>
    <row r="127" spans="45:50" x14ac:dyDescent="0.25">
      <c r="AT127" s="137"/>
      <c r="AU127" s="137"/>
      <c r="AV127" s="137"/>
      <c r="AW127" s="137"/>
      <c r="AX127" s="137"/>
    </row>
    <row r="128" spans="45:50" x14ac:dyDescent="0.25">
      <c r="AT128" s="137"/>
      <c r="AU128" s="137"/>
      <c r="AV128" s="137"/>
      <c r="AW128" s="137"/>
      <c r="AX128" s="137"/>
    </row>
    <row r="129" spans="46:50" x14ac:dyDescent="0.25">
      <c r="AT129" s="137"/>
      <c r="AU129" s="137"/>
      <c r="AV129" s="137"/>
      <c r="AW129" s="137"/>
      <c r="AX129" s="137"/>
    </row>
    <row r="130" spans="46:50" x14ac:dyDescent="0.25">
      <c r="AT130" s="137"/>
      <c r="AU130" s="137"/>
      <c r="AV130" s="137"/>
      <c r="AW130" s="137"/>
      <c r="AX130" s="137"/>
    </row>
    <row r="131" spans="46:50" x14ac:dyDescent="0.25">
      <c r="AT131" s="137"/>
      <c r="AU131" s="137"/>
      <c r="AV131" s="137"/>
      <c r="AW131" s="137"/>
      <c r="AX131" s="137"/>
    </row>
    <row r="132" spans="46:50" x14ac:dyDescent="0.25">
      <c r="AT132" s="137"/>
      <c r="AU132" s="137"/>
      <c r="AV132" s="137"/>
      <c r="AW132" s="137"/>
      <c r="AX132" s="137"/>
    </row>
    <row r="133" spans="46:50" x14ac:dyDescent="0.25">
      <c r="AT133" s="137"/>
      <c r="AU133" s="137"/>
      <c r="AV133" s="137"/>
      <c r="AW133" s="137"/>
      <c r="AX133" s="137"/>
    </row>
    <row r="134" spans="46:50" x14ac:dyDescent="0.25">
      <c r="AT134" s="137"/>
      <c r="AU134" s="137"/>
      <c r="AV134" s="137"/>
      <c r="AW134" s="137"/>
      <c r="AX134" s="137"/>
    </row>
    <row r="135" spans="46:50" x14ac:dyDescent="0.25">
      <c r="AT135" s="137"/>
      <c r="AU135" s="137"/>
      <c r="AV135" s="137"/>
      <c r="AW135" s="137"/>
      <c r="AX135" s="137"/>
    </row>
    <row r="136" spans="46:50" x14ac:dyDescent="0.25">
      <c r="AT136" s="137"/>
      <c r="AU136" s="137"/>
      <c r="AV136" s="137"/>
      <c r="AW136" s="137"/>
      <c r="AX136" s="137"/>
    </row>
    <row r="137" spans="46:50" x14ac:dyDescent="0.25">
      <c r="AT137" s="137"/>
      <c r="AU137" s="137"/>
      <c r="AV137" s="137"/>
      <c r="AW137" s="137"/>
      <c r="AX137" s="137"/>
    </row>
    <row r="138" spans="46:50" x14ac:dyDescent="0.25">
      <c r="AT138" s="137"/>
      <c r="AU138" s="137"/>
      <c r="AV138" s="137"/>
      <c r="AW138" s="137"/>
      <c r="AX138" s="137"/>
    </row>
    <row r="139" spans="46:50" x14ac:dyDescent="0.25">
      <c r="AT139" s="137"/>
      <c r="AU139" s="137"/>
      <c r="AV139" s="137"/>
      <c r="AW139" s="137"/>
      <c r="AX139" s="137"/>
    </row>
    <row r="140" spans="46:50" x14ac:dyDescent="0.25">
      <c r="AT140" s="137"/>
      <c r="AU140" s="137"/>
      <c r="AV140" s="137"/>
      <c r="AW140" s="137"/>
      <c r="AX140" s="137"/>
    </row>
    <row r="141" spans="46:50" x14ac:dyDescent="0.25">
      <c r="AT141" s="137"/>
      <c r="AU141" s="137"/>
      <c r="AV141" s="137"/>
      <c r="AW141" s="137"/>
      <c r="AX141" s="137"/>
    </row>
    <row r="142" spans="46:50" x14ac:dyDescent="0.25">
      <c r="AT142" s="137"/>
      <c r="AU142" s="137"/>
      <c r="AV142" s="137"/>
      <c r="AW142" s="137"/>
      <c r="AX142" s="137"/>
    </row>
    <row r="143" spans="46:50" x14ac:dyDescent="0.25">
      <c r="AT143" s="137"/>
      <c r="AU143" s="137"/>
      <c r="AV143" s="137"/>
      <c r="AW143" s="137"/>
      <c r="AX143" s="137"/>
    </row>
    <row r="144" spans="46:50" x14ac:dyDescent="0.25">
      <c r="AT144" s="137"/>
      <c r="AU144" s="137"/>
      <c r="AV144" s="137"/>
      <c r="AW144" s="137"/>
      <c r="AX144" s="137"/>
    </row>
    <row r="145" spans="46:50" x14ac:dyDescent="0.25">
      <c r="AT145" s="137"/>
      <c r="AU145" s="137"/>
      <c r="AV145" s="137"/>
      <c r="AW145" s="137"/>
      <c r="AX145" s="137"/>
    </row>
    <row r="146" spans="46:50" x14ac:dyDescent="0.25">
      <c r="AT146" s="137"/>
      <c r="AU146" s="137"/>
      <c r="AV146" s="137"/>
      <c r="AW146" s="137"/>
      <c r="AX146" s="137"/>
    </row>
    <row r="147" spans="46:50" x14ac:dyDescent="0.25">
      <c r="AT147" s="137"/>
      <c r="AU147" s="137"/>
      <c r="AV147" s="137"/>
      <c r="AW147" s="137"/>
      <c r="AX147" s="137"/>
    </row>
    <row r="148" spans="46:50" x14ac:dyDescent="0.25">
      <c r="AT148" s="137"/>
      <c r="AU148" s="137"/>
      <c r="AV148" s="137"/>
      <c r="AW148" s="137"/>
      <c r="AX148" s="137"/>
    </row>
    <row r="149" spans="46:50" x14ac:dyDescent="0.25">
      <c r="AT149" s="137"/>
      <c r="AU149" s="137"/>
      <c r="AV149" s="137"/>
      <c r="AW149" s="137"/>
      <c r="AX149" s="137"/>
    </row>
    <row r="150" spans="46:50" x14ac:dyDescent="0.25">
      <c r="AT150" s="137"/>
      <c r="AU150" s="137"/>
      <c r="AV150" s="137"/>
      <c r="AW150" s="137"/>
      <c r="AX150" s="137"/>
    </row>
    <row r="151" spans="46:50" x14ac:dyDescent="0.25">
      <c r="AT151" s="137"/>
      <c r="AU151" s="137"/>
      <c r="AV151" s="137"/>
      <c r="AW151" s="137"/>
      <c r="AX151" s="137"/>
    </row>
    <row r="152" spans="46:50" x14ac:dyDescent="0.25">
      <c r="AT152" s="137"/>
      <c r="AU152" s="137"/>
      <c r="AV152" s="137"/>
      <c r="AW152" s="137"/>
      <c r="AX152" s="137"/>
    </row>
    <row r="153" spans="46:50" x14ac:dyDescent="0.25">
      <c r="AT153" s="137"/>
      <c r="AU153" s="137"/>
      <c r="AV153" s="137"/>
      <c r="AW153" s="137"/>
      <c r="AX153" s="137"/>
    </row>
    <row r="154" spans="46:50" x14ac:dyDescent="0.25">
      <c r="AT154" s="137"/>
      <c r="AU154" s="137"/>
      <c r="AV154" s="137"/>
      <c r="AW154" s="137"/>
      <c r="AX154" s="137"/>
    </row>
    <row r="155" spans="46:50" x14ac:dyDescent="0.25">
      <c r="AT155" s="137"/>
      <c r="AU155" s="137"/>
      <c r="AV155" s="137"/>
      <c r="AW155" s="137"/>
      <c r="AX155" s="137"/>
    </row>
    <row r="156" spans="46:50" x14ac:dyDescent="0.25">
      <c r="AT156" s="137"/>
      <c r="AU156" s="137"/>
      <c r="AV156" s="137"/>
      <c r="AW156" s="137"/>
      <c r="AX156" s="137"/>
    </row>
    <row r="157" spans="46:50" x14ac:dyDescent="0.25">
      <c r="AT157" s="137"/>
      <c r="AU157" s="137"/>
      <c r="AV157" s="137"/>
      <c r="AW157" s="137"/>
      <c r="AX157" s="137"/>
    </row>
    <row r="158" spans="46:50" x14ac:dyDescent="0.25">
      <c r="AT158" s="137"/>
      <c r="AU158" s="137"/>
      <c r="AV158" s="137"/>
      <c r="AW158" s="137"/>
      <c r="AX158" s="137"/>
    </row>
    <row r="159" spans="46:50" x14ac:dyDescent="0.25">
      <c r="AT159" s="137"/>
      <c r="AU159" s="137"/>
      <c r="AV159" s="137"/>
      <c r="AW159" s="137"/>
      <c r="AX159" s="137"/>
    </row>
    <row r="160" spans="46:50" x14ac:dyDescent="0.25">
      <c r="AT160" s="137"/>
      <c r="AU160" s="137"/>
      <c r="AV160" s="137"/>
      <c r="AW160" s="137"/>
      <c r="AX160" s="137"/>
    </row>
    <row r="161" spans="46:50" x14ac:dyDescent="0.25">
      <c r="AT161" s="137"/>
      <c r="AU161" s="137"/>
      <c r="AV161" s="137"/>
      <c r="AW161" s="137"/>
      <c r="AX161" s="137"/>
    </row>
    <row r="162" spans="46:50" x14ac:dyDescent="0.25">
      <c r="AT162" s="137"/>
      <c r="AU162" s="137"/>
      <c r="AV162" s="137"/>
      <c r="AW162" s="137"/>
      <c r="AX162" s="137"/>
    </row>
    <row r="163" spans="46:50" x14ac:dyDescent="0.25">
      <c r="AT163" s="137"/>
      <c r="AU163" s="137"/>
      <c r="AV163" s="137"/>
      <c r="AW163" s="137"/>
      <c r="AX163" s="137"/>
    </row>
    <row r="164" spans="46:50" x14ac:dyDescent="0.25">
      <c r="AT164" s="137"/>
      <c r="AU164" s="137"/>
      <c r="AV164" s="137"/>
      <c r="AW164" s="137"/>
      <c r="AX164" s="137"/>
    </row>
    <row r="165" spans="46:50" x14ac:dyDescent="0.25">
      <c r="AT165" s="137"/>
      <c r="AU165" s="137"/>
      <c r="AV165" s="137"/>
      <c r="AW165" s="137"/>
      <c r="AX165" s="137"/>
    </row>
    <row r="166" spans="46:50" x14ac:dyDescent="0.25">
      <c r="AT166" s="137"/>
      <c r="AU166" s="137"/>
      <c r="AV166" s="137"/>
      <c r="AW166" s="137"/>
      <c r="AX166" s="137"/>
    </row>
    <row r="167" spans="46:50" x14ac:dyDescent="0.25">
      <c r="AT167" s="137"/>
      <c r="AU167" s="137"/>
      <c r="AV167" s="137"/>
      <c r="AW167" s="137"/>
      <c r="AX167" s="137"/>
    </row>
    <row r="168" spans="46:50" x14ac:dyDescent="0.25">
      <c r="AT168" s="137"/>
      <c r="AU168" s="137"/>
      <c r="AV168" s="137"/>
      <c r="AW168" s="137"/>
      <c r="AX168" s="137"/>
    </row>
    <row r="169" spans="46:50" x14ac:dyDescent="0.25">
      <c r="AT169" s="137"/>
      <c r="AU169" s="137"/>
      <c r="AV169" s="137"/>
      <c r="AW169" s="137"/>
      <c r="AX169" s="137"/>
    </row>
    <row r="170" spans="46:50" x14ac:dyDescent="0.25">
      <c r="AT170" s="137"/>
      <c r="AU170" s="137"/>
      <c r="AV170" s="137"/>
      <c r="AW170" s="137"/>
      <c r="AX170" s="137"/>
    </row>
    <row r="171" spans="46:50" x14ac:dyDescent="0.25">
      <c r="AT171" s="137"/>
      <c r="AU171" s="137"/>
      <c r="AV171" s="137"/>
      <c r="AW171" s="137"/>
      <c r="AX171" s="137"/>
    </row>
    <row r="172" spans="46:50" x14ac:dyDescent="0.25">
      <c r="AT172" s="137"/>
      <c r="AU172" s="137"/>
      <c r="AV172" s="137"/>
      <c r="AW172" s="137"/>
      <c r="AX172" s="137"/>
    </row>
    <row r="173" spans="46:50" x14ac:dyDescent="0.25">
      <c r="AT173" s="137"/>
      <c r="AU173" s="137"/>
      <c r="AV173" s="137"/>
      <c r="AW173" s="137"/>
      <c r="AX173" s="137"/>
    </row>
    <row r="174" spans="46:50" x14ac:dyDescent="0.25">
      <c r="AT174" s="137"/>
      <c r="AU174" s="137"/>
      <c r="AV174" s="137"/>
      <c r="AW174" s="137"/>
      <c r="AX174" s="137"/>
    </row>
    <row r="175" spans="46:50" x14ac:dyDescent="0.25">
      <c r="AT175" s="137"/>
      <c r="AU175" s="137"/>
      <c r="AV175" s="137"/>
      <c r="AW175" s="137"/>
      <c r="AX175" s="137"/>
    </row>
    <row r="176" spans="46:50" x14ac:dyDescent="0.25">
      <c r="AT176" s="137"/>
      <c r="AU176" s="137"/>
      <c r="AV176" s="137"/>
      <c r="AW176" s="137"/>
      <c r="AX176" s="137"/>
    </row>
    <row r="177" spans="46:50" x14ac:dyDescent="0.25">
      <c r="AT177" s="137"/>
      <c r="AU177" s="137"/>
      <c r="AV177" s="137"/>
      <c r="AW177" s="137"/>
      <c r="AX177" s="137"/>
    </row>
    <row r="178" spans="46:50" x14ac:dyDescent="0.25">
      <c r="AT178" s="137"/>
      <c r="AU178" s="137"/>
      <c r="AV178" s="137"/>
      <c r="AW178" s="137"/>
      <c r="AX178" s="137"/>
    </row>
    <row r="179" spans="46:50" x14ac:dyDescent="0.25">
      <c r="AT179" s="137"/>
      <c r="AU179" s="137"/>
      <c r="AV179" s="137"/>
      <c r="AW179" s="137"/>
      <c r="AX179" s="137"/>
    </row>
    <row r="180" spans="46:50" x14ac:dyDescent="0.25">
      <c r="AT180" s="137"/>
      <c r="AU180" s="137"/>
      <c r="AV180" s="137"/>
      <c r="AW180" s="137"/>
      <c r="AX180" s="137"/>
    </row>
    <row r="181" spans="46:50" x14ac:dyDescent="0.25">
      <c r="AT181" s="137"/>
      <c r="AU181" s="137"/>
      <c r="AV181" s="137"/>
      <c r="AW181" s="137"/>
      <c r="AX181" s="137"/>
    </row>
    <row r="182" spans="46:50" x14ac:dyDescent="0.25">
      <c r="AT182" s="137"/>
      <c r="AU182" s="137"/>
      <c r="AV182" s="137"/>
      <c r="AW182" s="137"/>
      <c r="AX182" s="137"/>
    </row>
    <row r="183" spans="46:50" x14ac:dyDescent="0.25">
      <c r="AT183" s="137"/>
      <c r="AU183" s="137"/>
      <c r="AV183" s="137"/>
      <c r="AW183" s="137"/>
      <c r="AX183" s="137"/>
    </row>
    <row r="184" spans="46:50" x14ac:dyDescent="0.25">
      <c r="AT184" s="137"/>
      <c r="AU184" s="137"/>
      <c r="AV184" s="137"/>
      <c r="AW184" s="137"/>
      <c r="AX184" s="137"/>
    </row>
    <row r="185" spans="46:50" x14ac:dyDescent="0.25">
      <c r="AT185" s="137"/>
      <c r="AU185" s="137"/>
      <c r="AV185" s="137"/>
      <c r="AW185" s="137"/>
      <c r="AX185" s="137"/>
    </row>
    <row r="186" spans="46:50" x14ac:dyDescent="0.25">
      <c r="AT186" s="137"/>
      <c r="AU186" s="137"/>
      <c r="AV186" s="137"/>
      <c r="AW186" s="137"/>
      <c r="AX186" s="137"/>
    </row>
    <row r="187" spans="46:50" x14ac:dyDescent="0.25">
      <c r="AT187" s="137"/>
      <c r="AU187" s="137"/>
      <c r="AV187" s="137"/>
      <c r="AW187" s="137"/>
      <c r="AX187" s="137"/>
    </row>
    <row r="188" spans="46:50" x14ac:dyDescent="0.25">
      <c r="AT188" s="137"/>
      <c r="AU188" s="137"/>
      <c r="AV188" s="137"/>
      <c r="AW188" s="137"/>
      <c r="AX188" s="137"/>
    </row>
    <row r="189" spans="46:50" x14ac:dyDescent="0.25">
      <c r="AT189" s="137"/>
      <c r="AU189" s="137"/>
      <c r="AV189" s="137"/>
      <c r="AW189" s="137"/>
      <c r="AX189" s="137"/>
    </row>
    <row r="190" spans="46:50" x14ac:dyDescent="0.25">
      <c r="AT190" s="137"/>
      <c r="AU190" s="137"/>
      <c r="AV190" s="137"/>
      <c r="AW190" s="137"/>
      <c r="AX190" s="137"/>
    </row>
    <row r="191" spans="46:50" x14ac:dyDescent="0.25">
      <c r="AT191" s="137"/>
      <c r="AU191" s="137"/>
      <c r="AV191" s="137"/>
      <c r="AW191" s="137"/>
      <c r="AX191" s="137"/>
    </row>
    <row r="192" spans="46:50" x14ac:dyDescent="0.25">
      <c r="AT192" s="137"/>
      <c r="AU192" s="137"/>
      <c r="AV192" s="137"/>
      <c r="AW192" s="137"/>
      <c r="AX192" s="137"/>
    </row>
    <row r="193" spans="46:50" x14ac:dyDescent="0.25">
      <c r="AT193" s="137"/>
      <c r="AU193" s="137"/>
      <c r="AV193" s="137"/>
      <c r="AW193" s="137"/>
      <c r="AX193" s="137"/>
    </row>
    <row r="194" spans="46:50" x14ac:dyDescent="0.25">
      <c r="AT194" s="137"/>
      <c r="AU194" s="137"/>
      <c r="AV194" s="137"/>
      <c r="AW194" s="137"/>
      <c r="AX194" s="137"/>
    </row>
    <row r="195" spans="46:50" x14ac:dyDescent="0.25">
      <c r="AT195" s="137"/>
      <c r="AU195" s="137"/>
      <c r="AV195" s="137"/>
      <c r="AW195" s="137"/>
      <c r="AX195" s="137"/>
    </row>
    <row r="196" spans="46:50" x14ac:dyDescent="0.25">
      <c r="AT196" s="137"/>
      <c r="AU196" s="137"/>
      <c r="AV196" s="137"/>
      <c r="AW196" s="137"/>
      <c r="AX196" s="137"/>
    </row>
    <row r="197" spans="46:50" x14ac:dyDescent="0.25">
      <c r="AT197" s="137"/>
      <c r="AU197" s="137"/>
      <c r="AV197" s="137"/>
      <c r="AW197" s="137"/>
      <c r="AX197" s="137"/>
    </row>
    <row r="198" spans="46:50" x14ac:dyDescent="0.25">
      <c r="AT198" s="137"/>
      <c r="AU198" s="137"/>
      <c r="AV198" s="137"/>
      <c r="AW198" s="137"/>
      <c r="AX198" s="137"/>
    </row>
    <row r="199" spans="46:50" x14ac:dyDescent="0.25">
      <c r="AT199" s="137"/>
      <c r="AU199" s="137"/>
      <c r="AV199" s="137"/>
      <c r="AW199" s="137"/>
      <c r="AX199" s="137"/>
    </row>
    <row r="200" spans="46:50" x14ac:dyDescent="0.25">
      <c r="AT200" s="137"/>
      <c r="AU200" s="137"/>
      <c r="AV200" s="137"/>
      <c r="AW200" s="137"/>
      <c r="AX200" s="137"/>
    </row>
    <row r="201" spans="46:50" x14ac:dyDescent="0.25">
      <c r="AT201" s="137"/>
      <c r="AU201" s="137"/>
      <c r="AV201" s="137"/>
      <c r="AW201" s="137"/>
      <c r="AX201" s="137"/>
    </row>
    <row r="202" spans="46:50" x14ac:dyDescent="0.25">
      <c r="AT202" s="137"/>
      <c r="AU202" s="137"/>
      <c r="AV202" s="137"/>
      <c r="AW202" s="137"/>
      <c r="AX202" s="137"/>
    </row>
    <row r="203" spans="46:50" x14ac:dyDescent="0.25">
      <c r="AT203" s="137"/>
      <c r="AU203" s="137"/>
      <c r="AV203" s="137"/>
      <c r="AW203" s="137"/>
      <c r="AX203" s="137"/>
    </row>
    <row r="204" spans="46:50" x14ac:dyDescent="0.25">
      <c r="AT204" s="137"/>
      <c r="AU204" s="137"/>
      <c r="AV204" s="137"/>
      <c r="AW204" s="137"/>
      <c r="AX204" s="137"/>
    </row>
    <row r="205" spans="46:50" x14ac:dyDescent="0.25">
      <c r="AT205" s="137"/>
      <c r="AU205" s="137"/>
      <c r="AV205" s="137"/>
      <c r="AW205" s="137"/>
      <c r="AX205" s="137"/>
    </row>
    <row r="206" spans="46:50" x14ac:dyDescent="0.25">
      <c r="AT206" s="137"/>
      <c r="AU206" s="137"/>
      <c r="AV206" s="137"/>
      <c r="AW206" s="137"/>
      <c r="AX206" s="137"/>
    </row>
    <row r="207" spans="46:50" x14ac:dyDescent="0.25">
      <c r="AT207" s="137"/>
      <c r="AU207" s="137"/>
      <c r="AV207" s="137"/>
      <c r="AW207" s="137"/>
      <c r="AX207" s="137"/>
    </row>
    <row r="208" spans="46:50" x14ac:dyDescent="0.25">
      <c r="AT208" s="137"/>
      <c r="AU208" s="137"/>
      <c r="AV208" s="137"/>
      <c r="AW208" s="137"/>
      <c r="AX208" s="137"/>
    </row>
    <row r="209" spans="46:50" x14ac:dyDescent="0.25">
      <c r="AT209" s="137"/>
      <c r="AU209" s="137"/>
      <c r="AV209" s="137"/>
      <c r="AW209" s="137"/>
      <c r="AX209" s="137"/>
    </row>
    <row r="210" spans="46:50" x14ac:dyDescent="0.25">
      <c r="AT210" s="137"/>
      <c r="AU210" s="137"/>
      <c r="AV210" s="137"/>
      <c r="AW210" s="137"/>
      <c r="AX210" s="137"/>
    </row>
    <row r="211" spans="46:50" x14ac:dyDescent="0.25">
      <c r="AT211" s="137"/>
      <c r="AU211" s="137"/>
      <c r="AV211" s="137"/>
      <c r="AW211" s="137"/>
      <c r="AX211" s="137"/>
    </row>
    <row r="212" spans="46:50" x14ac:dyDescent="0.25">
      <c r="AT212" s="137"/>
      <c r="AU212" s="137"/>
      <c r="AV212" s="137"/>
      <c r="AW212" s="137"/>
      <c r="AX212" s="137"/>
    </row>
    <row r="213" spans="46:50" x14ac:dyDescent="0.25">
      <c r="AT213" s="137"/>
      <c r="AU213" s="137"/>
      <c r="AV213" s="137"/>
      <c r="AW213" s="137"/>
      <c r="AX213" s="137"/>
    </row>
    <row r="214" spans="46:50" x14ac:dyDescent="0.25">
      <c r="AT214" s="137"/>
      <c r="AU214" s="137"/>
      <c r="AV214" s="137"/>
      <c r="AW214" s="137"/>
      <c r="AX214" s="137"/>
    </row>
    <row r="215" spans="46:50" x14ac:dyDescent="0.25">
      <c r="AT215" s="137"/>
      <c r="AU215" s="137"/>
      <c r="AV215" s="137"/>
      <c r="AW215" s="137"/>
      <c r="AX215" s="137"/>
    </row>
    <row r="216" spans="46:50" x14ac:dyDescent="0.25">
      <c r="AT216" s="137"/>
      <c r="AU216" s="137"/>
      <c r="AV216" s="137"/>
      <c r="AW216" s="137"/>
      <c r="AX216" s="137"/>
    </row>
    <row r="217" spans="46:50" x14ac:dyDescent="0.25">
      <c r="AT217" s="137"/>
      <c r="AU217" s="137"/>
      <c r="AV217" s="137"/>
      <c r="AW217" s="137"/>
      <c r="AX217" s="137"/>
    </row>
    <row r="218" spans="46:50" x14ac:dyDescent="0.25">
      <c r="AT218" s="137"/>
      <c r="AU218" s="137"/>
      <c r="AV218" s="137"/>
      <c r="AW218" s="137"/>
      <c r="AX218" s="137"/>
    </row>
    <row r="219" spans="46:50" x14ac:dyDescent="0.25">
      <c r="AT219" s="137"/>
      <c r="AU219" s="137"/>
      <c r="AV219" s="137"/>
      <c r="AW219" s="137"/>
      <c r="AX219" s="137"/>
    </row>
    <row r="220" spans="46:50" x14ac:dyDescent="0.25">
      <c r="AT220" s="137"/>
      <c r="AU220" s="137"/>
      <c r="AV220" s="137"/>
      <c r="AW220" s="137"/>
      <c r="AX220" s="137"/>
    </row>
    <row r="221" spans="46:50" x14ac:dyDescent="0.25">
      <c r="AT221" s="137"/>
      <c r="AU221" s="137"/>
      <c r="AV221" s="137"/>
      <c r="AW221" s="137"/>
      <c r="AX221" s="137"/>
    </row>
    <row r="222" spans="46:50" x14ac:dyDescent="0.25">
      <c r="AT222" s="137"/>
      <c r="AU222" s="137"/>
      <c r="AV222" s="137"/>
      <c r="AW222" s="137"/>
      <c r="AX222" s="137"/>
    </row>
    <row r="223" spans="46:50" x14ac:dyDescent="0.25">
      <c r="AT223" s="137"/>
      <c r="AU223" s="137"/>
      <c r="AV223" s="137"/>
      <c r="AW223" s="137"/>
      <c r="AX223" s="137"/>
    </row>
    <row r="224" spans="46:50" x14ac:dyDescent="0.25">
      <c r="AT224" s="137"/>
      <c r="AU224" s="137"/>
      <c r="AV224" s="137"/>
      <c r="AW224" s="137"/>
      <c r="AX224" s="137"/>
    </row>
    <row r="225" spans="45:50" x14ac:dyDescent="0.25">
      <c r="AT225" s="137"/>
      <c r="AU225" s="137"/>
      <c r="AV225" s="137"/>
      <c r="AW225" s="137"/>
      <c r="AX225" s="137"/>
    </row>
    <row r="226" spans="45:50" x14ac:dyDescent="0.25">
      <c r="AT226" s="137"/>
      <c r="AU226" s="137"/>
      <c r="AV226" s="137"/>
      <c r="AW226" s="137"/>
      <c r="AX226" s="137"/>
    </row>
    <row r="227" spans="45:50" x14ac:dyDescent="0.25">
      <c r="AT227" s="137"/>
      <c r="AU227" s="137"/>
      <c r="AV227" s="137"/>
      <c r="AW227" s="137"/>
      <c r="AX227" s="137"/>
    </row>
    <row r="228" spans="45:50" x14ac:dyDescent="0.25">
      <c r="AT228" s="137"/>
      <c r="AU228" s="137"/>
      <c r="AV228" s="137"/>
      <c r="AW228" s="137"/>
      <c r="AX228" s="137"/>
    </row>
    <row r="229" spans="45:50" x14ac:dyDescent="0.25">
      <c r="AT229" s="137"/>
      <c r="AU229" s="137"/>
      <c r="AV229" s="137"/>
      <c r="AW229" s="137"/>
      <c r="AX229" s="137"/>
    </row>
    <row r="230" spans="45:50" x14ac:dyDescent="0.25">
      <c r="AS230" s="280"/>
      <c r="AT230" s="137"/>
      <c r="AU230" s="137"/>
      <c r="AV230" s="137"/>
      <c r="AW230" s="137"/>
      <c r="AX230" s="137"/>
    </row>
    <row r="231" spans="45:50" x14ac:dyDescent="0.25">
      <c r="AS231" s="280"/>
      <c r="AT231" s="137"/>
      <c r="AU231" s="137"/>
      <c r="AV231" s="137"/>
      <c r="AW231" s="137"/>
      <c r="AX231" s="137"/>
    </row>
    <row r="232" spans="45:50" x14ac:dyDescent="0.25">
      <c r="AS232" s="280"/>
      <c r="AT232" s="137"/>
      <c r="AU232" s="137"/>
      <c r="AV232" s="137"/>
      <c r="AW232" s="137"/>
      <c r="AX232" s="137"/>
    </row>
  </sheetData>
  <mergeCells count="5">
    <mergeCell ref="Z4:AA4"/>
    <mergeCell ref="G3:I3"/>
    <mergeCell ref="D2:E4"/>
    <mergeCell ref="A6:A9"/>
    <mergeCell ref="U4:X4"/>
  </mergeCells>
  <dataValidations count="32">
    <dataValidation type="list" allowBlank="1" showInputMessage="1" showErrorMessage="1" sqref="K60:K61" xr:uid="{00000000-0002-0000-0500-000000000000}">
      <formula1>"Yes, No, Not known"</formula1>
    </dataValidation>
    <dataValidation type="list" allowBlank="1" showInputMessage="1" showErrorMessage="1" sqref="U60:Y61 J60:J61 F60:F61 N60:O61" xr:uid="{00000000-0002-0000-0500-000001000000}">
      <formula1>$AU$10:$AU$14</formula1>
    </dataValidation>
    <dataValidation type="list" showInputMessage="1" showErrorMessage="1" sqref="H60:H61" xr:uid="{00000000-0002-0000-0500-000002000000}">
      <formula1>"Fluoroscopy system default units, Seconds, Minutes - decimal point - seconds, Minutes and decimal fraction of minutes, Other, Not known"</formula1>
    </dataValidation>
    <dataValidation type="list" allowBlank="1" showInputMessage="1" showErrorMessage="1" sqref="I60:I61" xr:uid="{00000000-0002-0000-0500-000003000000}">
      <formula1>"Fluoroscopy System default units, Gy, dGy, cGy, mGy, Other, Not known"</formula1>
    </dataValidation>
    <dataValidation type="whole" allowBlank="1" showInputMessage="1" showErrorMessage="1" sqref="L60:M61" xr:uid="{00000000-0002-0000-0500-000004000000}">
      <formula1>0</formula1>
      <formula2>1000</formula2>
    </dataValidation>
    <dataValidation type="list" allowBlank="1" showInputMessage="1" sqref="AM6:AM59" xr:uid="{00000000-0002-0000-0500-000005000000}">
      <formula1>$AU$41:$AU$48</formula1>
    </dataValidation>
    <dataValidation type="list" allowBlank="1" showInputMessage="1" showErrorMessage="1" sqref="P60:Q61" xr:uid="{00000000-0002-0000-0500-000006000000}">
      <formula1>$AW$11:$AW$20</formula1>
    </dataValidation>
    <dataValidation type="list" allowBlank="1" showInputMessage="1" sqref="P6:P59" xr:uid="{00000000-0002-0000-0500-000007000000}">
      <formula1>$AW$10:$AW$20</formula1>
    </dataValidation>
    <dataValidation type="list" allowBlank="1" showInputMessage="1" sqref="AA6:AA59" xr:uid="{00000000-0002-0000-0500-000008000000}">
      <formula1>"Yes, No, In some cases, Not Known"</formula1>
    </dataValidation>
    <dataValidation type="list" allowBlank="1" showInputMessage="1" sqref="Z6:Z59" xr:uid="{00000000-0002-0000-0500-000009000000}">
      <formula1>"Not known, No, Yes, Yes: Low dose check image, Yes: In some cases, Yes: See Protocol Notes in column AN"</formula1>
    </dataValidation>
    <dataValidation type="list" allowBlank="1" showInputMessage="1" showErrorMessage="1" sqref="AM60:AM61" xr:uid="{00000000-0002-0000-0500-00000A000000}">
      <formula1>#REF!</formula1>
    </dataValidation>
    <dataValidation type="list" allowBlank="1" showInputMessage="1" showErrorMessage="1" sqref="AK60:AK61" xr:uid="{00000000-0002-0000-0500-00000B000000}">
      <formula1>$AU$29:$AU$38</formula1>
    </dataValidation>
    <dataValidation type="list" showInputMessage="1" sqref="H6:H9 H11:H59" xr:uid="{00000000-0002-0000-0500-00000C000000}">
      <formula1>"Fluoroscopy system default units, Seconds, Minutes - decimal point - seconds, Minutes -decimal point - decimal fraction of a minute, Other, Not known"</formula1>
    </dataValidation>
    <dataValidation type="list" allowBlank="1" showInputMessage="1" sqref="AG6:AG59" xr:uid="{00000000-0002-0000-0500-00000D000000}">
      <formula1>"Yes, No, SNOMED-CT Not used, Not known"</formula1>
    </dataValidation>
    <dataValidation type="list" allowBlank="1" showInputMessage="1" sqref="AJ6:AJ59" xr:uid="{00000000-0002-0000-0500-00000E000000}">
      <formula1>"Yes, No, NICIP not used, Not known"</formula1>
    </dataValidation>
    <dataValidation type="list" allowBlank="1" showInputMessage="1" sqref="L6:L59" xr:uid="{00000000-0002-0000-0500-00000F000000}">
      <formula1>"2,3,7.5,10,15,20,30,60"</formula1>
    </dataValidation>
    <dataValidation type="list" allowBlank="1" showInputMessage="1" sqref="W6:W59" xr:uid="{00000000-0002-0000-0500-000010000000}">
      <formula1>"0.5, 1.0, 1.5, 2.0, 2.5, 3.0, 3.5, 4.0, 4.5, 5.0"</formula1>
    </dataValidation>
    <dataValidation type="list" allowBlank="1" showInputMessage="1" sqref="U6:U59" xr:uid="{00000000-0002-0000-0500-000011000000}">
      <formula1>"Yes: fully automatic filtration on this system, No: user can set dose/filtration option, Additional filtration not usual needed for this exam, Not known, Other"</formula1>
    </dataValidation>
    <dataValidation type="decimal" operator="greaterThan" allowBlank="1" showInputMessage="1" showErrorMessage="1" sqref="R6:T1048576" xr:uid="{00000000-0002-0000-0500-000012000000}">
      <formula1>0</formula1>
    </dataValidation>
    <dataValidation type="list" allowBlank="1" showInputMessage="1" sqref="M6:M59" xr:uid="{00000000-0002-0000-0500-000013000000}">
      <formula1>"60,30,15,10,7.5"</formula1>
    </dataValidation>
    <dataValidation type="list" allowBlank="1" showInputMessage="1" sqref="J6:J9" xr:uid="{00000000-0002-0000-0500-000014000000}">
      <formula1>"Yes: High, Yes: Medium, Yes: Low, Yes: Bone, Yes: Soft tissue,Yes: Other; see notes, No, No: see notes, Not Known"</formula1>
    </dataValidation>
    <dataValidation type="list" allowBlank="1" showInputMessage="1" sqref="Q6:Q59" xr:uid="{00000000-0002-0000-0500-000015000000}">
      <formula1>"Yes: In all cases, Yes: In most cases, Yes: In some cases, No, Not stated in protocol, Not Known"</formula1>
    </dataValidation>
    <dataValidation type="list" allowBlank="1" showInputMessage="1" sqref="I6:I59" xr:uid="{00000000-0002-0000-0500-000016000000}">
      <formula1>"Fluoroscopy System default units, DAP at reference point not measured, Gy, dGy, cGy, mGy, Other, Not known"</formula1>
    </dataValidation>
    <dataValidation type="list" allowBlank="1" showInputMessage="1" sqref="K6:K59 X6:X59" xr:uid="{00000000-0002-0000-0500-000017000000}">
      <formula1>"Yes, No, Not known"</formula1>
    </dataValidation>
    <dataValidation type="list" allowBlank="1" showInputMessage="1" sqref="O6:O59 N6:N9" xr:uid="{00000000-0002-0000-0500-000018000000}">
      <formula1>$AU$10:$AU$14</formula1>
    </dataValidation>
    <dataValidation type="list" allowBlank="1" showInputMessage="1" sqref="V6:V59" xr:uid="{00000000-0002-0000-0500-000019000000}">
      <formula1>"0.1, 0.2, 0.3, 0.4, 0.5, 0.6, 0.7, 0.8, 0.9"</formula1>
    </dataValidation>
    <dataValidation type="list" allowBlank="1" showInputMessage="1" showErrorMessage="1" sqref="G61" xr:uid="{00000000-0002-0000-0500-00001C000000}">
      <formula1>$AU$17:$AU$26</formula1>
    </dataValidation>
    <dataValidation type="list" allowBlank="1" showInputMessage="1" sqref="G6:G60" xr:uid="{00000000-0002-0000-0500-00001D000000}">
      <formula1>$AU$17:$AU$26</formula1>
    </dataValidation>
    <dataValidation type="list" showInputMessage="1" sqref="H10" xr:uid="{00000000-0002-0000-0500-00001E000000}">
      <formula1>"Fluoroscopy system default units, Fluoroscopy time not measured, Seconds, Minutes - decimal point - seconds, Minutes -decimal point - decimal fraction of a minute, Other, Not known"</formula1>
    </dataValidation>
    <dataValidation type="list" allowBlank="1" showInputMessage="1" sqref="J10:J59" xr:uid="{F0D35ED3-9CB1-44AE-9DF2-294E7125E412}">
      <formula1>"Yes: High, Yes: Medium, Yes: Low, Yes: Bone, Yes: Soft tissue,Yes: Other- see notes, No, No: see notes, Not Known"</formula1>
    </dataValidation>
    <dataValidation type="list" allowBlank="1" showInputMessage="1" showErrorMessage="1" sqref="C10:C11 C13:C59" xr:uid="{42DBD21F-E368-451B-85B0-C00F7D8A3BE8}">
      <formula1>"'Info Exam and Procedure List'!$M$4:$M$30"</formula1>
    </dataValidation>
    <dataValidation type="list" allowBlank="1" showInputMessage="1" sqref="N10:N59" xr:uid="{3CDF85EA-C1CA-4DB2-A2A3-F52097CB4E01}">
      <formula1>$AW$23:$AW$30</formula1>
    </dataValidation>
  </dataValidations>
  <printOptions headings="1" gridLines="1"/>
  <pageMargins left="0.23622047244094491" right="0.23622047244094491" top="0.74803149606299213" bottom="0.74803149606299213" header="0.31496062992125984" footer="0.31496062992125984"/>
  <pageSetup paperSize="8" scale="43" fitToWidth="3" orientation="landscape" r:id="rId1"/>
  <headerFooter>
    <oddHeader>&amp;LExam Protocol Information</oddHeader>
  </headerFooter>
  <ignoredErrors>
    <ignoredError sqref="B10:B18" numberStoredAsText="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1F000000}">
          <x14:formula1>
            <xm:f>'Info Exam and Procedure List'!$M$4:$M$30</xm:f>
          </x14:formula1>
          <xm:sqref>C6:C9 C12</xm:sqref>
        </x14:dataValidation>
        <x14:dataValidation type="list" allowBlank="1" showInputMessage="1" showErrorMessage="1" xr:uid="{00000000-0002-0000-0500-000020000000}">
          <x14:formula1>
            <xm:f>'Info Exam and Procedure List'!$M$4:$M$49</xm:f>
          </x14:formula1>
          <xm:sqref>C60:C61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rgb="FFCCFFCC"/>
  </sheetPr>
  <dimension ref="A1:DG300"/>
  <sheetViews>
    <sheetView zoomScale="90" zoomScaleNormal="90" workbookViewId="0"/>
  </sheetViews>
  <sheetFormatPr defaultColWidth="0" defaultRowHeight="15" x14ac:dyDescent="0.25"/>
  <cols>
    <col min="1" max="1" width="11" style="6" customWidth="1"/>
    <col min="2" max="2" width="13.7109375" style="6" customWidth="1"/>
    <col min="3" max="3" width="27" style="385" customWidth="1"/>
    <col min="4" max="4" width="14.7109375" style="6" customWidth="1"/>
    <col min="5" max="5" width="21" style="6" customWidth="1"/>
    <col min="6" max="6" width="19.7109375" style="6" customWidth="1"/>
    <col min="7" max="7" width="22.42578125" style="6" customWidth="1"/>
    <col min="8" max="8" width="20.28515625" style="6" customWidth="1"/>
    <col min="9" max="9" width="23.28515625" style="387" customWidth="1"/>
    <col min="10" max="10" width="23.28515625" style="389" customWidth="1"/>
    <col min="11" max="11" width="23.28515625" style="387" customWidth="1"/>
    <col min="12" max="12" width="30.7109375" style="6" customWidth="1"/>
    <col min="13" max="13" width="15.7109375" style="6" customWidth="1"/>
    <col min="14" max="17" width="15.7109375" style="394" customWidth="1"/>
    <col min="18" max="18" width="22.140625" style="394" customWidth="1"/>
    <col min="19" max="19" width="17.42578125" style="6" customWidth="1"/>
    <col min="20" max="20" width="18.7109375" style="6" customWidth="1"/>
    <col min="21" max="21" width="16.7109375" style="6" customWidth="1"/>
    <col min="22" max="22" width="13.7109375" style="6" customWidth="1"/>
    <col min="23" max="23" width="13.28515625" style="6" customWidth="1"/>
    <col min="24" max="24" width="20.42578125" style="6" customWidth="1"/>
    <col min="25" max="25" width="26.85546875" style="6" bestFit="1" customWidth="1"/>
    <col min="26" max="33" width="26.85546875" style="394" customWidth="1"/>
    <col min="34" max="37" width="23.85546875" style="6" customWidth="1"/>
    <col min="38" max="38" width="22.28515625" style="6" bestFit="1" customWidth="1"/>
    <col min="39" max="39" width="43.5703125" style="6" bestFit="1" customWidth="1"/>
    <col min="40" max="41" width="42.7109375" style="394" customWidth="1"/>
    <col min="42" max="42" width="60.7109375" style="394" customWidth="1"/>
    <col min="43" max="43" width="66.5703125" style="6" customWidth="1"/>
    <col min="44" max="44" width="13.28515625" style="6" customWidth="1"/>
    <col min="45" max="45" width="16.85546875" style="6" customWidth="1"/>
    <col min="46" max="55" width="16.85546875" style="6" hidden="1" customWidth="1"/>
    <col min="56" max="56" width="16.85546875" style="119" hidden="1" customWidth="1"/>
    <col min="57" max="57" width="16.85546875" style="315" hidden="1" customWidth="1"/>
    <col min="58" max="59" width="16.85546875" style="642" hidden="1" customWidth="1"/>
    <col min="60" max="60" width="16.85546875" style="310" hidden="1" customWidth="1"/>
    <col min="61" max="61" width="16.85546875" style="133" hidden="1" customWidth="1"/>
    <col min="62" max="62" width="16.85546875" style="78" hidden="1" customWidth="1"/>
    <col min="63" max="64" width="16.85546875" style="80" hidden="1" customWidth="1"/>
    <col min="65" max="65" width="16.85546875" style="78" hidden="1" customWidth="1"/>
    <col min="66" max="91" width="16.85546875" style="315" hidden="1" customWidth="1"/>
    <col min="92" max="95" width="16.85546875" style="78" hidden="1" customWidth="1"/>
    <col min="96" max="106" width="16.85546875" style="315" hidden="1" customWidth="1"/>
    <col min="107" max="111" width="16.85546875" style="6" hidden="1" customWidth="1"/>
    <col min="112" max="16384" width="9.140625" style="6" hidden="1"/>
  </cols>
  <sheetData>
    <row r="1" spans="1:106" ht="45" customHeight="1" thickBot="1" x14ac:dyDescent="0.5">
      <c r="A1" s="413" t="s">
        <v>765</v>
      </c>
      <c r="B1" s="448" t="s">
        <v>1938</v>
      </c>
      <c r="C1" s="401"/>
      <c r="D1" s="402"/>
      <c r="E1" s="449" t="s">
        <v>716</v>
      </c>
      <c r="F1" s="1085" t="s">
        <v>800</v>
      </c>
      <c r="G1" s="1695" t="s">
        <v>801</v>
      </c>
      <c r="H1" s="1695"/>
      <c r="I1" s="1086" t="s">
        <v>802</v>
      </c>
      <c r="J1" s="1159" t="s">
        <v>822</v>
      </c>
      <c r="K1" s="1160" t="s">
        <v>819</v>
      </c>
      <c r="L1" s="519"/>
      <c r="M1" s="1069"/>
      <c r="W1" s="445"/>
      <c r="X1" s="394"/>
      <c r="AH1" s="446"/>
      <c r="AI1" s="446"/>
      <c r="AJ1" s="446"/>
      <c r="AK1" s="446"/>
      <c r="AL1" s="394"/>
      <c r="AM1" s="446"/>
      <c r="AN1" s="376" t="s">
        <v>301</v>
      </c>
      <c r="AO1" s="376" t="s">
        <v>311</v>
      </c>
      <c r="AP1" s="127"/>
      <c r="AQ1" s="446"/>
      <c r="AR1" s="167"/>
      <c r="AS1" s="150"/>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c r="DB1" s="186"/>
    </row>
    <row r="2" spans="1:106" ht="32.25" customHeight="1" thickBot="1" x14ac:dyDescent="0.5">
      <c r="A2" s="451" t="s">
        <v>824</v>
      </c>
      <c r="B2" s="1692" t="s">
        <v>2114</v>
      </c>
      <c r="C2" s="1693"/>
      <c r="D2" s="1694"/>
      <c r="E2" s="449" t="s">
        <v>753</v>
      </c>
      <c r="F2" s="1699" t="str">
        <f>VLOOKUP($B$2,'Info Exam and Procedure List'!M4:P30,2)</f>
        <v>Take care that doses are only for this exam and not for this exam and additional exams or procedures.</v>
      </c>
      <c r="G2" s="1693"/>
      <c r="H2" s="1693"/>
      <c r="I2" s="1693"/>
      <c r="J2" s="1693"/>
      <c r="K2" s="1694"/>
      <c r="L2" s="1083"/>
      <c r="M2" s="325"/>
      <c r="O2" s="1106" t="s">
        <v>1765</v>
      </c>
      <c r="S2" s="333"/>
      <c r="T2" s="333"/>
      <c r="U2" s="333"/>
      <c r="V2" s="333"/>
      <c r="W2" s="445"/>
      <c r="X2" s="394"/>
      <c r="AH2" s="446"/>
      <c r="AI2" s="446"/>
      <c r="AJ2" s="446"/>
      <c r="AK2" s="446"/>
      <c r="AL2" s="446"/>
      <c r="AM2" s="446"/>
      <c r="AN2" s="478" t="str">
        <f>VLOOKUP($B$2,'Info Exam and Procedure List'!M4:P30,3)</f>
        <v>Fluoroscopic angiography of cerebral artery (procedure) (419364000)</v>
      </c>
      <c r="AO2" s="479" t="str">
        <f>VLOOKUP($B$2,'Info Exam and Procedure List'!M4:P49,4)</f>
        <v>Angio cerebral (FACEG)</v>
      </c>
      <c r="AP2" s="462"/>
      <c r="AQ2" s="446"/>
      <c r="AR2" s="167"/>
      <c r="AS2" s="150"/>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86"/>
      <c r="CX2" s="186"/>
      <c r="CY2" s="199"/>
      <c r="CZ2" s="199" t="s">
        <v>650</v>
      </c>
      <c r="DA2" s="199" t="s">
        <v>650</v>
      </c>
      <c r="DB2" s="199" t="s">
        <v>650</v>
      </c>
    </row>
    <row r="3" spans="1:106"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445"/>
      <c r="AO3" s="445"/>
      <c r="AP3" s="192"/>
      <c r="AQ3" s="26"/>
      <c r="AR3" s="160"/>
      <c r="AS3" s="150"/>
      <c r="AT3" s="137"/>
      <c r="AU3" s="137"/>
      <c r="AV3" s="137"/>
      <c r="AW3" s="231" t="s">
        <v>816</v>
      </c>
      <c r="AX3" s="232"/>
      <c r="AY3" s="638" t="str">
        <f>IF('Contact_Information '!$K$18&lt;&gt;"",'Contact_Information '!$K$18,"No entry")</f>
        <v>FLPxxxxa</v>
      </c>
      <c r="AZ3" s="137"/>
      <c r="BD3" s="1156" t="s">
        <v>1847</v>
      </c>
      <c r="BE3" s="859" t="str">
        <f>$B$2</f>
        <v>F01. Angiography (cerebral)</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W3" s="313"/>
      <c r="CX3" s="313"/>
      <c r="CY3" s="315" t="s">
        <v>1775</v>
      </c>
      <c r="CZ3" s="313"/>
      <c r="DA3" s="313"/>
      <c r="DB3" s="313"/>
    </row>
    <row r="4" spans="1:106"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160"/>
      <c r="AS4" s="150"/>
      <c r="AT4" s="137"/>
      <c r="AU4" s="137"/>
      <c r="AV4" s="137"/>
      <c r="AW4" s="231" t="s">
        <v>817</v>
      </c>
      <c r="AX4" s="232"/>
      <c r="AY4" s="558" t="s">
        <v>1059</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670"/>
      <c r="DA4" s="313"/>
      <c r="DB4" s="313"/>
    </row>
    <row r="5" spans="1:106"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2030</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160"/>
      <c r="AS5" s="150"/>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1"/>
      <c r="DA5" s="672"/>
      <c r="DB5" s="672"/>
    </row>
    <row r="6" spans="1:106" s="394" customFormat="1"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1"/>
      <c r="DA6" s="672"/>
      <c r="DB6" s="672"/>
    </row>
    <row r="7" spans="1:106" ht="18.75" customHeight="1" x14ac:dyDescent="0.4">
      <c r="A7" s="26"/>
      <c r="B7" s="221" t="s">
        <v>343</v>
      </c>
      <c r="C7" s="1033"/>
      <c r="D7" s="918"/>
      <c r="E7" s="1034"/>
      <c r="F7" s="749"/>
      <c r="G7" s="750"/>
      <c r="H7" s="919"/>
      <c r="I7" s="749"/>
      <c r="J7" s="31"/>
      <c r="K7" s="31"/>
      <c r="L7" s="1074"/>
      <c r="M7" s="750"/>
      <c r="O7" s="1058"/>
      <c r="P7" s="386"/>
      <c r="Q7" s="31"/>
      <c r="R7" s="924"/>
      <c r="S7" s="922"/>
      <c r="T7" s="379"/>
      <c r="U7" s="379"/>
      <c r="V7" s="925"/>
      <c r="W7" s="927"/>
      <c r="X7" s="929"/>
      <c r="Y7" s="929"/>
      <c r="Z7" s="930"/>
      <c r="AA7" s="766"/>
      <c r="AB7" s="766"/>
      <c r="AC7" s="766"/>
      <c r="AD7" s="754"/>
      <c r="AE7" s="752"/>
      <c r="AF7" s="752"/>
      <c r="AG7" s="891"/>
      <c r="AH7" s="458"/>
      <c r="AI7" s="31"/>
      <c r="AJ7" s="31"/>
      <c r="AK7" s="459"/>
      <c r="AL7" s="933"/>
      <c r="AM7" s="466"/>
      <c r="AN7" s="934"/>
      <c r="AO7" s="934"/>
      <c r="AP7" s="934"/>
      <c r="AQ7" s="935"/>
      <c r="AR7" s="161"/>
      <c r="AS7" s="26"/>
      <c r="AT7" s="137"/>
      <c r="AU7" s="138" t="s">
        <v>240</v>
      </c>
      <c r="AV7" s="137"/>
      <c r="AW7" s="137"/>
      <c r="AX7" s="137"/>
      <c r="AY7" s="137"/>
      <c r="AZ7" s="137"/>
      <c r="BD7" s="555">
        <v>1</v>
      </c>
      <c r="BE7" s="1143" t="str">
        <f>$BE$3</f>
        <v>F01. Angiography (cerebral)</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673"/>
      <c r="DA7" s="77"/>
      <c r="DB7" s="77"/>
    </row>
    <row r="8" spans="1:106" ht="18.75" customHeight="1" x14ac:dyDescent="0.25">
      <c r="A8" s="26"/>
      <c r="B8" s="222" t="s">
        <v>344</v>
      </c>
      <c r="C8" s="1033"/>
      <c r="D8" s="918"/>
      <c r="E8" s="1035"/>
      <c r="F8" s="749"/>
      <c r="G8" s="750"/>
      <c r="H8" s="919"/>
      <c r="I8" s="920"/>
      <c r="J8" s="32"/>
      <c r="K8" s="32"/>
      <c r="L8" s="1075"/>
      <c r="M8" s="49"/>
      <c r="O8" s="1059"/>
      <c r="P8" s="386"/>
      <c r="Q8" s="32"/>
      <c r="R8" s="924"/>
      <c r="S8" s="923"/>
      <c r="T8" s="379"/>
      <c r="U8" s="379"/>
      <c r="V8" s="926"/>
      <c r="W8" s="928"/>
      <c r="X8" s="929"/>
      <c r="Y8" s="931"/>
      <c r="Z8" s="930"/>
      <c r="AA8" s="766"/>
      <c r="AB8" s="766"/>
      <c r="AC8" s="766"/>
      <c r="AD8" s="754"/>
      <c r="AE8" s="752"/>
      <c r="AF8" s="752"/>
      <c r="AG8" s="891"/>
      <c r="AH8" s="458"/>
      <c r="AI8" s="31"/>
      <c r="AJ8" s="31"/>
      <c r="AK8" s="459"/>
      <c r="AL8" s="933"/>
      <c r="AM8" s="466"/>
      <c r="AN8" s="934"/>
      <c r="AO8" s="934"/>
      <c r="AP8" s="934"/>
      <c r="AQ8" s="936"/>
      <c r="AR8" s="161"/>
      <c r="AS8" s="26"/>
      <c r="AT8" s="137"/>
      <c r="AU8" s="137"/>
      <c r="AV8" s="137"/>
      <c r="AW8" s="137"/>
      <c r="AX8" s="137"/>
      <c r="AY8" s="137"/>
      <c r="AZ8" s="137"/>
      <c r="BD8" s="673"/>
      <c r="BE8" s="77"/>
      <c r="BF8" s="641"/>
      <c r="BG8" s="641"/>
      <c r="BH8" s="309"/>
      <c r="BI8" s="134"/>
      <c r="BJ8" s="130"/>
      <c r="BK8" s="224"/>
      <c r="BL8" s="224"/>
      <c r="BM8" s="75"/>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c r="DB8" s="77"/>
    </row>
    <row r="9" spans="1:106"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926"/>
      <c r="W9" s="928"/>
      <c r="X9" s="929"/>
      <c r="Y9" s="931"/>
      <c r="Z9" s="930"/>
      <c r="AA9" s="766"/>
      <c r="AB9" s="766"/>
      <c r="AC9" s="766"/>
      <c r="AD9" s="754"/>
      <c r="AE9" s="752"/>
      <c r="AF9" s="752"/>
      <c r="AG9" s="891"/>
      <c r="AH9" s="458"/>
      <c r="AI9" s="31"/>
      <c r="AJ9" s="31"/>
      <c r="AK9" s="459"/>
      <c r="AL9" s="933"/>
      <c r="AM9" s="466"/>
      <c r="AN9" s="934"/>
      <c r="AO9" s="934"/>
      <c r="AP9" s="934"/>
      <c r="AQ9" s="936"/>
      <c r="AR9" s="161"/>
      <c r="AS9" s="26"/>
      <c r="AT9" s="137"/>
      <c r="AU9" s="137"/>
      <c r="AV9" s="137"/>
      <c r="AW9" s="137"/>
      <c r="AX9" s="137"/>
      <c r="AY9" s="137"/>
      <c r="AZ9" s="137"/>
      <c r="BD9" s="673"/>
      <c r="BE9" s="77"/>
      <c r="BF9" s="641"/>
      <c r="BG9" s="641"/>
      <c r="BH9" s="309"/>
      <c r="BI9" s="134"/>
      <c r="BJ9" s="130"/>
      <c r="BK9" s="224"/>
      <c r="BL9" s="224"/>
      <c r="BM9" s="75"/>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c r="DB9" s="77"/>
    </row>
    <row r="10" spans="1:106"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926"/>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75"/>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c r="DB10" s="77"/>
    </row>
    <row r="11" spans="1:106"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926"/>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75"/>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c r="DB11" s="77"/>
    </row>
    <row r="12" spans="1:106"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926"/>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75"/>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c r="DB12" s="77"/>
    </row>
    <row r="13" spans="1:106"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926"/>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75"/>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c r="DB13" s="77"/>
    </row>
    <row r="14" spans="1:106"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926"/>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75"/>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c r="DB14" s="77"/>
    </row>
    <row r="15" spans="1:106"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926"/>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75"/>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c r="DB15" s="77"/>
    </row>
    <row r="16" spans="1:106"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926"/>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75"/>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c r="DB16" s="77"/>
    </row>
    <row r="17" spans="1:106"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926"/>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75"/>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c r="DB17" s="77"/>
    </row>
    <row r="18" spans="1:106"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926"/>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75"/>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c r="DB18" s="77"/>
    </row>
    <row r="19" spans="1:106"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926"/>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75"/>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c r="DB19" s="77"/>
    </row>
    <row r="20" spans="1:106"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926"/>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75"/>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c r="DB20" s="77"/>
    </row>
    <row r="21" spans="1:106"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926"/>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75"/>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c r="DB21" s="77"/>
    </row>
    <row r="22" spans="1:106"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926"/>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75"/>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c r="DB22" s="77"/>
    </row>
    <row r="23" spans="1:106"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926"/>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75"/>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c r="DB23" s="77"/>
    </row>
    <row r="24" spans="1:106"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926"/>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75"/>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c r="DB24" s="77"/>
    </row>
    <row r="25" spans="1:106"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926"/>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75"/>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c r="DB25" s="77"/>
    </row>
    <row r="26" spans="1:106"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926"/>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75"/>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c r="DB26" s="77"/>
    </row>
    <row r="27" spans="1:106"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926"/>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 t="s">
        <v>329</v>
      </c>
      <c r="AX27" s="246"/>
      <c r="AY27" s="137"/>
      <c r="AZ27" s="137"/>
      <c r="BD27" s="673"/>
      <c r="BE27" s="77"/>
      <c r="BF27" s="641"/>
      <c r="BG27" s="641"/>
      <c r="BH27" s="309"/>
      <c r="BI27" s="134"/>
      <c r="BJ27" s="130"/>
      <c r="BK27" s="224"/>
      <c r="BL27" s="224"/>
      <c r="BM27" s="75"/>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c r="DB27" s="77"/>
    </row>
    <row r="28" spans="1:106"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926"/>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 t="s">
        <v>286</v>
      </c>
      <c r="AX28" s="246"/>
      <c r="AY28" s="137"/>
      <c r="AZ28" s="137"/>
      <c r="BD28" s="673"/>
      <c r="BE28" s="77"/>
      <c r="BF28" s="641"/>
      <c r="BG28" s="641"/>
      <c r="BH28" s="309"/>
      <c r="BI28" s="134"/>
      <c r="BJ28" s="130"/>
      <c r="BK28" s="224"/>
      <c r="BL28" s="224"/>
      <c r="BM28" s="75"/>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c r="DB28" s="77"/>
    </row>
    <row r="29" spans="1:106"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926"/>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 t="s">
        <v>1771</v>
      </c>
      <c r="AX29" s="246"/>
      <c r="AY29" s="137"/>
      <c r="AZ29" s="137"/>
      <c r="BD29" s="673"/>
      <c r="BE29" s="77"/>
      <c r="BF29" s="641"/>
      <c r="BG29" s="641"/>
      <c r="BH29" s="309"/>
      <c r="BI29" s="134"/>
      <c r="BJ29" s="130"/>
      <c r="BK29" s="224"/>
      <c r="BL29" s="224"/>
      <c r="BM29" s="75"/>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c r="DB29" s="77"/>
    </row>
    <row r="30" spans="1:106"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926"/>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 t="s">
        <v>331</v>
      </c>
      <c r="AX30" s="246"/>
      <c r="AY30" s="137"/>
      <c r="AZ30" s="137"/>
      <c r="BD30" s="673"/>
      <c r="BE30" s="77"/>
      <c r="BF30" s="641"/>
      <c r="BG30" s="641"/>
      <c r="BH30" s="309"/>
      <c r="BI30" s="134"/>
      <c r="BJ30" s="130"/>
      <c r="BK30" s="224"/>
      <c r="BL30" s="224"/>
      <c r="BM30" s="75"/>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c r="DB30" s="77"/>
    </row>
    <row r="31" spans="1:106"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926"/>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 t="s">
        <v>1742</v>
      </c>
      <c r="AX31" s="246"/>
      <c r="AY31" s="137"/>
      <c r="AZ31" s="137"/>
      <c r="BD31" s="673"/>
      <c r="BE31" s="77"/>
      <c r="BF31" s="641"/>
      <c r="BG31" s="641"/>
      <c r="BH31" s="309"/>
      <c r="BI31" s="134"/>
      <c r="BJ31" s="130"/>
      <c r="BK31" s="224"/>
      <c r="BL31" s="224"/>
      <c r="BM31" s="75"/>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c r="DB31" s="77"/>
    </row>
    <row r="32" spans="1:106"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926"/>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 t="s">
        <v>332</v>
      </c>
      <c r="AX32" s="246"/>
      <c r="AY32" s="137"/>
      <c r="AZ32" s="137"/>
      <c r="BD32" s="673"/>
      <c r="BE32" s="77"/>
      <c r="BF32" s="641"/>
      <c r="BG32" s="641"/>
      <c r="BH32" s="309"/>
      <c r="BI32" s="134"/>
      <c r="BJ32" s="130"/>
      <c r="BK32" s="224"/>
      <c r="BL32" s="224"/>
      <c r="BM32" s="75"/>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c r="DB32" s="77"/>
    </row>
    <row r="33" spans="1:106"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926"/>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 t="s">
        <v>333</v>
      </c>
      <c r="AX33" s="246"/>
      <c r="AY33" s="137"/>
      <c r="AZ33" s="137"/>
      <c r="BD33" s="673"/>
      <c r="BE33" s="77"/>
      <c r="BF33" s="641"/>
      <c r="BG33" s="641"/>
      <c r="BH33" s="309"/>
      <c r="BI33" s="134"/>
      <c r="BJ33" s="130"/>
      <c r="BK33" s="224"/>
      <c r="BL33" s="224"/>
      <c r="BM33" s="75"/>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c r="DB33" s="77"/>
    </row>
    <row r="34" spans="1:106"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926"/>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75"/>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c r="DB34" s="77"/>
    </row>
    <row r="35" spans="1:106"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926"/>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75"/>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c r="DB35" s="77"/>
    </row>
    <row r="36" spans="1:106"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926"/>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75"/>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c r="DB36" s="77"/>
    </row>
    <row r="37" spans="1:106"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926"/>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75"/>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c r="DB37" s="77"/>
    </row>
    <row r="38" spans="1:106"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926"/>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75"/>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c r="DB38" s="77"/>
    </row>
    <row r="39" spans="1:106"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926"/>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75"/>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c r="DB39" s="77"/>
    </row>
    <row r="40" spans="1:106"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926"/>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75"/>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c r="DB40" s="77"/>
    </row>
    <row r="41" spans="1:106"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926"/>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75"/>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c r="DB41" s="77"/>
    </row>
    <row r="42" spans="1:106"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926"/>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75"/>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c r="DB42" s="77"/>
    </row>
    <row r="43" spans="1:106"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926"/>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75"/>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c r="DB43" s="77"/>
    </row>
    <row r="44" spans="1:106"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926"/>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75"/>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c r="DB44" s="77"/>
    </row>
    <row r="45" spans="1:106"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926"/>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75"/>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c r="DB45" s="77"/>
    </row>
    <row r="46" spans="1:106"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926"/>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75"/>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c r="DB46" s="77"/>
    </row>
    <row r="47" spans="1:106"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926"/>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75"/>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c r="DB47" s="77"/>
    </row>
    <row r="48" spans="1:106"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926"/>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75"/>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c r="DB48" s="77"/>
    </row>
    <row r="49" spans="1:106"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926"/>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75"/>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c r="DB49" s="77"/>
    </row>
    <row r="50" spans="1:106"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926"/>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75"/>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c r="DB50" s="77"/>
    </row>
    <row r="51" spans="1:106"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926"/>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75"/>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c r="DB51" s="77"/>
    </row>
    <row r="52" spans="1:106"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926"/>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75"/>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c r="DB52" s="77"/>
    </row>
    <row r="53" spans="1:106"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926"/>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75"/>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c r="DB53" s="77"/>
    </row>
    <row r="54" spans="1:106"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926"/>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75"/>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c r="DB54" s="77"/>
    </row>
    <row r="55" spans="1:106"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926"/>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75"/>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c r="DB55" s="77"/>
    </row>
    <row r="56" spans="1:106"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926"/>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c r="DB56" s="77"/>
    </row>
    <row r="57" spans="1:106"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926"/>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6"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926"/>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6"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926"/>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6"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926"/>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6"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926"/>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6"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926"/>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6"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926"/>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6"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926"/>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926"/>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926"/>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926"/>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926"/>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926"/>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926"/>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926"/>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926"/>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926"/>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41"/>
      <c r="B74" s="222">
        <v>68</v>
      </c>
      <c r="C74" s="1033"/>
      <c r="D74" s="918"/>
      <c r="E74" s="1035"/>
      <c r="F74" s="749"/>
      <c r="G74" s="750"/>
      <c r="H74" s="919"/>
      <c r="I74" s="920"/>
      <c r="J74" s="32"/>
      <c r="K74" s="32"/>
      <c r="L74" s="1075"/>
      <c r="M74" s="49"/>
      <c r="O74" s="1059"/>
      <c r="P74" s="386"/>
      <c r="Q74" s="32"/>
      <c r="R74" s="924"/>
      <c r="S74" s="923"/>
      <c r="T74" s="379"/>
      <c r="U74" s="379"/>
      <c r="V74" s="926"/>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80"/>
      <c r="BM74" s="80"/>
      <c r="CN74" s="80"/>
      <c r="CO74" s="80"/>
      <c r="CP74" s="80"/>
      <c r="CQ74" s="80"/>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926"/>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926"/>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926"/>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926"/>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926"/>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926"/>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6" s="41" customFormat="1" ht="18.75" customHeight="1" x14ac:dyDescent="0.25">
      <c r="A81" s="6"/>
      <c r="B81" s="222">
        <v>75</v>
      </c>
      <c r="C81" s="1033"/>
      <c r="D81" s="918"/>
      <c r="E81" s="1035"/>
      <c r="F81" s="749"/>
      <c r="G81" s="750"/>
      <c r="H81" s="919"/>
      <c r="I81" s="920"/>
      <c r="J81" s="32"/>
      <c r="K81" s="32"/>
      <c r="L81" s="1075"/>
      <c r="M81" s="49"/>
      <c r="O81" s="1059"/>
      <c r="P81" s="386"/>
      <c r="Q81" s="32"/>
      <c r="R81" s="924"/>
      <c r="S81" s="923"/>
      <c r="T81" s="379"/>
      <c r="U81" s="379"/>
      <c r="V81" s="926"/>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80"/>
      <c r="BL81" s="80"/>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c r="DB81" s="315"/>
    </row>
    <row r="82" spans="1:106"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926"/>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6"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926"/>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6"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926"/>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6"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926"/>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6"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926"/>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6"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926"/>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6"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926"/>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6"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926"/>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6"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926"/>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6"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926"/>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6"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926"/>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6"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926"/>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6"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926"/>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6"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926"/>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6"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926"/>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926"/>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926"/>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926"/>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926"/>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926"/>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926"/>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926"/>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926"/>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926"/>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926"/>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926"/>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926"/>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926"/>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926"/>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926"/>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926"/>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926"/>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926"/>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926"/>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926"/>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926"/>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926"/>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926"/>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926"/>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926"/>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926"/>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926"/>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926"/>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926"/>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926"/>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926"/>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926"/>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926"/>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926"/>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926"/>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926"/>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926"/>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926"/>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926"/>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926"/>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926"/>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926"/>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926"/>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926"/>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926"/>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926"/>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926"/>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926"/>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926"/>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926"/>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926"/>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926"/>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926"/>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926"/>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926"/>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926"/>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926"/>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926"/>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926"/>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926"/>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B2:D2"/>
    <mergeCell ref="G1:H1"/>
    <mergeCell ref="I3:K3"/>
    <mergeCell ref="F2:K2"/>
    <mergeCell ref="AD4:AG4"/>
    <mergeCell ref="F4:G4"/>
    <mergeCell ref="I4:K4"/>
    <mergeCell ref="C4:D4"/>
    <mergeCell ref="E3:E4"/>
    <mergeCell ref="C3:D3"/>
  </mergeCells>
  <conditionalFormatting sqref="BH7:BH56">
    <cfRule type="containsText" dxfId="127" priority="2" stopIfTrue="1" operator="containsText" text="No exam date">
      <formula>NOT(ISERROR(SEARCH("No exam date",BH7)))</formula>
    </cfRule>
  </conditionalFormatting>
  <conditionalFormatting sqref="BI7:BI56">
    <cfRule type="containsText" dxfId="126" priority="1" stopIfTrue="1" operator="containsText" text="Required: entry missing">
      <formula>NOT(ISERROR(SEARCH("Required: entry missing",BI7)))</formula>
    </cfRule>
  </conditionalFormatting>
  <conditionalFormatting sqref="CZ7:DB56">
    <cfRule type="containsText" dxfId="125" priority="3" stopIfTrue="1" operator="containsText" text="No dose units entered">
      <formula>NOT(ISERROR(SEARCH("No dose units entered",CZ7)))</formula>
    </cfRule>
    <cfRule type="containsText" dxfId="124" priority="4" stopIfTrue="1" operator="containsText" text="Look for Note on dose units">
      <formula>NOT(ISERROR(SEARCH("Look for Note on dose units",CZ7)))</formula>
    </cfRule>
  </conditionalFormatting>
  <dataValidations count="24">
    <dataValidation type="list" allowBlank="1" showInputMessage="1" sqref="AG7:AG156 S7:S156 X7:X156" xr:uid="{00000000-0002-0000-0600-000000000000}">
      <formula1>"Yes, No, Not known"</formula1>
    </dataValidation>
    <dataValidation type="decimal" allowBlank="1" showInputMessage="1" showErrorMessage="1" error="Height must be entered in centimeters" sqref="Q7:Q156" xr:uid="{00000000-0002-0000-0600-000001000000}">
      <formula1>0.5</formula1>
      <formula2>3</formula2>
    </dataValidation>
    <dataValidation type="decimal" operator="greaterThan" allowBlank="1" showInputMessage="1" showErrorMessage="1" error="Dose entries cannot be a negative number " sqref="E7:K156" xr:uid="{00000000-0002-0000-0600-000002000000}">
      <formula1>0</formula1>
    </dataValidation>
    <dataValidation type="whole" allowBlank="1" showInputMessage="1" showErrorMessage="1" sqref="V7:V156" xr:uid="{00000000-0002-0000-0600-000003000000}">
      <formula1>0</formula1>
      <formula2>200</formula2>
    </dataValidation>
    <dataValidation type="decimal" operator="greaterThan" allowBlank="1" showInputMessage="1" showErrorMessage="1" sqref="AA7:AC156" xr:uid="{00000000-0002-0000-0600-000004000000}">
      <formula1>0</formula1>
    </dataValidation>
    <dataValidation type="list" allowBlank="1" showInputMessage="1" sqref="H4" xr:uid="{00000000-0002-0000-0600-000005000000}">
      <formula1>"Seconds, Minutes - decimal point - seconds, Minutes and decimal fraction of minutes, Other, Not known"</formula1>
    </dataValidation>
    <dataValidation type="list" allowBlank="1" showInputMessage="1" sqref="I4:K4" xr:uid="{00000000-0002-0000-0600-000006000000}">
      <formula1>"Gy, dGy, cGy, mGy, Other, Not known"</formula1>
    </dataValidation>
    <dataValidation type="list" allowBlank="1" showInputMessage="1" sqref="P7:P156" xr:uid="{00000000-0002-0000-0600-000007000000}">
      <formula1>$AU$29:$AU$32</formula1>
    </dataValidation>
    <dataValidation type="list" allowBlank="1" showInputMessage="1" sqref="AP7:AP156" xr:uid="{00000000-0002-0000-0600-000008000000}">
      <formula1>$AW$27:$AW$34</formula1>
    </dataValidation>
    <dataValidation type="list" allowBlank="1" showInputMessage="1" sqref="Y7:Y156" xr:uid="{00000000-0002-0000-0600-000009000000}">
      <formula1>$AW$13:$AW$23</formula1>
    </dataValidation>
    <dataValidation type="decimal" allowBlank="1" showInputMessage="1" showErrorMessage="1" sqref="O7:O156" xr:uid="{00000000-0002-0000-0600-00000A000000}">
      <formula1>16</formula1>
      <formula2>120</formula2>
    </dataValidation>
    <dataValidation type="decimal" allowBlank="1" showInputMessage="1" showErrorMessage="1" sqref="M7:M156" xr:uid="{00000000-0002-0000-0600-00000B000000}">
      <formula1>30</formula1>
      <formula2>300</formula2>
    </dataValidation>
    <dataValidation type="list" allowBlank="1" showInputMessage="1" sqref="R7:R156" xr:uid="{00000000-0002-0000-0600-00000C000000}">
      <formula1>"Yes: High, Yes: Medium, Yes: Low, Yes: Bone, Yes: Soft tissue,Yes: Other, No, No: see notes, Not Known"</formula1>
    </dataValidation>
    <dataValidation type="list" allowBlank="1" showInputMessage="1" sqref="AD7:AD156" xr:uid="{00000000-0002-0000-0600-00000D000000}">
      <formula1>"Yes: fully automatic filtration on this system, No: user can set dose/filtration option, Additional filtration not usual needed for this exam, Not known, Other"</formula1>
    </dataValidation>
    <dataValidation type="list" allowBlank="1" showInputMessage="1" sqref="Z7:Z156" xr:uid="{00000000-0002-0000-0600-00000E000000}">
      <formula1>"Yes: In all cases, Yes: In most cases, Yes: In some cases, No, Not Known"</formula1>
    </dataValidation>
    <dataValidation type="list" allowBlank="1" showInputMessage="1" sqref="T7:T156" xr:uid="{00000000-0002-0000-0600-00000F000000}">
      <formula1>"2,3,7.5,10,15,20,30,60"</formula1>
    </dataValidation>
    <dataValidation type="list" allowBlank="1" showInputMessage="1" sqref="U7:U156" xr:uid="{00000000-0002-0000-0600-000010000000}">
      <formula1>"60,30,15,10,7.5"</formula1>
    </dataValidation>
    <dataValidation type="list" allowBlank="1" showInputMessage="1" sqref="AE7:AE156" xr:uid="{00000000-0002-0000-0600-000011000000}">
      <formula1>"0.1, 0.2, 0.3, 0.4, 0.5, 0.6, 0.7, 0.8, 0.9"</formula1>
    </dataValidation>
    <dataValidation type="list" allowBlank="1" showInputMessage="1" sqref="AF7:AF156" xr:uid="{00000000-0002-0000-0600-000012000000}">
      <formula1>"0.5, 1.0, 1.5, 2.0, 2.5, 3.0, 3.5, 4.0, 4.5, 5.0"</formula1>
    </dataValidation>
    <dataValidation type="list" allowBlank="1" showInputMessage="1" sqref="AL7:AL156" xr:uid="{00000000-0002-0000-0600-000013000000}">
      <formula1>"Yes, Yes: comment in column AQ, No, Not Known"</formula1>
    </dataValidation>
    <dataValidation type="list" allowBlank="1" showInputMessage="1" sqref="AM7:AM156" xr:uid="{00000000-0002-0000-0600-000014000000}">
      <formula1>"Not known, Yes: check image after procedure, Yes: see additional information in column AQ, Yes, No"</formula1>
    </dataValidation>
    <dataValidation type="date" allowBlank="1" showInputMessage="1" showErrorMessage="1" sqref="D7:D156" xr:uid="{00000000-0002-0000-0600-000015000000}">
      <formula1>42370</formula1>
      <formula2>47484</formula2>
    </dataValidation>
    <dataValidation type="list" allowBlank="1" showInputMessage="1" sqref="F4:G4" xr:uid="{00000000-0002-0000-0600-000016000000}">
      <formula1>$AU$13:$AU$21</formula1>
    </dataValidation>
    <dataValidation type="list" allowBlank="1" showInputMessage="1" sqref="W7:W156" xr:uid="{55AC6769-1007-4DEB-9A96-2DF7F4C33538}">
      <formula1>"Yes, Yes: Virtual grid, No, Not known"</formula1>
    </dataValidation>
  </dataValidations>
  <printOptions headings="1" gridLines="1"/>
  <pageMargins left="0.23622047244094491" right="0.23622047244094491" top="0.74803149606299213" bottom="0.74803149606299213" header="0.31496062992125984" footer="0.31496062992125984"/>
  <pageSetup paperSize="8" scale="65" fitToWidth="0" orientation="landscape" r:id="rId1"/>
  <headerFooter>
    <oddHeader>&amp;LF1_Angiography_Cerabral</oddHeader>
  </headerFooter>
  <ignoredErrors>
    <ignoredError sqref="B7:B8 B9:B15" numberStoredAsText="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L1" s="519"/>
      <c r="M1" s="1069"/>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692" t="s">
        <v>2106</v>
      </c>
      <c r="C2" s="1693"/>
      <c r="D2" s="1694"/>
      <c r="E2" s="449" t="s">
        <v>753</v>
      </c>
      <c r="F2" s="1699" t="str">
        <f>VLOOKUP($B$2,'Info Exam and Procedure List'!M4:P30,2)</f>
        <v>Angiography of single legs only, not of both. Ensure that doses are only for this exam and not for this exam and additional exams or procedures.</v>
      </c>
      <c r="G2" s="1693"/>
      <c r="H2" s="1693"/>
      <c r="I2" s="1693"/>
      <c r="J2" s="1693"/>
      <c r="K2" s="1694"/>
      <c r="L2" s="1083"/>
      <c r="M2" s="325"/>
      <c r="O2" s="1061" t="s">
        <v>1765</v>
      </c>
      <c r="S2" s="446"/>
      <c r="T2" s="446"/>
      <c r="U2" s="446"/>
      <c r="V2" s="446"/>
      <c r="W2" s="708"/>
      <c r="AH2" s="446"/>
      <c r="AI2" s="446"/>
      <c r="AJ2" s="446"/>
      <c r="AK2" s="446"/>
      <c r="AL2" s="446"/>
      <c r="AM2" s="446"/>
      <c r="AN2" s="478" t="str">
        <f>VLOOKUP($B$2,'Info Exam and Procedure List'!M4:P86,3)</f>
        <v>Fluoroscopic angiography of lower limb artery (procedure) (418994005)</v>
      </c>
      <c r="AO2" s="479" t="str">
        <f>VLOOKUP($B$2,'Info Exam and Procedure List'!M4:P49,4)</f>
        <v>Angio lower limbs Left + Right (FALLL, FALLR)</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 xml:space="preserve">F02. Angiography - Femoral </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W3" s="315" t="s">
        <v>1775</v>
      </c>
      <c r="CX3" s="313"/>
      <c r="CY3" s="313"/>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L4" s="519"/>
      <c r="M4" s="1"/>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1467</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2"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25"/>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 xml:space="preserve">F02. Angiography - Femoral </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926"/>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926"/>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926"/>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926"/>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R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926"/>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R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926"/>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926"/>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926"/>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926"/>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926"/>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926"/>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926"/>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926"/>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926"/>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926"/>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926"/>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926"/>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926"/>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926"/>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926"/>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926"/>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926"/>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926"/>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926"/>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926"/>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926"/>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926"/>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926"/>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926"/>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926"/>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926"/>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926"/>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926"/>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926"/>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926"/>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926"/>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926"/>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926"/>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926"/>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926"/>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926"/>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926"/>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926"/>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926"/>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926"/>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926"/>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926"/>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926"/>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926"/>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926"/>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926"/>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926"/>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926"/>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926"/>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926"/>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926"/>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926"/>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926"/>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926"/>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926"/>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926"/>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926"/>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926"/>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926"/>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926"/>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926"/>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926"/>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926"/>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926"/>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926"/>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926"/>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926"/>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926"/>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926"/>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926"/>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926"/>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926"/>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926"/>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926"/>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926"/>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926"/>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926"/>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926"/>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926"/>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926"/>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926"/>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926"/>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926"/>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926"/>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926"/>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926"/>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926"/>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926"/>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926"/>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926"/>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926"/>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926"/>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926"/>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926"/>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926"/>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926"/>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926"/>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926"/>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926"/>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926"/>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926"/>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926"/>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926"/>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926"/>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926"/>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926"/>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926"/>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926"/>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926"/>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926"/>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926"/>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926"/>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926"/>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926"/>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926"/>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926"/>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926"/>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926"/>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926"/>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926"/>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926"/>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926"/>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926"/>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926"/>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926"/>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926"/>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926"/>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926"/>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926"/>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926"/>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926"/>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926"/>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926"/>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926"/>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926"/>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926"/>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926"/>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926"/>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926"/>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926"/>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926"/>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926"/>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926"/>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926"/>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123" priority="2" stopIfTrue="1" operator="containsText" text="No exam date">
      <formula>NOT(ISERROR(SEARCH("No exam date",BH7)))</formula>
    </cfRule>
  </conditionalFormatting>
  <conditionalFormatting sqref="BI7:BI56">
    <cfRule type="containsText" dxfId="122" priority="1" stopIfTrue="1" operator="containsText" text="Required: entry missing">
      <formula>NOT(ISERROR(SEARCH("Required: entry missing",BI7)))</formula>
    </cfRule>
  </conditionalFormatting>
  <conditionalFormatting sqref="CZ7:DA56">
    <cfRule type="containsText" dxfId="121" priority="7" stopIfTrue="1" operator="containsText" text="No dose units entered">
      <formula>NOT(ISERROR(SEARCH("No dose units entered",CZ7)))</formula>
    </cfRule>
    <cfRule type="containsText" dxfId="120" priority="8" stopIfTrue="1" operator="containsText" text="Look for Note on dose units">
      <formula>NOT(ISERROR(SEARCH("Look for Note on dose units",CZ7)))</formula>
    </cfRule>
  </conditionalFormatting>
  <dataValidations count="24">
    <dataValidation type="decimal" allowBlank="1" showInputMessage="1" showErrorMessage="1" sqref="M7:M156" xr:uid="{00000000-0002-0000-0700-000000000000}">
      <formula1>30</formula1>
      <formula2>300</formula2>
    </dataValidation>
    <dataValidation type="decimal" allowBlank="1" showInputMessage="1" showErrorMessage="1" sqref="O7:O156" xr:uid="{00000000-0002-0000-0700-000001000000}">
      <formula1>16</formula1>
      <formula2>120</formula2>
    </dataValidation>
    <dataValidation type="decimal" operator="greaterThan" allowBlank="1" showInputMessage="1" showErrorMessage="1" sqref="AA7:AC156" xr:uid="{00000000-0002-0000-0700-000002000000}">
      <formula1>0</formula1>
    </dataValidation>
    <dataValidation type="whole" allowBlank="1" showInputMessage="1" showErrorMessage="1" sqref="V7:V156" xr:uid="{00000000-0002-0000-0700-000003000000}">
      <formula1>0</formula1>
      <formula2>200</formula2>
    </dataValidation>
    <dataValidation type="decimal" operator="greaterThan" allowBlank="1" showInputMessage="1" showErrorMessage="1" error="Dose entries cannot be a negative number " sqref="E7:K156" xr:uid="{00000000-0002-0000-0700-000004000000}">
      <formula1>0</formula1>
    </dataValidation>
    <dataValidation type="decimal" allowBlank="1" showInputMessage="1" showErrorMessage="1" error="Height must be entered in centimeters" sqref="Q7:Q156" xr:uid="{00000000-0002-0000-0700-000005000000}">
      <formula1>0.5</formula1>
      <formula2>3</formula2>
    </dataValidation>
    <dataValidation type="list" allowBlank="1" showInputMessage="1" sqref="T7:T156" xr:uid="{00000000-0002-0000-0700-000006000000}">
      <formula1>"2,3,7.5,10,15,20,30,60"</formula1>
    </dataValidation>
    <dataValidation type="list" allowBlank="1" showInputMessage="1" sqref="S7:S156 AG7:AG156 X7:X156" xr:uid="{00000000-0002-0000-0700-000007000000}">
      <formula1>"Yes, No, Not known"</formula1>
    </dataValidation>
    <dataValidation type="list" allowBlank="1" showInputMessage="1" sqref="U7:U156" xr:uid="{00000000-0002-0000-0700-000008000000}">
      <formula1>"60,30,15,10,7.5"</formula1>
    </dataValidation>
    <dataValidation type="list" allowBlank="1" showInputMessage="1" sqref="Z7:Z156" xr:uid="{00000000-0002-0000-0700-000009000000}">
      <formula1>"Yes: In all cases, Yes: In most cases, Yes: In some cases, No, Not Known"</formula1>
    </dataValidation>
    <dataValidation type="list" allowBlank="1" showInputMessage="1" sqref="AD7:AD156" xr:uid="{00000000-0002-0000-07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0700-00000B000000}">
      <formula1>"Yes: High, Yes: Medium, Yes: Low, Yes: Bone, Yes: Soft tissue,Yes: Other, No, No: see notes, Not Known"</formula1>
    </dataValidation>
    <dataValidation type="list" allowBlank="1" showInputMessage="1" sqref="Y7:Y156" xr:uid="{00000000-0002-0000-0700-00000C000000}">
      <formula1>$AW$13:$AW$23</formula1>
    </dataValidation>
    <dataValidation type="list" allowBlank="1" showInputMessage="1" sqref="AP7:AP156" xr:uid="{00000000-0002-0000-0700-00000D000000}">
      <formula1>$AW$27:$AW$34</formula1>
    </dataValidation>
    <dataValidation type="list" allowBlank="1" showInputMessage="1" sqref="P7:P156" xr:uid="{00000000-0002-0000-0700-00000E000000}">
      <formula1>$AU$29:$AU$32</formula1>
    </dataValidation>
    <dataValidation type="list" allowBlank="1" showInputMessage="1" sqref="I4:K4" xr:uid="{00000000-0002-0000-0700-00000F000000}">
      <formula1>"Gy, dGy, cGy, mGy, Other, Not known"</formula1>
    </dataValidation>
    <dataValidation type="list" allowBlank="1" showInputMessage="1" sqref="H4" xr:uid="{00000000-0002-0000-0700-000010000000}">
      <formula1>"Seconds, Minutes - decimal point - seconds, Minutes and decimal fraction of minutes, Other, Not known"</formula1>
    </dataValidation>
    <dataValidation type="list" allowBlank="1" showInputMessage="1" sqref="AF7:AF156" xr:uid="{00000000-0002-0000-0700-000011000000}">
      <formula1>"0.5, 1.0, 1.5, 2.0, 2.5, 3.0, 3.5, 4.0, 4.5, 5.0"</formula1>
    </dataValidation>
    <dataValidation type="list" allowBlank="1" showInputMessage="1" sqref="AE7:AE156" xr:uid="{00000000-0002-0000-0700-000012000000}">
      <formula1>"0.1, 0.2, 0.3, 0.4, 0.5, 0.6, 0.7, 0.8, 0.9"</formula1>
    </dataValidation>
    <dataValidation type="list" allowBlank="1" showInputMessage="1" sqref="AL7:AL156" xr:uid="{00000000-0002-0000-0700-000013000000}">
      <formula1>"Yes, Yes: comment in column AQ, No, Not Known"</formula1>
    </dataValidation>
    <dataValidation type="list" allowBlank="1" showInputMessage="1" sqref="AM7:AM156" xr:uid="{00000000-0002-0000-0700-000014000000}">
      <formula1>"Not known, Yes: check image after procedure, Yes: see additional information in column AQ, Yes, No"</formula1>
    </dataValidation>
    <dataValidation type="date" allowBlank="1" showInputMessage="1" showErrorMessage="1" sqref="D7:D156" xr:uid="{00000000-0002-0000-0700-000015000000}">
      <formula1>42370</formula1>
      <formula2>47484</formula2>
    </dataValidation>
    <dataValidation type="list" allowBlank="1" showInputMessage="1" sqref="F4:G4" xr:uid="{00000000-0002-0000-0700-000016000000}">
      <formula1>$AU$13:$AU$21</formula1>
    </dataValidation>
    <dataValidation type="list" allowBlank="1" showInputMessage="1" sqref="W7:W156" xr:uid="{B1A6F317-7F68-44D5-8FA4-161548964A7A}">
      <formula1>"Yes, Yes: Virtual grid, No, Not known"</formula1>
    </dataValidation>
  </dataValidation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FFCC"/>
  </sheetPr>
  <dimension ref="A1:DE300"/>
  <sheetViews>
    <sheetView zoomScale="90" zoomScaleNormal="90" workbookViewId="0"/>
  </sheetViews>
  <sheetFormatPr defaultColWidth="0" defaultRowHeight="15" x14ac:dyDescent="0.25"/>
  <cols>
    <col min="1" max="1" width="11" style="394" customWidth="1"/>
    <col min="2" max="2" width="13.7109375" style="394" customWidth="1"/>
    <col min="3" max="3" width="27" style="394" customWidth="1"/>
    <col min="4" max="4" width="14.7109375" style="394" customWidth="1"/>
    <col min="5" max="5" width="21" style="394" customWidth="1"/>
    <col min="6" max="6" width="19.7109375" style="394" customWidth="1"/>
    <col min="7" max="7" width="22.42578125" style="394" customWidth="1"/>
    <col min="8" max="8" width="20.28515625" style="394" customWidth="1"/>
    <col min="9" max="11" width="23.28515625" style="394" customWidth="1"/>
    <col min="12" max="12" width="30.7109375" style="394" customWidth="1"/>
    <col min="13" max="17" width="15.7109375" style="394" customWidth="1"/>
    <col min="18" max="18" width="22.140625" style="394" customWidth="1"/>
    <col min="19" max="19" width="17.42578125" style="394" customWidth="1"/>
    <col min="20" max="20" width="18.7109375" style="394" customWidth="1"/>
    <col min="21" max="21" width="16.7109375" style="394" customWidth="1"/>
    <col min="22" max="22" width="13.7109375" style="394" customWidth="1"/>
    <col min="23" max="23" width="13.28515625" style="394" customWidth="1"/>
    <col min="24" max="24" width="20.42578125" style="394" customWidth="1"/>
    <col min="25" max="25" width="26.85546875" style="394" bestFit="1" customWidth="1"/>
    <col min="26" max="33" width="26.85546875" style="394" customWidth="1"/>
    <col min="34" max="37" width="23.85546875" style="394" customWidth="1"/>
    <col min="38" max="38" width="22.28515625" style="394" bestFit="1" customWidth="1"/>
    <col min="39" max="39" width="43.5703125" style="394" bestFit="1" customWidth="1"/>
    <col min="40" max="41" width="42.7109375" style="394" customWidth="1"/>
    <col min="42" max="42" width="60.7109375" style="394" customWidth="1"/>
    <col min="43" max="43" width="66.5703125" style="394" customWidth="1"/>
    <col min="44" max="44" width="13.28515625" style="394" customWidth="1"/>
    <col min="45" max="45" width="10.28515625" style="394" customWidth="1"/>
    <col min="46" max="46" width="9.140625" style="394" hidden="1" customWidth="1"/>
    <col min="47" max="47" width="39" style="394" hidden="1" customWidth="1"/>
    <col min="48" max="48" width="9.140625" style="394" hidden="1" customWidth="1"/>
    <col min="49" max="49" width="56.28515625" style="394" hidden="1" customWidth="1"/>
    <col min="50" max="50" width="9.140625" style="394" hidden="1" customWidth="1"/>
    <col min="51" max="51" width="12.7109375" style="394" hidden="1" customWidth="1"/>
    <col min="52" max="55" width="9.140625" style="394" hidden="1" customWidth="1"/>
    <col min="56" max="56" width="19.85546875" style="119" hidden="1" customWidth="1"/>
    <col min="57" max="57" width="31.42578125" style="315" hidden="1" customWidth="1"/>
    <col min="58" max="59" width="51.7109375" style="642" hidden="1" customWidth="1"/>
    <col min="60" max="60" width="15.7109375" style="310" hidden="1" customWidth="1"/>
    <col min="61" max="61" width="22.42578125" style="133" hidden="1" customWidth="1"/>
    <col min="62" max="62" width="15.7109375" style="78" hidden="1" customWidth="1"/>
    <col min="63" max="64" width="13.7109375" style="315" hidden="1" customWidth="1"/>
    <col min="65" max="65" width="40.7109375" style="78" hidden="1" customWidth="1"/>
    <col min="66" max="66" width="16" style="315" hidden="1" customWidth="1"/>
    <col min="67" max="67" width="30.42578125" style="315" hidden="1" customWidth="1"/>
    <col min="68" max="69" width="15.28515625" style="315" hidden="1" customWidth="1"/>
    <col min="70" max="70" width="30.42578125" style="315" hidden="1" customWidth="1"/>
    <col min="71" max="71" width="19.7109375" style="315" hidden="1" customWidth="1"/>
    <col min="72" max="72" width="17.140625" style="315" hidden="1" customWidth="1"/>
    <col min="73" max="73" width="16" style="315" hidden="1" customWidth="1"/>
    <col min="74" max="75" width="17" style="315" hidden="1" customWidth="1"/>
    <col min="76" max="76" width="15.28515625" style="315" hidden="1" customWidth="1"/>
    <col min="77" max="77" width="18.7109375" style="315" hidden="1" customWidth="1"/>
    <col min="78" max="78" width="17.42578125" style="315" hidden="1" customWidth="1"/>
    <col min="79" max="79" width="19.7109375" style="315" hidden="1" customWidth="1"/>
    <col min="80" max="84" width="13.7109375" style="315" hidden="1" customWidth="1"/>
    <col min="85" max="85" width="15.7109375" style="315" hidden="1" customWidth="1"/>
    <col min="86" max="87" width="13.7109375" style="315" hidden="1" customWidth="1"/>
    <col min="88" max="88" width="19.5703125" style="315" hidden="1" customWidth="1"/>
    <col min="89" max="89" width="30.5703125" style="315" hidden="1" customWidth="1"/>
    <col min="90" max="90" width="30.42578125" style="315" hidden="1" customWidth="1"/>
    <col min="91" max="91" width="13.7109375" style="315" hidden="1" customWidth="1"/>
    <col min="92" max="95" width="18.7109375" style="78" hidden="1" customWidth="1"/>
    <col min="96" max="96" width="18.85546875" style="315" hidden="1" customWidth="1"/>
    <col min="97" max="97" width="25.5703125" style="315" hidden="1" customWidth="1"/>
    <col min="98" max="98" width="40.7109375" style="315" hidden="1" customWidth="1"/>
    <col min="99" max="99" width="15.7109375" style="315" hidden="1" customWidth="1"/>
    <col min="100" max="100" width="40.7109375" style="315" hidden="1" customWidth="1"/>
    <col min="101" max="101" width="15.7109375" style="315" hidden="1" customWidth="1"/>
    <col min="102" max="103" width="40.7109375" style="315" hidden="1" customWidth="1"/>
    <col min="104" max="105" width="34.7109375" style="315" hidden="1" customWidth="1"/>
    <col min="106" max="109" width="34.7109375" style="394" hidden="1" customWidth="1"/>
    <col min="110" max="16384" width="9.140625" style="394" hidden="1"/>
  </cols>
  <sheetData>
    <row r="1" spans="1:105" ht="45" customHeight="1" thickBot="1" x14ac:dyDescent="0.5">
      <c r="A1" s="413" t="s">
        <v>765</v>
      </c>
      <c r="B1" s="448" t="s">
        <v>1938</v>
      </c>
      <c r="C1" s="401"/>
      <c r="D1" s="402"/>
      <c r="E1" s="449" t="s">
        <v>716</v>
      </c>
      <c r="F1" s="1085" t="s">
        <v>800</v>
      </c>
      <c r="G1" s="1695" t="s">
        <v>801</v>
      </c>
      <c r="H1" s="1695"/>
      <c r="I1" s="1086" t="s">
        <v>802</v>
      </c>
      <c r="J1" s="1159" t="s">
        <v>822</v>
      </c>
      <c r="K1" s="1160" t="s">
        <v>819</v>
      </c>
      <c r="L1" s="1"/>
      <c r="M1" s="1069"/>
      <c r="W1" s="708"/>
      <c r="AH1" s="446"/>
      <c r="AI1" s="446"/>
      <c r="AJ1" s="446"/>
      <c r="AK1" s="446"/>
      <c r="AM1" s="446"/>
      <c r="AN1" s="376" t="s">
        <v>301</v>
      </c>
      <c r="AO1" s="376" t="s">
        <v>311</v>
      </c>
      <c r="AP1" s="127"/>
      <c r="AQ1" s="446"/>
      <c r="AR1" s="708"/>
      <c r="AS1" s="392"/>
      <c r="AT1" s="421" t="s">
        <v>796</v>
      </c>
      <c r="AU1" s="136"/>
      <c r="AV1" s="137"/>
      <c r="AW1" s="137"/>
      <c r="AX1" s="137"/>
      <c r="AY1" s="137"/>
      <c r="AZ1" s="137"/>
      <c r="BA1" s="190" t="s">
        <v>270</v>
      </c>
      <c r="BB1" s="183"/>
      <c r="BD1" s="831"/>
      <c r="BE1" s="832"/>
      <c r="BF1" s="199" t="s">
        <v>335</v>
      </c>
      <c r="BG1" s="183"/>
      <c r="BH1" s="308"/>
      <c r="BI1" s="189"/>
      <c r="BJ1" s="199" t="s">
        <v>650</v>
      </c>
      <c r="BK1" s="186"/>
      <c r="BL1" s="186"/>
      <c r="BM1" s="184"/>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4"/>
      <c r="CO1" s="184"/>
      <c r="CP1" s="184"/>
      <c r="CQ1" s="184"/>
      <c r="CR1" s="186"/>
      <c r="CS1" s="186"/>
      <c r="CT1" s="186"/>
      <c r="CU1" s="186"/>
      <c r="CV1" s="186"/>
      <c r="CW1" s="186"/>
      <c r="CX1" s="186"/>
      <c r="CY1" s="186"/>
      <c r="CZ1" s="186"/>
      <c r="DA1" s="186"/>
    </row>
    <row r="2" spans="1:105" ht="32.25" customHeight="1" thickBot="1" x14ac:dyDescent="0.5">
      <c r="A2" s="451" t="s">
        <v>824</v>
      </c>
      <c r="B2" s="1692" t="s">
        <v>2107</v>
      </c>
      <c r="C2" s="1693"/>
      <c r="D2" s="1694"/>
      <c r="E2" s="1084" t="s">
        <v>753</v>
      </c>
      <c r="F2" s="1709" t="str">
        <f>VLOOKUP($B$2,'Info Exam and Procedure List'!M4:P30,2)</f>
        <v>Doses for imaging of one hip only (right or left), not both. Ensure that doses are only for this exam and not for this exam and additional exams or procedures.</v>
      </c>
      <c r="G2" s="1710"/>
      <c r="H2" s="1710"/>
      <c r="I2" s="1710"/>
      <c r="J2" s="1710"/>
      <c r="K2" s="1711"/>
      <c r="L2" s="1082"/>
      <c r="M2" s="325"/>
      <c r="O2" s="1061" t="s">
        <v>1765</v>
      </c>
      <c r="S2" s="446"/>
      <c r="T2" s="446"/>
      <c r="U2" s="446"/>
      <c r="V2" s="446"/>
      <c r="W2" s="708"/>
      <c r="AH2" s="446"/>
      <c r="AI2" s="446"/>
      <c r="AJ2" s="446"/>
      <c r="AK2" s="446"/>
      <c r="AL2" s="446"/>
      <c r="AM2" s="446"/>
      <c r="AN2" s="478" t="str">
        <f>VLOOKUP($B$2,'Info Exam and Procedure List'!M4:P49,3)</f>
        <v>Fluoroscopic arthrography of hip joint with contrast (procedure) (433214009)</v>
      </c>
      <c r="AO2" s="479" t="str">
        <f>VLOOKUP($B$2,'Info Exam and Procedure List'!M4:P49,4)</f>
        <v>Arthrogram hip Rt (FJHIR ), Arthrogram hip Lt (FJHIL)</v>
      </c>
      <c r="AP2" s="462"/>
      <c r="AQ2" s="446"/>
      <c r="AR2" s="708"/>
      <c r="AS2" s="392"/>
      <c r="AT2" s="137"/>
      <c r="AU2" s="138"/>
      <c r="AV2" s="142"/>
      <c r="AW2" s="131" t="s">
        <v>222</v>
      </c>
      <c r="AX2" s="43"/>
      <c r="AY2" s="44"/>
      <c r="AZ2" s="137"/>
      <c r="BD2" s="810" t="s">
        <v>1419</v>
      </c>
      <c r="BE2" s="639" t="s">
        <v>1060</v>
      </c>
      <c r="BF2" s="640" t="s">
        <v>1061</v>
      </c>
      <c r="BG2" s="645" t="s">
        <v>1707</v>
      </c>
      <c r="BI2" s="310"/>
      <c r="BJ2" s="310"/>
      <c r="BK2" s="646" t="s">
        <v>1067</v>
      </c>
      <c r="BL2" s="186"/>
      <c r="BM2" s="199"/>
      <c r="BN2" s="186"/>
      <c r="BO2" s="186"/>
      <c r="BP2" s="186"/>
      <c r="BQ2" s="186"/>
      <c r="BR2" s="186"/>
      <c r="BS2" s="186"/>
      <c r="BT2" s="186"/>
      <c r="BU2" s="186"/>
      <c r="BV2" s="1126"/>
      <c r="BW2" s="1127"/>
      <c r="BX2" s="1126"/>
      <c r="BY2" s="186"/>
      <c r="BZ2" s="186"/>
      <c r="CA2" s="186"/>
      <c r="CB2" s="186"/>
      <c r="CC2" s="186"/>
      <c r="CD2" s="186"/>
      <c r="CE2" s="186"/>
      <c r="CF2" s="186"/>
      <c r="CG2" s="186"/>
      <c r="CH2" s="186"/>
      <c r="CI2" s="186"/>
      <c r="CJ2" s="186"/>
      <c r="CK2" s="186"/>
      <c r="CL2" s="186"/>
      <c r="CM2" s="186"/>
      <c r="CN2" s="184"/>
      <c r="CO2" s="184"/>
      <c r="CP2" s="184"/>
      <c r="CQ2" s="184"/>
      <c r="CR2" s="186"/>
      <c r="CS2" s="186"/>
      <c r="CT2" s="186"/>
      <c r="CU2" s="186"/>
      <c r="CV2" s="186"/>
      <c r="CW2" s="199"/>
      <c r="CX2" s="199" t="s">
        <v>650</v>
      </c>
      <c r="CY2" s="199" t="s">
        <v>650</v>
      </c>
      <c r="CZ2" s="199" t="s">
        <v>650</v>
      </c>
      <c r="DA2" s="199" t="s">
        <v>650</v>
      </c>
    </row>
    <row r="3" spans="1:105" ht="30" customHeight="1" thickBot="1" x14ac:dyDescent="0.35">
      <c r="B3" s="450" t="s">
        <v>825</v>
      </c>
      <c r="C3" s="1692" t="str">
        <f>IF(Fluoroscopy_System_General_Info!D12&lt;&gt;"",Fluoroscopy_System_General_Info!D12,"No entry")</f>
        <v>No entry</v>
      </c>
      <c r="D3" s="1694"/>
      <c r="E3" s="1707" t="s">
        <v>1549</v>
      </c>
      <c r="F3" s="482" t="s">
        <v>1514</v>
      </c>
      <c r="G3" s="457"/>
      <c r="H3" s="795" t="s">
        <v>2050</v>
      </c>
      <c r="I3" s="1696" t="s">
        <v>2049</v>
      </c>
      <c r="J3" s="1697"/>
      <c r="K3" s="1698"/>
      <c r="L3" s="26"/>
      <c r="M3" s="26"/>
      <c r="S3" s="392"/>
      <c r="T3" s="392"/>
      <c r="U3" s="1"/>
      <c r="V3" s="1"/>
      <c r="W3" s="392"/>
      <c r="X3" s="392"/>
      <c r="Y3" s="453"/>
      <c r="Z3" s="453"/>
      <c r="AA3" s="453"/>
      <c r="AB3" s="453"/>
      <c r="AC3" s="453"/>
      <c r="AD3" s="453"/>
      <c r="AE3" s="453"/>
      <c r="AF3" s="453"/>
      <c r="AG3" s="453"/>
      <c r="AH3" s="392"/>
      <c r="AI3" s="392"/>
      <c r="AJ3" s="392"/>
      <c r="AK3" s="392"/>
      <c r="AL3" s="392"/>
      <c r="AM3" s="452"/>
      <c r="AN3" s="789"/>
      <c r="AO3" s="789"/>
      <c r="AP3" s="192"/>
      <c r="AQ3" s="26"/>
      <c r="AR3" s="708"/>
      <c r="AS3" s="392"/>
      <c r="AT3" s="137"/>
      <c r="AU3" s="137"/>
      <c r="AV3" s="137"/>
      <c r="AW3" s="231" t="s">
        <v>816</v>
      </c>
      <c r="AX3" s="232"/>
      <c r="AY3" s="638" t="str">
        <f>IF('Contact_Information '!$K$18&lt;&gt;"",'Contact_Information '!$K$18,"No entry")</f>
        <v>FLPxxxxa</v>
      </c>
      <c r="AZ3" s="137"/>
      <c r="BD3" s="1156" t="s">
        <v>1847</v>
      </c>
      <c r="BE3" s="859" t="str">
        <f>$B$2</f>
        <v>F03. Arthrography - Hip</v>
      </c>
      <c r="BF3" s="858" t="s">
        <v>1062</v>
      </c>
      <c r="BG3" s="943" t="s">
        <v>1708</v>
      </c>
      <c r="BI3" s="310"/>
      <c r="BJ3" s="73"/>
      <c r="BK3" s="223">
        <f>COUNTIF(BK7:BK56,"&gt;0")</f>
        <v>0</v>
      </c>
      <c r="BL3" s="313"/>
      <c r="BM3" s="129" t="s">
        <v>1068</v>
      </c>
      <c r="BP3" s="313"/>
      <c r="BQ3" s="1124" t="s">
        <v>1070</v>
      </c>
      <c r="BS3" s="648" t="s">
        <v>1071</v>
      </c>
      <c r="BT3" s="660" t="s">
        <v>1073</v>
      </c>
      <c r="BV3" s="313"/>
      <c r="BW3" s="313"/>
      <c r="BX3" s="313"/>
      <c r="BY3" s="313"/>
      <c r="BZ3" s="313"/>
      <c r="CA3" s="313"/>
      <c r="CB3" s="313"/>
      <c r="CC3" s="313"/>
      <c r="CD3" s="313"/>
      <c r="CE3" s="313"/>
      <c r="CF3" s="313"/>
      <c r="CG3" s="313"/>
      <c r="CH3" s="313"/>
      <c r="CI3" s="313"/>
      <c r="CJ3" s="313"/>
      <c r="CK3" s="313"/>
      <c r="CL3" s="313"/>
      <c r="CM3" s="313"/>
      <c r="CN3" s="292"/>
      <c r="CO3" s="292"/>
      <c r="CP3" s="292"/>
      <c r="CQ3" s="292"/>
      <c r="CR3" s="313"/>
      <c r="CS3" s="313"/>
      <c r="CT3" s="313"/>
      <c r="CU3" s="313"/>
      <c r="CV3" s="313"/>
      <c r="CX3" s="313"/>
      <c r="CY3" s="313" t="s">
        <v>1775</v>
      </c>
      <c r="CZ3" s="313"/>
      <c r="DA3" s="313"/>
    </row>
    <row r="4" spans="1:105" ht="30" customHeight="1" thickBot="1" x14ac:dyDescent="0.35">
      <c r="B4" s="450" t="s">
        <v>823</v>
      </c>
      <c r="C4" s="1705" t="str">
        <f>IF('Contact_Information '!D29&lt;&gt;"",'Contact_Information '!D29,"No entry")</f>
        <v>No entry</v>
      </c>
      <c r="D4" s="1706"/>
      <c r="E4" s="1708"/>
      <c r="F4" s="1700" t="str">
        <f>IF(Fluoroscopy_System_General_Info!D14&lt;&gt;"",IF(Fluoroscopy_System_General_Info!D14&lt;&gt;"Other",Fluoroscopy_System_General_Info!D14,IF(Fluoroscopy_System_General_Info!D15&lt;&gt;"",Fluoroscopy_System_General_Info!D15,"No alternate entry")),IF(Fluoroscopy_System_General_Info!D15&lt;&gt;"",Fluoroscopy_System_General_Info!D15,"No entry") )</f>
        <v>No entry</v>
      </c>
      <c r="G4" s="1701"/>
      <c r="H4" s="1157" t="str">
        <f>IF(Fluoroscopy_System_General_Info!D19&lt;&gt;"",IF(Fluoroscopy_System_General_Info!D19&lt;&gt;"Other",Fluoroscopy_System_General_Info!D19,IF(Fluoroscopy_System_General_Info!D20&lt;&gt;"",Fluoroscopy_System_General_Info!D20,"No alternate entry")),IF(Fluoroscopy_System_General_Info!D20&lt;&gt;"",Fluoroscopy_System_General_Info!D20,"No entry"))</f>
        <v>No entry</v>
      </c>
      <c r="I4" s="1702" t="str">
        <f>IF(Fluoroscopy_System_General_Info!D22&lt;&gt;"",IF(Fluoroscopy_System_General_Info!D22&lt;&gt;"Other",Fluoroscopy_System_General_Info!D22,IF(Fluoroscopy_System_General_Info!D23&lt;&gt;"",Fluoroscopy_System_General_Info!D23,"No alternate entry")),IF(Fluoroscopy_System_General_Info!D23&lt;&gt;"",Fluoroscopy_System_General_Info!D23,"No entry"))</f>
        <v>No entry</v>
      </c>
      <c r="J4" s="1703"/>
      <c r="K4" s="1704"/>
      <c r="O4" s="463" t="s">
        <v>256</v>
      </c>
      <c r="P4" s="464"/>
      <c r="Q4" s="1102"/>
      <c r="R4" s="1060" t="s">
        <v>1739</v>
      </c>
      <c r="S4" s="305"/>
      <c r="T4" s="305"/>
      <c r="U4" s="1"/>
      <c r="V4" s="1"/>
      <c r="W4" s="305"/>
      <c r="X4" s="305"/>
      <c r="Y4" s="305"/>
      <c r="Z4" s="423"/>
      <c r="AA4" s="192"/>
      <c r="AB4" s="192"/>
      <c r="AC4" s="192"/>
      <c r="AD4" s="1689" t="s">
        <v>1296</v>
      </c>
      <c r="AE4" s="1690"/>
      <c r="AF4" s="1690"/>
      <c r="AG4" s="1691"/>
      <c r="AH4" s="480" t="s">
        <v>805</v>
      </c>
      <c r="AI4" s="481"/>
      <c r="AJ4" s="481"/>
      <c r="AK4" s="481"/>
      <c r="AL4" s="305"/>
      <c r="AM4" s="465" t="s">
        <v>623</v>
      </c>
      <c r="AN4" s="62"/>
      <c r="AO4" s="62"/>
      <c r="AR4" s="708"/>
      <c r="AS4" s="392"/>
      <c r="AT4" s="137"/>
      <c r="AU4" s="137"/>
      <c r="AV4" s="137"/>
      <c r="AW4" s="231" t="s">
        <v>817</v>
      </c>
      <c r="AX4" s="232"/>
      <c r="AY4" s="558" t="s">
        <v>1522</v>
      </c>
      <c r="AZ4" s="137"/>
      <c r="BD4" s="1155">
        <f>COUNTIF(BD7:BD156,"&gt;0")</f>
        <v>1</v>
      </c>
      <c r="BE4" s="857"/>
      <c r="BF4" s="856" t="s">
        <v>1038</v>
      </c>
      <c r="BG4" s="214"/>
      <c r="BH4" s="311"/>
      <c r="BI4" s="659" t="s">
        <v>1072</v>
      </c>
      <c r="BJ4" s="85"/>
      <c r="BK4" s="86"/>
      <c r="BL4" s="86"/>
      <c r="BM4" s="1116" t="s">
        <v>1773</v>
      </c>
      <c r="BN4" s="1121" t="s">
        <v>1075</v>
      </c>
      <c r="BO4" s="1122" t="s">
        <v>1075</v>
      </c>
      <c r="BP4" s="1123" t="s">
        <v>1075</v>
      </c>
      <c r="BQ4" s="1153" t="str">
        <f>IF($F$4&lt;&gt;"",$F$4,"System dose units not given")</f>
        <v>No entry</v>
      </c>
      <c r="BR4" s="1125" t="s">
        <v>1464</v>
      </c>
      <c r="BS4" s="1154" t="str">
        <f>IF($H$4&lt;&gt;"",$H$4,"System dose units not given")</f>
        <v>No entry</v>
      </c>
      <c r="BT4" s="86" t="s">
        <v>1772</v>
      </c>
      <c r="BU4" s="661" t="s">
        <v>1466</v>
      </c>
      <c r="BV4" s="849"/>
      <c r="BW4" s="1151" t="str">
        <f>IF($I$4&lt;&gt;"",$I$4,"System dose units not given")</f>
        <v>No entry</v>
      </c>
      <c r="BX4" s="661" t="s">
        <v>655</v>
      </c>
      <c r="BY4" s="86"/>
      <c r="BZ4" s="86"/>
      <c r="CA4" s="662" t="s">
        <v>946</v>
      </c>
      <c r="CB4" s="86"/>
      <c r="CC4" s="663" t="s">
        <v>1076</v>
      </c>
      <c r="CD4" s="86"/>
      <c r="CE4" s="86"/>
      <c r="CF4" s="86"/>
      <c r="CG4" s="86"/>
      <c r="CH4" s="86"/>
      <c r="CI4" s="86"/>
      <c r="CJ4" s="767" t="s">
        <v>1296</v>
      </c>
      <c r="CK4" s="86"/>
      <c r="CL4" s="86"/>
      <c r="CM4" s="86"/>
      <c r="CN4" s="242" t="s">
        <v>374</v>
      </c>
      <c r="CO4" s="288"/>
      <c r="CP4" s="288"/>
      <c r="CQ4" s="243"/>
      <c r="CR4" s="86"/>
      <c r="CS4" s="667" t="s">
        <v>623</v>
      </c>
      <c r="CT4" s="86"/>
      <c r="CU4" s="86"/>
      <c r="CV4" s="86"/>
      <c r="CW4" s="86"/>
      <c r="CX4" s="86"/>
      <c r="CY4" s="1130">
        <f>COUNTIFS(CY7:CY56,"&lt;&gt;No entry")</f>
        <v>50</v>
      </c>
      <c r="CZ4" s="313"/>
      <c r="DA4" s="313"/>
    </row>
    <row r="5" spans="1:105" ht="113.25" customHeight="1" thickBot="1" x14ac:dyDescent="0.5">
      <c r="A5" s="26"/>
      <c r="B5" s="497" t="s">
        <v>879</v>
      </c>
      <c r="C5" s="830" t="s">
        <v>2140</v>
      </c>
      <c r="D5" s="456" t="s">
        <v>821</v>
      </c>
      <c r="E5" s="467" t="s">
        <v>2025</v>
      </c>
      <c r="F5" s="468" t="s">
        <v>2026</v>
      </c>
      <c r="G5" s="469" t="s">
        <v>2027</v>
      </c>
      <c r="H5" s="470" t="s">
        <v>2095</v>
      </c>
      <c r="I5" s="468" t="s">
        <v>2096</v>
      </c>
      <c r="J5" s="690" t="s">
        <v>2028</v>
      </c>
      <c r="K5" s="690" t="s">
        <v>2029</v>
      </c>
      <c r="L5" s="1073" t="s">
        <v>827</v>
      </c>
      <c r="M5" s="469" t="s">
        <v>902</v>
      </c>
      <c r="O5" s="1103" t="s">
        <v>1766</v>
      </c>
      <c r="P5" s="1104" t="s">
        <v>901</v>
      </c>
      <c r="Q5" s="1105" t="s">
        <v>1129</v>
      </c>
      <c r="R5" s="455" t="s">
        <v>1310</v>
      </c>
      <c r="S5" s="471" t="s">
        <v>656</v>
      </c>
      <c r="T5" s="471" t="s">
        <v>2038</v>
      </c>
      <c r="U5" s="472" t="s">
        <v>2039</v>
      </c>
      <c r="V5" s="472" t="s">
        <v>906</v>
      </c>
      <c r="W5" s="471" t="s">
        <v>233</v>
      </c>
      <c r="X5" s="471" t="s">
        <v>265</v>
      </c>
      <c r="Y5" s="473" t="s">
        <v>266</v>
      </c>
      <c r="Z5" s="471" t="s">
        <v>1307</v>
      </c>
      <c r="AA5" s="455" t="s">
        <v>1300</v>
      </c>
      <c r="AB5" s="455" t="s">
        <v>1362</v>
      </c>
      <c r="AC5" s="455" t="s">
        <v>1363</v>
      </c>
      <c r="AD5" s="455" t="s">
        <v>1280</v>
      </c>
      <c r="AE5" s="455" t="s">
        <v>1311</v>
      </c>
      <c r="AF5" s="455" t="s">
        <v>1312</v>
      </c>
      <c r="AG5" s="455" t="s">
        <v>1297</v>
      </c>
      <c r="AH5" s="1138" t="s">
        <v>1835</v>
      </c>
      <c r="AI5" s="1138" t="s">
        <v>1835</v>
      </c>
      <c r="AJ5" s="1138" t="s">
        <v>1835</v>
      </c>
      <c r="AK5" s="1138" t="s">
        <v>1835</v>
      </c>
      <c r="AL5" s="460" t="s">
        <v>807</v>
      </c>
      <c r="AM5" s="474" t="s">
        <v>626</v>
      </c>
      <c r="AN5" s="377" t="s">
        <v>1740</v>
      </c>
      <c r="AO5" s="377" t="s">
        <v>1741</v>
      </c>
      <c r="AP5" s="375" t="s">
        <v>830</v>
      </c>
      <c r="AQ5" s="475" t="s">
        <v>829</v>
      </c>
      <c r="AR5" s="708"/>
      <c r="AS5" s="392"/>
      <c r="AT5" s="137"/>
      <c r="AU5" s="136" t="s">
        <v>594</v>
      </c>
      <c r="AV5" s="137"/>
      <c r="AW5" s="137"/>
      <c r="AX5" s="137"/>
      <c r="AY5" s="137"/>
      <c r="AZ5" s="137"/>
      <c r="BD5" s="811" t="s">
        <v>1420</v>
      </c>
      <c r="BE5" s="833" t="s">
        <v>1462</v>
      </c>
      <c r="BF5" s="614" t="s">
        <v>1040</v>
      </c>
      <c r="BG5" s="643" t="s">
        <v>1168</v>
      </c>
      <c r="BH5" s="644" t="s">
        <v>1063</v>
      </c>
      <c r="BI5" s="657" t="s">
        <v>1064</v>
      </c>
      <c r="BJ5" s="220" t="s">
        <v>1065</v>
      </c>
      <c r="BK5" s="220" t="s">
        <v>1066</v>
      </c>
      <c r="BL5" s="124" t="s">
        <v>254</v>
      </c>
      <c r="BM5" s="655" t="s">
        <v>1069</v>
      </c>
      <c r="BN5" s="1119" t="s">
        <v>624</v>
      </c>
      <c r="BO5" s="1120" t="s">
        <v>652</v>
      </c>
      <c r="BP5" s="1120" t="s">
        <v>750</v>
      </c>
      <c r="BQ5" s="846" t="s">
        <v>1463</v>
      </c>
      <c r="BR5" s="847" t="s">
        <v>820</v>
      </c>
      <c r="BS5" s="850" t="s">
        <v>1047</v>
      </c>
      <c r="BT5" s="649" t="s">
        <v>757</v>
      </c>
      <c r="BU5" s="124" t="s">
        <v>758</v>
      </c>
      <c r="BV5" s="124" t="s">
        <v>759</v>
      </c>
      <c r="BW5" s="135" t="s">
        <v>1465</v>
      </c>
      <c r="BX5" s="851" t="s">
        <v>828</v>
      </c>
      <c r="BY5" s="201" t="s">
        <v>656</v>
      </c>
      <c r="BZ5" s="220" t="s">
        <v>1074</v>
      </c>
      <c r="CA5" s="201" t="s">
        <v>1169</v>
      </c>
      <c r="CB5" s="220" t="s">
        <v>906</v>
      </c>
      <c r="CC5" s="664" t="s">
        <v>233</v>
      </c>
      <c r="CD5" s="123" t="s">
        <v>265</v>
      </c>
      <c r="CE5" s="124" t="s">
        <v>266</v>
      </c>
      <c r="CF5" s="124" t="s">
        <v>1307</v>
      </c>
      <c r="CG5" s="124" t="s">
        <v>1300</v>
      </c>
      <c r="CH5" s="124" t="s">
        <v>1362</v>
      </c>
      <c r="CI5" s="124" t="s">
        <v>1361</v>
      </c>
      <c r="CJ5" s="124" t="s">
        <v>1280</v>
      </c>
      <c r="CK5" s="124" t="s">
        <v>1298</v>
      </c>
      <c r="CL5" s="124" t="s">
        <v>1299</v>
      </c>
      <c r="CM5" s="124" t="s">
        <v>1297</v>
      </c>
      <c r="CN5" s="293" t="str">
        <f>IF(AH5&lt;&gt;"Enter field name here",IF(LEN(AH5)&lt;250,AH5,"Long header:- see workbook"),"No heading entered")</f>
        <v>No heading entered</v>
      </c>
      <c r="CO5" s="293" t="str">
        <f t="shared" ref="CO5:CP5" si="0">IF(AI5&lt;&gt;"Enter field name here",IF(LEN(AI5)&lt;250,AI5,"Long header:- see workbook"),"No heading entered")</f>
        <v>No heading entered</v>
      </c>
      <c r="CP5" s="293" t="str">
        <f t="shared" si="0"/>
        <v>No heading entered</v>
      </c>
      <c r="CQ5" s="293" t="str">
        <f>IF(AK5&lt;&gt;"Enter field name here",IF(LEN(AK5)&lt;250,AK5,"Long header:- see workbook"),"No heading entered")</f>
        <v>No heading entered</v>
      </c>
      <c r="CR5" s="124" t="s">
        <v>807</v>
      </c>
      <c r="CS5" s="124" t="s">
        <v>626</v>
      </c>
      <c r="CT5" s="668" t="s">
        <v>1077</v>
      </c>
      <c r="CU5" s="207" t="s">
        <v>1827</v>
      </c>
      <c r="CV5" s="668" t="s">
        <v>1078</v>
      </c>
      <c r="CW5" s="206" t="s">
        <v>1828</v>
      </c>
      <c r="CX5" s="669" t="s">
        <v>1079</v>
      </c>
      <c r="CY5" s="1131" t="s">
        <v>1080</v>
      </c>
      <c r="CZ5" s="672"/>
      <c r="DA5" s="672"/>
    </row>
    <row r="6" spans="1:105" ht="9.9499999999999993" customHeight="1" thickBot="1" x14ac:dyDescent="0.5">
      <c r="A6" s="26"/>
      <c r="B6" s="834"/>
      <c r="C6" s="835"/>
      <c r="D6" s="836"/>
      <c r="E6" s="837"/>
      <c r="F6" s="837"/>
      <c r="G6" s="837"/>
      <c r="H6" s="836"/>
      <c r="I6" s="837"/>
      <c r="J6" s="838"/>
      <c r="K6" s="838"/>
      <c r="L6" s="837"/>
      <c r="M6" s="1076"/>
      <c r="O6" s="1057"/>
      <c r="P6" s="839"/>
      <c r="Q6" s="837"/>
      <c r="R6" s="836"/>
      <c r="S6" s="837"/>
      <c r="T6" s="837"/>
      <c r="U6" s="836"/>
      <c r="V6" s="836"/>
      <c r="W6" s="837"/>
      <c r="X6" s="837"/>
      <c r="Y6" s="837"/>
      <c r="Z6" s="837"/>
      <c r="AA6" s="836"/>
      <c r="AB6" s="836"/>
      <c r="AC6" s="836"/>
      <c r="AD6" s="836"/>
      <c r="AE6" s="836"/>
      <c r="AF6" s="836"/>
      <c r="AG6" s="836"/>
      <c r="AH6" s="837"/>
      <c r="AI6" s="837"/>
      <c r="AJ6" s="837"/>
      <c r="AK6" s="837"/>
      <c r="AL6" s="836"/>
      <c r="AM6" s="840"/>
      <c r="AN6" s="841"/>
      <c r="AO6" s="841"/>
      <c r="AP6" s="842"/>
      <c r="AQ6" s="843"/>
      <c r="AR6" s="796"/>
      <c r="AS6" s="392"/>
      <c r="AT6" s="137"/>
      <c r="AU6" s="136"/>
      <c r="AV6" s="137"/>
      <c r="AW6" s="137"/>
      <c r="AX6" s="137"/>
      <c r="AY6" s="137"/>
      <c r="AZ6" s="137"/>
      <c r="BD6" s="813" t="s">
        <v>1468</v>
      </c>
      <c r="BE6" s="844" t="s">
        <v>1469</v>
      </c>
      <c r="BF6" s="844" t="s">
        <v>1470</v>
      </c>
      <c r="BG6" s="844" t="s">
        <v>1471</v>
      </c>
      <c r="BH6" s="844" t="s">
        <v>1472</v>
      </c>
      <c r="BI6" s="844" t="s">
        <v>1473</v>
      </c>
      <c r="BJ6" s="844" t="s">
        <v>1474</v>
      </c>
      <c r="BK6" s="844" t="s">
        <v>1475</v>
      </c>
      <c r="BL6" s="844" t="s">
        <v>1476</v>
      </c>
      <c r="BM6" s="844" t="s">
        <v>1477</v>
      </c>
      <c r="BN6" s="844" t="s">
        <v>1478</v>
      </c>
      <c r="BO6" s="844" t="s">
        <v>1479</v>
      </c>
      <c r="BP6" s="844" t="s">
        <v>1480</v>
      </c>
      <c r="BQ6" s="844" t="s">
        <v>1481</v>
      </c>
      <c r="BR6" s="844" t="s">
        <v>1482</v>
      </c>
      <c r="BS6" s="844" t="s">
        <v>1483</v>
      </c>
      <c r="BT6" s="844" t="s">
        <v>1484</v>
      </c>
      <c r="BU6" s="844" t="s">
        <v>1485</v>
      </c>
      <c r="BV6" s="844" t="s">
        <v>1486</v>
      </c>
      <c r="BW6" s="844" t="s">
        <v>1487</v>
      </c>
      <c r="BX6" s="844" t="s">
        <v>1488</v>
      </c>
      <c r="BY6" s="844" t="s">
        <v>1489</v>
      </c>
      <c r="BZ6" s="844" t="s">
        <v>1490</v>
      </c>
      <c r="CA6" s="844" t="s">
        <v>1491</v>
      </c>
      <c r="CB6" s="844" t="s">
        <v>1492</v>
      </c>
      <c r="CC6" s="844" t="s">
        <v>1493</v>
      </c>
      <c r="CD6" s="844" t="s">
        <v>1494</v>
      </c>
      <c r="CE6" s="844" t="s">
        <v>1495</v>
      </c>
      <c r="CF6" s="844" t="s">
        <v>1496</v>
      </c>
      <c r="CG6" s="844" t="s">
        <v>1497</v>
      </c>
      <c r="CH6" s="844" t="s">
        <v>1498</v>
      </c>
      <c r="CI6" s="844" t="s">
        <v>1499</v>
      </c>
      <c r="CJ6" s="844" t="s">
        <v>1500</v>
      </c>
      <c r="CK6" s="844" t="s">
        <v>1501</v>
      </c>
      <c r="CL6" s="844" t="s">
        <v>1502</v>
      </c>
      <c r="CM6" s="844" t="s">
        <v>1503</v>
      </c>
      <c r="CN6" s="844" t="s">
        <v>1504</v>
      </c>
      <c r="CO6" s="844" t="s">
        <v>1505</v>
      </c>
      <c r="CP6" s="844" t="s">
        <v>1506</v>
      </c>
      <c r="CQ6" s="844" t="s">
        <v>1507</v>
      </c>
      <c r="CR6" s="844" t="s">
        <v>1508</v>
      </c>
      <c r="CS6" s="844" t="s">
        <v>1509</v>
      </c>
      <c r="CT6" s="844" t="s">
        <v>1510</v>
      </c>
      <c r="CU6" s="844" t="s">
        <v>1511</v>
      </c>
      <c r="CV6" s="844" t="s">
        <v>1512</v>
      </c>
      <c r="CW6" s="844" t="s">
        <v>1513</v>
      </c>
      <c r="CX6" s="844" t="s">
        <v>1829</v>
      </c>
      <c r="CY6" s="844" t="s">
        <v>1830</v>
      </c>
      <c r="CZ6" s="672"/>
      <c r="DA6" s="672"/>
    </row>
    <row r="7" spans="1:105" ht="18.75" customHeight="1" x14ac:dyDescent="0.4">
      <c r="A7" s="26"/>
      <c r="B7" s="221" t="s">
        <v>343</v>
      </c>
      <c r="C7" s="1033"/>
      <c r="D7" s="918"/>
      <c r="E7" s="1034"/>
      <c r="F7" s="749"/>
      <c r="G7" s="750"/>
      <c r="H7" s="919"/>
      <c r="I7" s="749"/>
      <c r="J7" s="31"/>
      <c r="K7" s="31"/>
      <c r="L7" s="1074"/>
      <c r="M7" s="750"/>
      <c r="O7" s="1058"/>
      <c r="P7" s="386"/>
      <c r="Q7" s="31"/>
      <c r="R7" s="924"/>
      <c r="S7" s="922"/>
      <c r="T7" s="379"/>
      <c r="U7" s="379"/>
      <c r="V7" s="925"/>
      <c r="W7" s="927"/>
      <c r="X7" s="929"/>
      <c r="Y7" s="929"/>
      <c r="Z7" s="930"/>
      <c r="AA7" s="766"/>
      <c r="AB7" s="766"/>
      <c r="AC7" s="766"/>
      <c r="AD7" s="754"/>
      <c r="AE7" s="752"/>
      <c r="AF7" s="752"/>
      <c r="AG7" s="891"/>
      <c r="AH7" s="458"/>
      <c r="AI7" s="31"/>
      <c r="AJ7" s="31"/>
      <c r="AK7" s="459"/>
      <c r="AL7" s="933"/>
      <c r="AM7" s="466"/>
      <c r="AN7" s="934"/>
      <c r="AO7" s="934"/>
      <c r="AP7" s="934"/>
      <c r="AQ7" s="935"/>
      <c r="AR7" s="331"/>
      <c r="AS7" s="26"/>
      <c r="AT7" s="137"/>
      <c r="AU7" s="138" t="s">
        <v>240</v>
      </c>
      <c r="AV7" s="137"/>
      <c r="AW7" s="137"/>
      <c r="AX7" s="137"/>
      <c r="AY7" s="137"/>
      <c r="AZ7" s="137"/>
      <c r="BD7" s="555">
        <v>1</v>
      </c>
      <c r="BE7" s="1143" t="str">
        <f>$BE$3</f>
        <v>F03. Arthrography - Hip</v>
      </c>
      <c r="BF7" s="83" t="str">
        <f>IF($C7&lt;&gt;"",CONCATENATE('Contact_Information '!$AO$5,$AY$4,"-",$B7),"No record entry")</f>
        <v>No record entry</v>
      </c>
      <c r="BG7" s="83" t="str">
        <f>IF($C7&lt;&gt;"",$C7,"Error, no entry")</f>
        <v>Error, no entry</v>
      </c>
      <c r="BH7" s="942">
        <f>IF($C7&lt;&gt;"",IF($D7&lt;&gt;"",$D7,DATEVALUE("01/01/1900")),DATEVALUE("31/01/1900"))</f>
        <v>31</v>
      </c>
      <c r="BI7" s="658">
        <f>IF($C7&lt;&gt;"",IF($O7&lt;&gt;"",$O7, -15),-45)</f>
        <v>-45</v>
      </c>
      <c r="BJ7" s="656" t="str">
        <f>IF($C7&lt;&gt;"",IF($P7&lt;&gt;"",$P7,"N"),"No record entry")</f>
        <v>No record entry</v>
      </c>
      <c r="BK7" s="652">
        <f>IF($C7&lt;&gt;"",IF($M7&lt;&gt;"",$M7,-15),-45)</f>
        <v>-45</v>
      </c>
      <c r="BL7" s="653">
        <f>IF($C7&lt;&gt;"",IF($Q7&lt;&gt;"",$Q7,-15),-45)</f>
        <v>-45</v>
      </c>
      <c r="BM7" s="654" t="str">
        <f>IF($C7&lt;&gt;"",IF($L7&lt;&gt;"",IF(LEN($L7)&lt;250,$L7,"Long name:-see workbook"),IF($BM$4&lt;&gt;"",IF(LEN($BM$4)&lt;250,$BM$4,"Long name:-see workbook"),"No protocol sheet entry")),"No record entry")</f>
        <v>No record entry</v>
      </c>
      <c r="BN7" s="651">
        <f>IF($C7&lt;&gt;"",IF($E7&lt;&gt;"",$E7,-15),-45)</f>
        <v>-45</v>
      </c>
      <c r="BO7" s="652">
        <f>IF($C7&lt;&gt;"",IF($F7&lt;&gt;"",$F7,-15),-45)</f>
        <v>-45</v>
      </c>
      <c r="BP7" s="665">
        <f>IF($C7&lt;&gt;"",IF($G7&lt;&gt;"",$G7,-15),-45)</f>
        <v>-45</v>
      </c>
      <c r="BQ7" s="1118" t="str">
        <f>IF($C7&lt;&gt;"",IF($BQ$4&lt;&gt;"",$BQ$4,"No entry"),"No record entry")</f>
        <v>No record entry</v>
      </c>
      <c r="BR7" s="848">
        <f>IF($C7&lt;&gt;"",IF($H7&lt;&gt;"",$H7,-15),-45)</f>
        <v>-45</v>
      </c>
      <c r="BS7" s="653" t="str">
        <f>IF($C7&lt;&gt;"",IF($BS$4&lt;&gt;"",$BS$4,"No entry"),"No record entry")</f>
        <v>No record entry</v>
      </c>
      <c r="BT7" s="845">
        <f>IF($C7&lt;&gt;"",IF($I7&lt;&gt;"",$I7,-15),-45)</f>
        <v>-45</v>
      </c>
      <c r="BU7" s="650">
        <f>IF($C7&lt;&gt;"",IF($J7&lt;&gt;"",$J7,-15),-45)</f>
        <v>-45</v>
      </c>
      <c r="BV7" s="848">
        <f>IF($C7&lt;&gt;"",IF($K7&lt;&gt;"",$K7,-15),-45)</f>
        <v>-45</v>
      </c>
      <c r="BW7" s="653" t="str">
        <f>IF(C7&lt;&gt;"",IF($BW$4&lt;&gt;"",$BW$4,"No entry"),"No record entry")</f>
        <v>No record entry</v>
      </c>
      <c r="BX7" s="845" t="str">
        <f>IF($C7&lt;&gt;"",IF($R7&lt;&gt;"",$R7,"No entry"),"No record entry")</f>
        <v>No record entry</v>
      </c>
      <c r="BY7" s="650" t="str">
        <f>IF($C7&lt;&gt;"",IF($S7&lt;&gt;"",$S7,"No entry"),"No record entry")</f>
        <v>No record entry</v>
      </c>
      <c r="BZ7" s="650">
        <f>IF($C7&lt;&gt;"",IF($T7&lt;&gt;"",$T7,-15),-45)</f>
        <v>-45</v>
      </c>
      <c r="CA7" s="650">
        <f>IF($C7&lt;&gt;"",IF($U7&lt;&gt;"",$U7,-15),-45)</f>
        <v>-45</v>
      </c>
      <c r="CB7" s="650">
        <f>IF($C7&lt;&gt;"",IF($V7&lt;&gt;"",$V7,-15),-45)</f>
        <v>-45</v>
      </c>
      <c r="CC7" s="651" t="str">
        <f>IF($C7&lt;&gt;"",IF($W7&lt;&gt;"",$W7,"No entry"),"No record entry")</f>
        <v>No record entry</v>
      </c>
      <c r="CD7" s="652" t="str">
        <f>IF($C7&lt;&gt;"",IF($X7&lt;&gt;"",X7,"No entry"),"No record entry")</f>
        <v>No record entry</v>
      </c>
      <c r="CE7" s="665" t="str">
        <f>IF($C7&lt;&gt;"",IF($Y7&lt;&gt;"",$Y7,"No entry"),"No record entry")</f>
        <v>No record entry</v>
      </c>
      <c r="CF7" s="665" t="str">
        <f>IF($C7&lt;&gt;"",IF(Z7&lt;&gt;"",Z7,"No entry"),"No record entry")</f>
        <v>No record entry</v>
      </c>
      <c r="CG7" s="665">
        <f>IF($C7&lt;&gt;"",IF(AA7&lt;&gt;"",AA7,-15),-45)</f>
        <v>-45</v>
      </c>
      <c r="CH7" s="665">
        <f>IF($C7&lt;&gt;"",IF(AB7&lt;&gt;"",AB7,-15),-45)</f>
        <v>-45</v>
      </c>
      <c r="CI7" s="665">
        <f>IF($C7&lt;&gt;"",IF(AC7&lt;&gt;"",AC7,-15),-45)</f>
        <v>-45</v>
      </c>
      <c r="CJ7" s="665" t="str">
        <f t="shared" ref="CJ7:CM7" si="1">IF($C7&lt;&gt;"",IF(AD7&lt;&gt;"",AD7,"No entry"),"No record entry")</f>
        <v>No record entry</v>
      </c>
      <c r="CK7" s="665">
        <f>IF($C7&lt;&gt;"",IF(AE7&lt;&gt;"",AE7,-15),-45)</f>
        <v>-45</v>
      </c>
      <c r="CL7" s="665">
        <f>IF($C7&lt;&gt;"",IF(AF7&lt;&gt;"",AF7,-15),-45)</f>
        <v>-45</v>
      </c>
      <c r="CM7" s="665" t="str">
        <f t="shared" si="1"/>
        <v>No record entry</v>
      </c>
      <c r="CN7" s="666">
        <f>IF($C7&lt;&gt;"",IF(CN$5&lt;&gt;"No heading entered",IF(AH7&lt;&gt;"",AH7, -15),-15), -45)</f>
        <v>-45</v>
      </c>
      <c r="CO7" s="666">
        <f>IF($C7&lt;&gt;"",IF(CO$5&lt;&gt;"No heading entered",IF(AI7&lt;&gt;"",AI7, -15),-15), -45)</f>
        <v>-45</v>
      </c>
      <c r="CP7" s="666">
        <f>IF($C7&lt;&gt;"",IF(CP$5&lt;&gt;"No heading entered",IF(AJ7&lt;&gt;"",AJ7, -15),-15),-45)</f>
        <v>-45</v>
      </c>
      <c r="CQ7" s="666">
        <f>IF($C7&lt;&gt;"",IF(CQ$5&lt;&gt;"No heading entered",IF(AK7&lt;&gt;"",AK7,-15),-15),-45)</f>
        <v>-45</v>
      </c>
      <c r="CR7" s="1117" t="str">
        <f>IF($C7&lt;&gt;"",IF($AL7&lt;&gt;"",IF(LEN($AL7)&lt;250,$AL7,"Long comment:-see workbook"),"No entry"),"No record entry")</f>
        <v>No record entry</v>
      </c>
      <c r="CS7" s="1117" t="str">
        <f>IF($C7&lt;&gt;"",IF($AM7&lt;&gt;"",IF(LEN($AM7)&lt;250,$AM7,"Long comment:-see workbook"),"No entry"),"No record entry")</f>
        <v>No record entry</v>
      </c>
      <c r="CT7" s="1117" t="str">
        <f>IF($C7&lt;&gt;"",IF($AN7&lt;&gt;"",IF(LEN($AN7)&lt;250,$AN7,"Long name:-see workbook"),IF($AN$2&lt;&gt;"",$AN$2,"No entry")),"No record entry")</f>
        <v>No record entry</v>
      </c>
      <c r="CU7" s="666" t="str">
        <f>IF($C7&lt;&gt;"",IF($AN7&lt;&gt;"","N","Y"),"No record entry")</f>
        <v>No record entry</v>
      </c>
      <c r="CV7" s="1117" t="str">
        <f>IF($C7&lt;&gt;"",IF($AO7&lt;&gt;"",IF(LEN($AO7)&lt;250,$AO7,"Long name:-see workbook"),IF($AO$2&lt;&gt;"",$AO$2,"No entry")),"No record entry")</f>
        <v>No record entry</v>
      </c>
      <c r="CW7" s="620" t="str">
        <f>IF($C7&lt;&gt;"",IF($AO7&lt;&gt;"","N","Y"),"No record entry")</f>
        <v>No record entry</v>
      </c>
      <c r="CX7" s="1117" t="str">
        <f>IF($C7&lt;&gt;"",IF($AP7&lt;&gt;"",IF(LEN($AP7)&lt;250,$AP7,"Long comment:-see workbook"),"No entry"),"No record entry")</f>
        <v>No record entry</v>
      </c>
      <c r="CY7" s="1118" t="str">
        <f>IF($C7&lt;&gt;"",IF($AQ7&lt;&gt;"",IF(LEN($AQ7)&lt;250,$AQ7,"Long comment:-see workbook"),"No entry"),"No record entry")</f>
        <v>No record entry</v>
      </c>
      <c r="CZ7" s="77"/>
      <c r="DA7" s="77"/>
    </row>
    <row r="8" spans="1:105" ht="18.75" customHeight="1" x14ac:dyDescent="0.25">
      <c r="A8" s="26"/>
      <c r="B8" s="222" t="s">
        <v>344</v>
      </c>
      <c r="C8" s="1033"/>
      <c r="D8" s="918"/>
      <c r="E8" s="1035"/>
      <c r="F8" s="749"/>
      <c r="G8" s="750"/>
      <c r="H8" s="919"/>
      <c r="I8" s="920"/>
      <c r="J8" s="32"/>
      <c r="K8" s="32"/>
      <c r="L8" s="1075"/>
      <c r="M8" s="49"/>
      <c r="O8" s="1059"/>
      <c r="P8" s="386"/>
      <c r="Q8" s="32"/>
      <c r="R8" s="924"/>
      <c r="S8" s="923"/>
      <c r="T8" s="379"/>
      <c r="U8" s="379"/>
      <c r="V8" s="926"/>
      <c r="W8" s="928"/>
      <c r="X8" s="929"/>
      <c r="Y8" s="931"/>
      <c r="Z8" s="930"/>
      <c r="AA8" s="766"/>
      <c r="AB8" s="766"/>
      <c r="AC8" s="766"/>
      <c r="AD8" s="754"/>
      <c r="AE8" s="752"/>
      <c r="AF8" s="752"/>
      <c r="AG8" s="891"/>
      <c r="AH8" s="458"/>
      <c r="AI8" s="31"/>
      <c r="AJ8" s="31"/>
      <c r="AK8" s="459"/>
      <c r="AL8" s="933"/>
      <c r="AM8" s="466"/>
      <c r="AN8" s="934"/>
      <c r="AO8" s="934"/>
      <c r="AP8" s="934"/>
      <c r="AQ8" s="936"/>
      <c r="AR8" s="331"/>
      <c r="AS8" s="26"/>
      <c r="AT8" s="137"/>
      <c r="AU8" s="137"/>
      <c r="AV8" s="137"/>
      <c r="AW8" s="137"/>
      <c r="AX8" s="137"/>
      <c r="AY8" s="137"/>
      <c r="AZ8" s="137"/>
      <c r="BD8" s="673"/>
      <c r="BE8" s="77"/>
      <c r="BF8" s="641"/>
      <c r="BG8" s="641"/>
      <c r="BH8" s="309"/>
      <c r="BI8" s="134"/>
      <c r="BJ8" s="130"/>
      <c r="BK8" s="224"/>
      <c r="BL8" s="224"/>
      <c r="BM8" s="314"/>
      <c r="BN8" s="224"/>
      <c r="BO8" s="224"/>
      <c r="BP8" s="224"/>
      <c r="BQ8" s="224"/>
      <c r="BR8" s="224"/>
      <c r="BS8" s="224"/>
      <c r="BT8" s="224"/>
      <c r="BU8" s="224"/>
      <c r="BV8" s="224"/>
      <c r="BW8" s="224"/>
      <c r="BX8" s="224"/>
      <c r="BY8" s="224"/>
      <c r="BZ8" s="224"/>
      <c r="CA8" s="224"/>
      <c r="CB8" s="224"/>
      <c r="CC8" s="224"/>
      <c r="CD8" s="224"/>
      <c r="CE8" s="224"/>
      <c r="CF8" s="224"/>
      <c r="CG8" s="224"/>
      <c r="CH8" s="224"/>
      <c r="CI8" s="224"/>
      <c r="CJ8" s="224"/>
      <c r="CK8" s="224"/>
      <c r="CL8" s="224"/>
      <c r="CM8" s="224"/>
      <c r="CN8" s="854"/>
      <c r="CO8" s="854"/>
      <c r="CP8" s="854"/>
      <c r="CQ8" s="854"/>
      <c r="CR8" s="855"/>
      <c r="CS8" s="224"/>
      <c r="CT8" s="224"/>
      <c r="CU8" s="224"/>
      <c r="CV8" s="224"/>
      <c r="CW8" s="224"/>
      <c r="CX8" s="224"/>
      <c r="CY8" s="852"/>
      <c r="CZ8" s="77"/>
      <c r="DA8" s="77"/>
    </row>
    <row r="9" spans="1:105" ht="18.75" customHeight="1" thickBot="1" x14ac:dyDescent="0.3">
      <c r="A9" s="26"/>
      <c r="B9" s="222" t="s">
        <v>345</v>
      </c>
      <c r="C9" s="1033"/>
      <c r="D9" s="918"/>
      <c r="E9" s="1035"/>
      <c r="F9" s="749"/>
      <c r="G9" s="750"/>
      <c r="H9" s="919"/>
      <c r="I9" s="920"/>
      <c r="J9" s="32"/>
      <c r="K9" s="32"/>
      <c r="L9" s="1075"/>
      <c r="M9" s="49"/>
      <c r="O9" s="1059"/>
      <c r="P9" s="386"/>
      <c r="Q9" s="32"/>
      <c r="R9" s="924"/>
      <c r="S9" s="923"/>
      <c r="T9" s="379"/>
      <c r="U9" s="379"/>
      <c r="V9" s="926"/>
      <c r="W9" s="928"/>
      <c r="X9" s="929"/>
      <c r="Y9" s="931"/>
      <c r="Z9" s="930"/>
      <c r="AA9" s="766"/>
      <c r="AB9" s="766"/>
      <c r="AC9" s="766"/>
      <c r="AD9" s="754"/>
      <c r="AE9" s="752"/>
      <c r="AF9" s="752"/>
      <c r="AG9" s="891"/>
      <c r="AH9" s="458"/>
      <c r="AI9" s="31"/>
      <c r="AJ9" s="31"/>
      <c r="AK9" s="459"/>
      <c r="AL9" s="933"/>
      <c r="AM9" s="466"/>
      <c r="AN9" s="934"/>
      <c r="AO9" s="934"/>
      <c r="AP9" s="934"/>
      <c r="AQ9" s="936"/>
      <c r="AR9" s="331"/>
      <c r="AS9" s="26"/>
      <c r="AT9" s="137"/>
      <c r="AU9" s="137"/>
      <c r="AV9" s="137"/>
      <c r="AW9" s="137"/>
      <c r="AX9" s="137"/>
      <c r="AY9" s="137"/>
      <c r="AZ9" s="137"/>
      <c r="BD9" s="673"/>
      <c r="BE9" s="77"/>
      <c r="BF9" s="641"/>
      <c r="BG9" s="641"/>
      <c r="BH9" s="309"/>
      <c r="BI9" s="134"/>
      <c r="BJ9" s="130"/>
      <c r="BK9" s="224"/>
      <c r="BL9" s="224"/>
      <c r="BM9" s="314"/>
      <c r="BN9" s="224"/>
      <c r="BO9" s="224"/>
      <c r="BP9" s="224"/>
      <c r="BQ9" s="224"/>
      <c r="BR9" s="224"/>
      <c r="BS9" s="224"/>
      <c r="BT9" s="224"/>
      <c r="BU9" s="224"/>
      <c r="BV9" s="224"/>
      <c r="BW9" s="224"/>
      <c r="BX9" s="224"/>
      <c r="BY9" s="224"/>
      <c r="BZ9" s="224"/>
      <c r="CA9" s="224"/>
      <c r="CB9" s="224"/>
      <c r="CC9" s="224"/>
      <c r="CD9" s="224"/>
      <c r="CE9" s="224"/>
      <c r="CF9" s="224"/>
      <c r="CG9" s="224"/>
      <c r="CH9" s="224"/>
      <c r="CI9" s="224"/>
      <c r="CJ9" s="224"/>
      <c r="CK9" s="224"/>
      <c r="CL9" s="224"/>
      <c r="CM9" s="224"/>
      <c r="CN9" s="313"/>
      <c r="CO9" s="313"/>
      <c r="CP9" s="313"/>
      <c r="CQ9" s="313"/>
      <c r="CR9" s="224"/>
      <c r="CS9" s="224"/>
      <c r="CT9" s="224"/>
      <c r="CU9" s="224"/>
      <c r="CV9" s="224"/>
      <c r="CW9" s="224"/>
      <c r="CX9" s="224"/>
      <c r="CY9" s="853"/>
      <c r="CZ9" s="77"/>
      <c r="DA9" s="77"/>
    </row>
    <row r="10" spans="1:105" ht="18.75" customHeight="1" x14ac:dyDescent="0.25">
      <c r="A10" s="26"/>
      <c r="B10" s="222" t="s">
        <v>346</v>
      </c>
      <c r="C10" s="1033"/>
      <c r="D10" s="918"/>
      <c r="E10" s="1035"/>
      <c r="F10" s="749"/>
      <c r="G10" s="750"/>
      <c r="H10" s="919"/>
      <c r="I10" s="920"/>
      <c r="J10" s="32"/>
      <c r="K10" s="32"/>
      <c r="L10" s="1075"/>
      <c r="M10" s="49"/>
      <c r="O10" s="1059"/>
      <c r="P10" s="386"/>
      <c r="Q10" s="32"/>
      <c r="R10" s="924"/>
      <c r="S10" s="923"/>
      <c r="T10" s="379"/>
      <c r="U10" s="379"/>
      <c r="V10" s="926"/>
      <c r="W10" s="928"/>
      <c r="X10" s="929"/>
      <c r="Y10" s="931"/>
      <c r="Z10" s="930"/>
      <c r="AA10" s="766"/>
      <c r="AB10" s="766"/>
      <c r="AC10" s="766"/>
      <c r="AD10" s="754"/>
      <c r="AE10" s="752"/>
      <c r="AF10" s="752"/>
      <c r="AG10" s="891"/>
      <c r="AH10" s="458"/>
      <c r="AI10" s="31"/>
      <c r="AJ10" s="31"/>
      <c r="AK10" s="459"/>
      <c r="AL10" s="933"/>
      <c r="AM10" s="466"/>
      <c r="AN10" s="934"/>
      <c r="AO10" s="934"/>
      <c r="AP10" s="934"/>
      <c r="AQ10" s="936"/>
      <c r="AR10" s="26"/>
      <c r="AS10" s="26"/>
      <c r="AT10" s="137"/>
      <c r="AU10" s="263"/>
      <c r="AV10" s="264"/>
      <c r="AW10" s="264"/>
      <c r="AX10" s="265"/>
      <c r="AY10" s="137"/>
      <c r="AZ10" s="137"/>
      <c r="BD10" s="673"/>
      <c r="BE10" s="77"/>
      <c r="BF10" s="641"/>
      <c r="BG10" s="641"/>
      <c r="BH10" s="309"/>
      <c r="BI10" s="134"/>
      <c r="BJ10" s="130"/>
      <c r="BK10" s="224"/>
      <c r="BL10" s="224"/>
      <c r="BM10" s="314"/>
      <c r="BN10" s="224"/>
      <c r="BO10" s="224"/>
      <c r="BP10" s="224"/>
      <c r="BQ10" s="224"/>
      <c r="BR10" s="224"/>
      <c r="BS10" s="224"/>
      <c r="BT10" s="224"/>
      <c r="BU10" s="224"/>
      <c r="BV10" s="224"/>
      <c r="BW10" s="224"/>
      <c r="BX10" s="224"/>
      <c r="BY10" s="224"/>
      <c r="BZ10" s="224"/>
      <c r="CA10" s="224"/>
      <c r="CB10" s="224"/>
      <c r="CC10" s="224"/>
      <c r="CD10" s="224"/>
      <c r="CE10" s="224"/>
      <c r="CF10" s="224"/>
      <c r="CG10" s="224"/>
      <c r="CH10" s="224"/>
      <c r="CI10" s="224"/>
      <c r="CJ10" s="224"/>
      <c r="CK10" s="224"/>
      <c r="CL10" s="224"/>
      <c r="CM10" s="224"/>
      <c r="CN10" s="313"/>
      <c r="CO10" s="313"/>
      <c r="CP10" s="313"/>
      <c r="CQ10" s="313"/>
      <c r="CR10" s="224"/>
      <c r="CS10" s="224"/>
      <c r="CT10" s="224"/>
      <c r="CU10" s="224"/>
      <c r="CV10" s="224"/>
      <c r="CW10" s="224"/>
      <c r="CX10" s="224"/>
      <c r="CY10" s="853"/>
      <c r="CZ10" s="77"/>
      <c r="DA10" s="77"/>
    </row>
    <row r="11" spans="1:105" ht="18.75" customHeight="1" x14ac:dyDescent="0.3">
      <c r="A11" s="26"/>
      <c r="B11" s="222" t="s">
        <v>347</v>
      </c>
      <c r="C11" s="1033"/>
      <c r="D11" s="918"/>
      <c r="E11" s="1035"/>
      <c r="F11" s="749"/>
      <c r="G11" s="750"/>
      <c r="H11" s="919"/>
      <c r="I11" s="920"/>
      <c r="J11" s="32"/>
      <c r="K11" s="32"/>
      <c r="L11" s="1075"/>
      <c r="M11" s="49"/>
      <c r="O11" s="1059"/>
      <c r="P11" s="386"/>
      <c r="Q11" s="32"/>
      <c r="R11" s="924"/>
      <c r="S11" s="923"/>
      <c r="T11" s="379"/>
      <c r="U11" s="379"/>
      <c r="V11" s="926"/>
      <c r="W11" s="928"/>
      <c r="X11" s="929"/>
      <c r="Y11" s="932"/>
      <c r="Z11" s="930"/>
      <c r="AA11" s="766"/>
      <c r="AB11" s="766"/>
      <c r="AC11" s="766"/>
      <c r="AD11" s="754"/>
      <c r="AE11" s="752"/>
      <c r="AF11" s="752"/>
      <c r="AG11" s="891"/>
      <c r="AH11" s="458"/>
      <c r="AI11" s="31"/>
      <c r="AJ11" s="31"/>
      <c r="AK11" s="459"/>
      <c r="AL11" s="933"/>
      <c r="AM11" s="466"/>
      <c r="AN11" s="934"/>
      <c r="AO11" s="934"/>
      <c r="AP11" s="934"/>
      <c r="AQ11" s="936"/>
      <c r="AR11" s="26"/>
      <c r="AS11" s="26"/>
      <c r="AT11" s="137"/>
      <c r="AU11" s="267" t="s">
        <v>376</v>
      </c>
      <c r="AV11" s="142"/>
      <c r="AW11" s="142"/>
      <c r="AX11" s="266"/>
      <c r="AY11" s="137"/>
      <c r="AZ11" s="137"/>
      <c r="BD11" s="673"/>
      <c r="BE11" s="77"/>
      <c r="BF11" s="641"/>
      <c r="BG11" s="641"/>
      <c r="BH11" s="309"/>
      <c r="BI11" s="134"/>
      <c r="BJ11" s="130"/>
      <c r="BK11" s="224"/>
      <c r="BL11" s="224"/>
      <c r="BM11" s="314"/>
      <c r="BN11" s="224"/>
      <c r="BO11" s="224"/>
      <c r="BP11" s="224"/>
      <c r="BQ11" s="224"/>
      <c r="BS11" s="224"/>
      <c r="BT11" s="224"/>
      <c r="BU11" s="224"/>
      <c r="BV11" s="224"/>
      <c r="BW11" s="224"/>
      <c r="BX11" s="224"/>
      <c r="BY11" s="224"/>
      <c r="BZ11" s="224"/>
      <c r="CA11" s="224"/>
      <c r="CB11" s="224"/>
      <c r="CC11" s="224"/>
      <c r="CD11" s="224"/>
      <c r="CE11" s="224"/>
      <c r="CF11" s="224"/>
      <c r="CG11" s="224"/>
      <c r="CH11" s="224"/>
      <c r="CI11" s="224"/>
      <c r="CJ11" s="224"/>
      <c r="CK11" s="224"/>
      <c r="CL11" s="224"/>
      <c r="CM11" s="224"/>
      <c r="CN11" s="313"/>
      <c r="CO11" s="313"/>
      <c r="CP11" s="313"/>
      <c r="CQ11" s="313"/>
      <c r="CR11" s="224"/>
      <c r="CS11" s="224"/>
      <c r="CT11" s="224"/>
      <c r="CU11" s="224"/>
      <c r="CV11" s="224"/>
      <c r="CW11" s="224"/>
      <c r="CX11" s="224"/>
      <c r="CY11" s="853"/>
      <c r="CZ11" s="77"/>
      <c r="DA11" s="77"/>
    </row>
    <row r="12" spans="1:105" ht="18.75" customHeight="1" x14ac:dyDescent="0.25">
      <c r="A12" s="26"/>
      <c r="B12" s="222" t="s">
        <v>348</v>
      </c>
      <c r="C12" s="1033"/>
      <c r="D12" s="918"/>
      <c r="E12" s="1035"/>
      <c r="F12" s="749"/>
      <c r="G12" s="750"/>
      <c r="H12" s="919"/>
      <c r="I12" s="920"/>
      <c r="J12" s="32"/>
      <c r="K12" s="32"/>
      <c r="L12" s="1075"/>
      <c r="M12" s="49"/>
      <c r="O12" s="1059"/>
      <c r="P12" s="386"/>
      <c r="Q12" s="32"/>
      <c r="R12" s="924"/>
      <c r="S12" s="923"/>
      <c r="T12" s="379"/>
      <c r="U12" s="379"/>
      <c r="V12" s="926"/>
      <c r="W12" s="928"/>
      <c r="X12" s="929"/>
      <c r="Y12" s="931"/>
      <c r="Z12" s="930"/>
      <c r="AA12" s="766"/>
      <c r="AB12" s="766"/>
      <c r="AC12" s="766"/>
      <c r="AD12" s="754"/>
      <c r="AE12" s="752"/>
      <c r="AF12" s="752"/>
      <c r="AG12" s="891"/>
      <c r="AH12" s="458"/>
      <c r="AI12" s="31"/>
      <c r="AJ12" s="31"/>
      <c r="AK12" s="459"/>
      <c r="AL12" s="933"/>
      <c r="AM12" s="466"/>
      <c r="AN12" s="934"/>
      <c r="AO12" s="934"/>
      <c r="AP12" s="934"/>
      <c r="AQ12" s="936"/>
      <c r="AR12" s="62"/>
      <c r="AS12" s="26"/>
      <c r="AT12" s="137"/>
      <c r="AU12" s="250" t="s">
        <v>223</v>
      </c>
      <c r="AV12" s="1"/>
      <c r="AW12" s="172" t="s">
        <v>266</v>
      </c>
      <c r="AX12" s="246"/>
      <c r="AY12" s="137"/>
      <c r="AZ12" s="137"/>
      <c r="BD12" s="673"/>
      <c r="BE12" s="77"/>
      <c r="BF12" s="641"/>
      <c r="BG12" s="641"/>
      <c r="BH12" s="309"/>
      <c r="BI12" s="134"/>
      <c r="BJ12" s="130"/>
      <c r="BK12" s="224"/>
      <c r="BL12" s="224"/>
      <c r="BM12" s="314"/>
      <c r="BN12" s="224"/>
      <c r="BO12" s="224"/>
      <c r="BP12" s="224"/>
      <c r="BQ12" s="224"/>
      <c r="BS12" s="224"/>
      <c r="BT12" s="224"/>
      <c r="BU12" s="224"/>
      <c r="BV12" s="224"/>
      <c r="BW12" s="224"/>
      <c r="BX12" s="224"/>
      <c r="BY12" s="224"/>
      <c r="BZ12" s="224"/>
      <c r="CA12" s="224"/>
      <c r="CB12" s="224"/>
      <c r="CC12" s="224"/>
      <c r="CD12" s="224"/>
      <c r="CE12" s="224"/>
      <c r="CF12" s="224"/>
      <c r="CG12" s="224"/>
      <c r="CH12" s="224"/>
      <c r="CI12" s="224"/>
      <c r="CJ12" s="224"/>
      <c r="CK12" s="224"/>
      <c r="CL12" s="224"/>
      <c r="CM12" s="224"/>
      <c r="CN12" s="313"/>
      <c r="CO12" s="313"/>
      <c r="CP12" s="313"/>
      <c r="CQ12" s="313"/>
      <c r="CR12" s="224"/>
      <c r="CS12" s="224"/>
      <c r="CT12" s="224"/>
      <c r="CU12" s="224"/>
      <c r="CV12" s="224"/>
      <c r="CW12" s="224"/>
      <c r="CX12" s="224"/>
      <c r="CY12" s="853"/>
      <c r="CZ12" s="77"/>
      <c r="DA12" s="77"/>
    </row>
    <row r="13" spans="1:105" ht="18.75" customHeight="1" x14ac:dyDescent="0.25">
      <c r="A13" s="26"/>
      <c r="B13" s="222" t="s">
        <v>349</v>
      </c>
      <c r="C13" s="1033"/>
      <c r="D13" s="918"/>
      <c r="E13" s="1035"/>
      <c r="F13" s="749"/>
      <c r="G13" s="750"/>
      <c r="H13" s="919"/>
      <c r="I13" s="920"/>
      <c r="J13" s="32"/>
      <c r="K13" s="32"/>
      <c r="L13" s="1075"/>
      <c r="M13" s="49"/>
      <c r="O13" s="1059"/>
      <c r="P13" s="386"/>
      <c r="Q13" s="32"/>
      <c r="R13" s="924"/>
      <c r="S13" s="923"/>
      <c r="T13" s="379"/>
      <c r="U13" s="379"/>
      <c r="V13" s="926"/>
      <c r="W13" s="928"/>
      <c r="X13" s="929"/>
      <c r="Y13" s="931"/>
      <c r="Z13" s="930"/>
      <c r="AA13" s="766"/>
      <c r="AB13" s="766"/>
      <c r="AC13" s="766"/>
      <c r="AD13" s="754"/>
      <c r="AE13" s="752"/>
      <c r="AF13" s="752"/>
      <c r="AG13" s="891"/>
      <c r="AH13" s="458"/>
      <c r="AI13" s="31"/>
      <c r="AJ13" s="31"/>
      <c r="AK13" s="459"/>
      <c r="AL13" s="933"/>
      <c r="AM13" s="466"/>
      <c r="AN13" s="934"/>
      <c r="AO13" s="934"/>
      <c r="AP13" s="934"/>
      <c r="AQ13" s="936"/>
      <c r="AR13" s="62"/>
      <c r="AS13" s="26"/>
      <c r="AT13" s="137"/>
      <c r="AU13" s="367" t="s">
        <v>784</v>
      </c>
      <c r="AV13" s="1"/>
      <c r="AW13" s="394" t="s">
        <v>297</v>
      </c>
      <c r="AX13" s="246"/>
      <c r="AY13" s="137"/>
      <c r="AZ13" s="137"/>
      <c r="BD13" s="673"/>
      <c r="BE13" s="77"/>
      <c r="BF13" s="641"/>
      <c r="BG13" s="641"/>
      <c r="BH13" s="309"/>
      <c r="BI13" s="134"/>
      <c r="BJ13" s="130"/>
      <c r="BK13" s="224"/>
      <c r="BL13" s="224"/>
      <c r="BM13" s="314"/>
      <c r="BN13" s="224"/>
      <c r="BO13" s="224"/>
      <c r="BP13" s="224"/>
      <c r="BQ13" s="224"/>
      <c r="BR13" s="224"/>
      <c r="BS13" s="224"/>
      <c r="BT13" s="224"/>
      <c r="BU13" s="224"/>
      <c r="BV13" s="224"/>
      <c r="BW13" s="224"/>
      <c r="BX13" s="224"/>
      <c r="BY13" s="224"/>
      <c r="BZ13" s="224"/>
      <c r="CA13" s="224"/>
      <c r="CB13" s="224"/>
      <c r="CC13" s="224"/>
      <c r="CD13" s="224"/>
      <c r="CE13" s="224"/>
      <c r="CF13" s="224"/>
      <c r="CG13" s="224"/>
      <c r="CH13" s="224"/>
      <c r="CI13" s="224"/>
      <c r="CJ13" s="224"/>
      <c r="CK13" s="224"/>
      <c r="CL13" s="224"/>
      <c r="CM13" s="224"/>
      <c r="CN13" s="313"/>
      <c r="CO13" s="313"/>
      <c r="CP13" s="313"/>
      <c r="CQ13" s="313"/>
      <c r="CR13" s="224"/>
      <c r="CS13" s="224"/>
      <c r="CT13" s="224"/>
      <c r="CU13" s="224"/>
      <c r="CV13" s="224"/>
      <c r="CW13" s="224"/>
      <c r="CX13" s="224"/>
      <c r="CY13" s="853"/>
      <c r="CZ13" s="77"/>
      <c r="DA13" s="77"/>
    </row>
    <row r="14" spans="1:105" ht="18.75" customHeight="1" x14ac:dyDescent="0.25">
      <c r="A14" s="26"/>
      <c r="B14" s="222" t="s">
        <v>350</v>
      </c>
      <c r="C14" s="1033"/>
      <c r="D14" s="918"/>
      <c r="E14" s="1035"/>
      <c r="F14" s="749"/>
      <c r="G14" s="750"/>
      <c r="H14" s="919"/>
      <c r="I14" s="920"/>
      <c r="J14" s="32"/>
      <c r="K14" s="32"/>
      <c r="L14" s="1075"/>
      <c r="M14" s="49"/>
      <c r="O14" s="1059"/>
      <c r="P14" s="386"/>
      <c r="Q14" s="32"/>
      <c r="R14" s="924"/>
      <c r="S14" s="923"/>
      <c r="T14" s="379"/>
      <c r="U14" s="379"/>
      <c r="V14" s="926"/>
      <c r="W14" s="928"/>
      <c r="X14" s="929"/>
      <c r="Y14" s="931"/>
      <c r="Z14" s="930"/>
      <c r="AA14" s="766"/>
      <c r="AB14" s="766"/>
      <c r="AC14" s="766"/>
      <c r="AD14" s="754"/>
      <c r="AE14" s="752"/>
      <c r="AF14" s="752"/>
      <c r="AG14" s="891"/>
      <c r="AH14" s="458"/>
      <c r="AI14" s="31"/>
      <c r="AJ14" s="31"/>
      <c r="AK14" s="459"/>
      <c r="AL14" s="933"/>
      <c r="AM14" s="466"/>
      <c r="AN14" s="934"/>
      <c r="AO14" s="934"/>
      <c r="AP14" s="934"/>
      <c r="AQ14" s="936"/>
      <c r="AR14" s="36"/>
      <c r="AS14" s="26"/>
      <c r="AT14" s="137"/>
      <c r="AU14" s="367" t="s">
        <v>783</v>
      </c>
      <c r="AV14" s="171"/>
      <c r="AW14" s="1" t="s">
        <v>799</v>
      </c>
      <c r="AX14" s="246"/>
      <c r="AY14" s="137"/>
      <c r="AZ14" s="137"/>
      <c r="BD14" s="673"/>
      <c r="BE14" s="77"/>
      <c r="BF14" s="641"/>
      <c r="BG14" s="641"/>
      <c r="BH14" s="309"/>
      <c r="BI14" s="134"/>
      <c r="BJ14" s="130"/>
      <c r="BK14" s="224"/>
      <c r="BL14" s="224"/>
      <c r="BM14" s="314"/>
      <c r="BN14" s="224"/>
      <c r="BO14" s="224"/>
      <c r="BP14" s="224"/>
      <c r="BQ14" s="224"/>
      <c r="BR14" s="224"/>
      <c r="BS14" s="224"/>
      <c r="BT14" s="224"/>
      <c r="BU14" s="224"/>
      <c r="BV14" s="224"/>
      <c r="BW14" s="224"/>
      <c r="BX14" s="224"/>
      <c r="BY14" s="224"/>
      <c r="BZ14" s="224"/>
      <c r="CA14" s="224"/>
      <c r="CB14" s="224"/>
      <c r="CC14" s="224"/>
      <c r="CD14" s="224"/>
      <c r="CE14" s="224"/>
      <c r="CF14" s="224"/>
      <c r="CG14" s="224"/>
      <c r="CH14" s="224"/>
      <c r="CI14" s="224"/>
      <c r="CJ14" s="224"/>
      <c r="CK14" s="224"/>
      <c r="CL14" s="224"/>
      <c r="CM14" s="224"/>
      <c r="CN14" s="313"/>
      <c r="CO14" s="313"/>
      <c r="CP14" s="313"/>
      <c r="CQ14" s="313"/>
      <c r="CR14" s="224"/>
      <c r="CS14" s="224"/>
      <c r="CT14" s="224"/>
      <c r="CU14" s="224"/>
      <c r="CV14" s="224"/>
      <c r="CW14" s="224"/>
      <c r="CX14" s="224"/>
      <c r="CY14" s="853"/>
      <c r="CZ14" s="77"/>
      <c r="DA14" s="77"/>
    </row>
    <row r="15" spans="1:105" ht="18.75" customHeight="1" x14ac:dyDescent="0.25">
      <c r="A15" s="26"/>
      <c r="B15" s="222" t="s">
        <v>351</v>
      </c>
      <c r="C15" s="1033"/>
      <c r="D15" s="918"/>
      <c r="E15" s="1035"/>
      <c r="F15" s="749"/>
      <c r="G15" s="750"/>
      <c r="H15" s="919"/>
      <c r="I15" s="920"/>
      <c r="J15" s="32"/>
      <c r="K15" s="32"/>
      <c r="L15" s="1075"/>
      <c r="M15" s="49"/>
      <c r="O15" s="1059"/>
      <c r="P15" s="386"/>
      <c r="Q15" s="32"/>
      <c r="R15" s="924"/>
      <c r="S15" s="923"/>
      <c r="T15" s="379"/>
      <c r="U15" s="379"/>
      <c r="V15" s="926"/>
      <c r="W15" s="928"/>
      <c r="X15" s="929"/>
      <c r="Y15" s="931"/>
      <c r="Z15" s="930"/>
      <c r="AA15" s="766"/>
      <c r="AB15" s="766"/>
      <c r="AC15" s="766"/>
      <c r="AD15" s="754"/>
      <c r="AE15" s="752"/>
      <c r="AF15" s="752"/>
      <c r="AG15" s="891"/>
      <c r="AH15" s="458"/>
      <c r="AI15" s="31"/>
      <c r="AJ15" s="31"/>
      <c r="AK15" s="459"/>
      <c r="AL15" s="933"/>
      <c r="AM15" s="466"/>
      <c r="AN15" s="934"/>
      <c r="AO15" s="934"/>
      <c r="AP15" s="934"/>
      <c r="AQ15" s="936"/>
      <c r="AR15" s="36"/>
      <c r="AS15" s="26"/>
      <c r="AT15" s="137"/>
      <c r="AU15" s="367" t="s">
        <v>780</v>
      </c>
      <c r="AV15" s="171"/>
      <c r="AW15" s="1" t="s">
        <v>809</v>
      </c>
      <c r="AX15" s="246"/>
      <c r="AY15" s="137"/>
      <c r="AZ15" s="137"/>
      <c r="BD15" s="673"/>
      <c r="BE15" s="77"/>
      <c r="BF15" s="641"/>
      <c r="BG15" s="641"/>
      <c r="BH15" s="309"/>
      <c r="BI15" s="134"/>
      <c r="BJ15" s="130"/>
      <c r="BK15" s="224"/>
      <c r="BL15" s="224"/>
      <c r="BM15" s="31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313"/>
      <c r="CO15" s="313"/>
      <c r="CP15" s="313"/>
      <c r="CQ15" s="313"/>
      <c r="CR15" s="224"/>
      <c r="CS15" s="224"/>
      <c r="CT15" s="224"/>
      <c r="CU15" s="224"/>
      <c r="CV15" s="224"/>
      <c r="CW15" s="224"/>
      <c r="CX15" s="224"/>
      <c r="CY15" s="853"/>
      <c r="CZ15" s="77"/>
      <c r="DA15" s="77"/>
    </row>
    <row r="16" spans="1:105" ht="18.75" customHeight="1" x14ac:dyDescent="0.25">
      <c r="A16" s="26"/>
      <c r="B16" s="222">
        <v>10</v>
      </c>
      <c r="C16" s="1033"/>
      <c r="D16" s="918"/>
      <c r="E16" s="1035"/>
      <c r="F16" s="749"/>
      <c r="G16" s="750"/>
      <c r="H16" s="919"/>
      <c r="I16" s="920"/>
      <c r="J16" s="32"/>
      <c r="K16" s="32"/>
      <c r="L16" s="1075"/>
      <c r="M16" s="49"/>
      <c r="O16" s="1059"/>
      <c r="P16" s="386"/>
      <c r="Q16" s="32"/>
      <c r="R16" s="924"/>
      <c r="S16" s="923"/>
      <c r="T16" s="379"/>
      <c r="U16" s="379"/>
      <c r="V16" s="926"/>
      <c r="W16" s="928"/>
      <c r="X16" s="929"/>
      <c r="Y16" s="931"/>
      <c r="Z16" s="930"/>
      <c r="AA16" s="766"/>
      <c r="AB16" s="766"/>
      <c r="AC16" s="766"/>
      <c r="AD16" s="754"/>
      <c r="AE16" s="752"/>
      <c r="AF16" s="752"/>
      <c r="AG16" s="891"/>
      <c r="AH16" s="458"/>
      <c r="AI16" s="31"/>
      <c r="AJ16" s="31"/>
      <c r="AK16" s="459"/>
      <c r="AL16" s="933"/>
      <c r="AM16" s="466"/>
      <c r="AN16" s="934"/>
      <c r="AO16" s="934"/>
      <c r="AP16" s="934"/>
      <c r="AQ16" s="936"/>
      <c r="AR16" s="36"/>
      <c r="AS16" s="26"/>
      <c r="AT16" s="137"/>
      <c r="AU16" s="367" t="s">
        <v>785</v>
      </c>
      <c r="AV16" s="171"/>
      <c r="AW16" s="396" t="s">
        <v>810</v>
      </c>
      <c r="AX16" s="246"/>
      <c r="AY16" s="137"/>
      <c r="AZ16" s="137"/>
      <c r="BD16" s="673"/>
      <c r="BE16" s="77"/>
      <c r="BF16" s="641"/>
      <c r="BG16" s="641"/>
      <c r="BH16" s="309"/>
      <c r="BI16" s="134"/>
      <c r="BJ16" s="130"/>
      <c r="BK16" s="224"/>
      <c r="BL16" s="224"/>
      <c r="BM16" s="314"/>
      <c r="BN16" s="224"/>
      <c r="BO16" s="224"/>
      <c r="BP16" s="224"/>
      <c r="BQ16" s="224"/>
      <c r="BR16" s="224"/>
      <c r="BS16" s="224"/>
      <c r="BT16" s="224"/>
      <c r="BU16" s="224"/>
      <c r="BV16" s="224"/>
      <c r="BW16" s="224"/>
      <c r="BX16" s="224"/>
      <c r="BY16" s="224"/>
      <c r="BZ16" s="224"/>
      <c r="CA16" s="224"/>
      <c r="CB16" s="224"/>
      <c r="CC16" s="224"/>
      <c r="CD16" s="224"/>
      <c r="CE16" s="224"/>
      <c r="CF16" s="224"/>
      <c r="CG16" s="224"/>
      <c r="CH16" s="224"/>
      <c r="CI16" s="224"/>
      <c r="CJ16" s="224"/>
      <c r="CK16" s="224"/>
      <c r="CL16" s="224"/>
      <c r="CM16" s="224"/>
      <c r="CN16" s="313"/>
      <c r="CO16" s="313"/>
      <c r="CP16" s="313"/>
      <c r="CQ16" s="313"/>
      <c r="CR16" s="224"/>
      <c r="CS16" s="224"/>
      <c r="CT16" s="224"/>
      <c r="CU16" s="224"/>
      <c r="CV16" s="224"/>
      <c r="CW16" s="224"/>
      <c r="CX16" s="224"/>
      <c r="CY16" s="853"/>
      <c r="CZ16" s="77"/>
      <c r="DA16" s="77"/>
    </row>
    <row r="17" spans="1:105" ht="18.75" customHeight="1" x14ac:dyDescent="0.25">
      <c r="A17" s="26"/>
      <c r="B17" s="222">
        <v>11</v>
      </c>
      <c r="C17" s="1033"/>
      <c r="D17" s="918"/>
      <c r="E17" s="1035"/>
      <c r="F17" s="749"/>
      <c r="G17" s="750"/>
      <c r="H17" s="919"/>
      <c r="I17" s="920"/>
      <c r="J17" s="32"/>
      <c r="K17" s="32"/>
      <c r="L17" s="1075"/>
      <c r="M17" s="49"/>
      <c r="O17" s="1059"/>
      <c r="P17" s="386"/>
      <c r="Q17" s="32"/>
      <c r="R17" s="924"/>
      <c r="S17" s="923"/>
      <c r="T17" s="379"/>
      <c r="U17" s="379"/>
      <c r="V17" s="926"/>
      <c r="W17" s="928"/>
      <c r="X17" s="929"/>
      <c r="Y17" s="931"/>
      <c r="Z17" s="930"/>
      <c r="AA17" s="766"/>
      <c r="AB17" s="766"/>
      <c r="AC17" s="766"/>
      <c r="AD17" s="754"/>
      <c r="AE17" s="752"/>
      <c r="AF17" s="752"/>
      <c r="AG17" s="891"/>
      <c r="AH17" s="458"/>
      <c r="AI17" s="31"/>
      <c r="AJ17" s="31"/>
      <c r="AK17" s="459"/>
      <c r="AL17" s="933"/>
      <c r="AM17" s="466"/>
      <c r="AN17" s="934"/>
      <c r="AO17" s="934"/>
      <c r="AP17" s="934"/>
      <c r="AQ17" s="936"/>
      <c r="AR17" s="36"/>
      <c r="AS17" s="26"/>
      <c r="AT17" s="137"/>
      <c r="AU17" s="367" t="s">
        <v>781</v>
      </c>
      <c r="AV17" s="1"/>
      <c r="AW17" s="1" t="s">
        <v>268</v>
      </c>
      <c r="AX17" s="246"/>
      <c r="AY17" s="137"/>
      <c r="AZ17" s="137"/>
      <c r="BD17" s="673"/>
      <c r="BE17" s="77"/>
      <c r="BF17" s="641"/>
      <c r="BG17" s="641"/>
      <c r="BH17" s="309"/>
      <c r="BI17" s="134"/>
      <c r="BJ17" s="130"/>
      <c r="BK17" s="224"/>
      <c r="BL17" s="224"/>
      <c r="BM17" s="314"/>
      <c r="BN17" s="224"/>
      <c r="BO17" s="224"/>
      <c r="BP17" s="224"/>
      <c r="BQ17" s="224"/>
      <c r="BR17" s="224"/>
      <c r="BS17" s="224"/>
      <c r="BT17" s="224"/>
      <c r="BU17" s="224"/>
      <c r="BV17" s="224"/>
      <c r="BW17" s="224"/>
      <c r="BX17" s="224"/>
      <c r="BY17" s="224"/>
      <c r="BZ17" s="224"/>
      <c r="CA17" s="224"/>
      <c r="CB17" s="224"/>
      <c r="CC17" s="224"/>
      <c r="CD17" s="224"/>
      <c r="CE17" s="224"/>
      <c r="CF17" s="224"/>
      <c r="CG17" s="224"/>
      <c r="CH17" s="224"/>
      <c r="CI17" s="224"/>
      <c r="CJ17" s="224"/>
      <c r="CK17" s="224"/>
      <c r="CL17" s="224"/>
      <c r="CM17" s="224"/>
      <c r="CN17" s="313"/>
      <c r="CO17" s="313"/>
      <c r="CP17" s="313"/>
      <c r="CQ17" s="313"/>
      <c r="CR17" s="224"/>
      <c r="CS17" s="224"/>
      <c r="CT17" s="224"/>
      <c r="CU17" s="224"/>
      <c r="CV17" s="224"/>
      <c r="CW17" s="224"/>
      <c r="CX17" s="224"/>
      <c r="CY17" s="853"/>
      <c r="CZ17" s="77"/>
      <c r="DA17" s="77"/>
    </row>
    <row r="18" spans="1:105" ht="18.75" customHeight="1" x14ac:dyDescent="0.25">
      <c r="A18" s="26"/>
      <c r="B18" s="222">
        <v>12</v>
      </c>
      <c r="C18" s="1033"/>
      <c r="D18" s="918"/>
      <c r="E18" s="1035"/>
      <c r="F18" s="749"/>
      <c r="G18" s="750"/>
      <c r="H18" s="919"/>
      <c r="I18" s="920"/>
      <c r="J18" s="32"/>
      <c r="K18" s="32"/>
      <c r="L18" s="1075"/>
      <c r="M18" s="49"/>
      <c r="O18" s="1059"/>
      <c r="P18" s="386"/>
      <c r="Q18" s="32"/>
      <c r="R18" s="924"/>
      <c r="S18" s="923"/>
      <c r="T18" s="379"/>
      <c r="U18" s="379"/>
      <c r="V18" s="926"/>
      <c r="W18" s="928"/>
      <c r="X18" s="929"/>
      <c r="Y18" s="931"/>
      <c r="Z18" s="930"/>
      <c r="AA18" s="766"/>
      <c r="AB18" s="766"/>
      <c r="AC18" s="766"/>
      <c r="AD18" s="754"/>
      <c r="AE18" s="752"/>
      <c r="AF18" s="752"/>
      <c r="AG18" s="891"/>
      <c r="AH18" s="458"/>
      <c r="AI18" s="31"/>
      <c r="AJ18" s="31"/>
      <c r="AK18" s="459"/>
      <c r="AL18" s="933"/>
      <c r="AM18" s="466"/>
      <c r="AN18" s="934"/>
      <c r="AO18" s="934"/>
      <c r="AP18" s="934"/>
      <c r="AQ18" s="936"/>
      <c r="AR18" s="36"/>
      <c r="AS18" s="26"/>
      <c r="AT18" s="137"/>
      <c r="AU18" s="367" t="s">
        <v>1843</v>
      </c>
      <c r="AV18" s="1"/>
      <c r="AW18" s="1" t="s">
        <v>267</v>
      </c>
      <c r="AX18" s="246"/>
      <c r="AY18" s="137"/>
      <c r="AZ18" s="137"/>
      <c r="BD18" s="673"/>
      <c r="BE18" s="77"/>
      <c r="BF18" s="641"/>
      <c r="BG18" s="641"/>
      <c r="BH18" s="309"/>
      <c r="BI18" s="134"/>
      <c r="BJ18" s="130"/>
      <c r="BK18" s="224"/>
      <c r="BL18" s="224"/>
      <c r="BM18" s="314"/>
      <c r="BN18" s="224"/>
      <c r="BO18" s="224"/>
      <c r="BP18" s="224"/>
      <c r="BQ18" s="224"/>
      <c r="BR18" s="224"/>
      <c r="BS18" s="224"/>
      <c r="BT18" s="224"/>
      <c r="BU18" s="224"/>
      <c r="BV18" s="224"/>
      <c r="BW18" s="224"/>
      <c r="BX18" s="224"/>
      <c r="BY18" s="224"/>
      <c r="BZ18" s="224"/>
      <c r="CA18" s="224"/>
      <c r="CB18" s="224"/>
      <c r="CC18" s="224"/>
      <c r="CD18" s="224"/>
      <c r="CE18" s="224"/>
      <c r="CF18" s="224"/>
      <c r="CG18" s="224"/>
      <c r="CH18" s="224"/>
      <c r="CI18" s="224"/>
      <c r="CJ18" s="224"/>
      <c r="CK18" s="224"/>
      <c r="CL18" s="224"/>
      <c r="CM18" s="224"/>
      <c r="CN18" s="313"/>
      <c r="CO18" s="313"/>
      <c r="CP18" s="313"/>
      <c r="CQ18" s="313"/>
      <c r="CR18" s="224"/>
      <c r="CS18" s="224"/>
      <c r="CT18" s="224"/>
      <c r="CU18" s="224"/>
      <c r="CV18" s="224"/>
      <c r="CW18" s="224"/>
      <c r="CX18" s="224"/>
      <c r="CY18" s="853"/>
      <c r="CZ18" s="77"/>
      <c r="DA18" s="77"/>
    </row>
    <row r="19" spans="1:105" ht="18.75" customHeight="1" x14ac:dyDescent="0.25">
      <c r="A19" s="26"/>
      <c r="B19" s="222">
        <v>13</v>
      </c>
      <c r="C19" s="1033"/>
      <c r="D19" s="918"/>
      <c r="E19" s="1035"/>
      <c r="F19" s="749"/>
      <c r="G19" s="750"/>
      <c r="H19" s="919"/>
      <c r="I19" s="920"/>
      <c r="J19" s="32"/>
      <c r="K19" s="32"/>
      <c r="L19" s="1075"/>
      <c r="M19" s="49"/>
      <c r="O19" s="1059"/>
      <c r="P19" s="386"/>
      <c r="Q19" s="32"/>
      <c r="R19" s="924"/>
      <c r="S19" s="923"/>
      <c r="T19" s="379"/>
      <c r="U19" s="379"/>
      <c r="V19" s="926"/>
      <c r="W19" s="928"/>
      <c r="X19" s="929"/>
      <c r="Y19" s="931"/>
      <c r="Z19" s="930"/>
      <c r="AA19" s="766"/>
      <c r="AB19" s="766"/>
      <c r="AC19" s="766"/>
      <c r="AD19" s="754"/>
      <c r="AE19" s="752"/>
      <c r="AF19" s="752"/>
      <c r="AG19" s="891"/>
      <c r="AH19" s="458"/>
      <c r="AI19" s="31"/>
      <c r="AJ19" s="31"/>
      <c r="AK19" s="459"/>
      <c r="AL19" s="933"/>
      <c r="AM19" s="466"/>
      <c r="AN19" s="934"/>
      <c r="AO19" s="934"/>
      <c r="AP19" s="934"/>
      <c r="AQ19" s="936"/>
      <c r="AR19" s="36"/>
      <c r="AS19" s="26"/>
      <c r="AT19" s="137"/>
      <c r="AU19" s="367" t="s">
        <v>782</v>
      </c>
      <c r="AV19" s="1"/>
      <c r="AW19" s="394" t="s">
        <v>811</v>
      </c>
      <c r="AX19" s="246"/>
      <c r="AY19" s="137"/>
      <c r="AZ19" s="137"/>
      <c r="BD19" s="673"/>
      <c r="BE19" s="77"/>
      <c r="BF19" s="641"/>
      <c r="BG19" s="641"/>
      <c r="BH19" s="309"/>
      <c r="BI19" s="134"/>
      <c r="BJ19" s="130"/>
      <c r="BK19" s="224"/>
      <c r="BL19" s="224"/>
      <c r="BM19" s="314"/>
      <c r="BN19" s="224"/>
      <c r="BO19" s="224"/>
      <c r="BP19" s="224"/>
      <c r="BQ19" s="224"/>
      <c r="BR19" s="224"/>
      <c r="BS19" s="224"/>
      <c r="BT19" s="224"/>
      <c r="BU19" s="224"/>
      <c r="BV19" s="224"/>
      <c r="BW19" s="224"/>
      <c r="BX19" s="224"/>
      <c r="BY19" s="224"/>
      <c r="BZ19" s="224"/>
      <c r="CA19" s="224"/>
      <c r="CB19" s="224"/>
      <c r="CC19" s="224"/>
      <c r="CD19" s="224"/>
      <c r="CE19" s="224"/>
      <c r="CF19" s="224"/>
      <c r="CG19" s="224"/>
      <c r="CH19" s="224"/>
      <c r="CI19" s="224"/>
      <c r="CJ19" s="224"/>
      <c r="CK19" s="224"/>
      <c r="CL19" s="224"/>
      <c r="CM19" s="224"/>
      <c r="CN19" s="313"/>
      <c r="CO19" s="313"/>
      <c r="CP19" s="313"/>
      <c r="CQ19" s="313"/>
      <c r="CR19" s="224"/>
      <c r="CS19" s="224"/>
      <c r="CT19" s="224"/>
      <c r="CU19" s="224"/>
      <c r="CV19" s="224"/>
      <c r="CW19" s="224"/>
      <c r="CX19" s="224"/>
      <c r="CY19" s="853"/>
      <c r="CZ19" s="77"/>
      <c r="DA19" s="77"/>
    </row>
    <row r="20" spans="1:105" ht="18.75" customHeight="1" x14ac:dyDescent="0.25">
      <c r="A20" s="26"/>
      <c r="B20" s="222">
        <v>14</v>
      </c>
      <c r="C20" s="1033"/>
      <c r="D20" s="918"/>
      <c r="E20" s="1035"/>
      <c r="F20" s="749"/>
      <c r="G20" s="750"/>
      <c r="H20" s="919"/>
      <c r="I20" s="920"/>
      <c r="J20" s="32"/>
      <c r="K20" s="32"/>
      <c r="L20" s="1075"/>
      <c r="M20" s="49"/>
      <c r="O20" s="1059"/>
      <c r="P20" s="386"/>
      <c r="Q20" s="32"/>
      <c r="R20" s="924"/>
      <c r="S20" s="923"/>
      <c r="T20" s="379"/>
      <c r="U20" s="379"/>
      <c r="V20" s="926"/>
      <c r="W20" s="928"/>
      <c r="X20" s="929"/>
      <c r="Y20" s="931"/>
      <c r="Z20" s="930"/>
      <c r="AA20" s="766"/>
      <c r="AB20" s="766"/>
      <c r="AC20" s="766"/>
      <c r="AD20" s="754"/>
      <c r="AE20" s="752"/>
      <c r="AF20" s="752"/>
      <c r="AG20" s="891"/>
      <c r="AH20" s="458"/>
      <c r="AI20" s="31"/>
      <c r="AJ20" s="31"/>
      <c r="AK20" s="459"/>
      <c r="AL20" s="933"/>
      <c r="AM20" s="466"/>
      <c r="AN20" s="934"/>
      <c r="AO20" s="934"/>
      <c r="AP20" s="934"/>
      <c r="AQ20" s="936"/>
      <c r="AR20" s="36"/>
      <c r="AS20" s="26"/>
      <c r="AT20" s="137"/>
      <c r="AU20" s="367" t="s">
        <v>19</v>
      </c>
      <c r="AV20" s="1"/>
      <c r="AW20" s="1" t="s">
        <v>813</v>
      </c>
      <c r="AX20" s="246"/>
      <c r="AY20" s="137"/>
      <c r="AZ20" s="137"/>
      <c r="BD20" s="673"/>
      <c r="BE20" s="77"/>
      <c r="BF20" s="641"/>
      <c r="BG20" s="641"/>
      <c r="BH20" s="309"/>
      <c r="BI20" s="134"/>
      <c r="BJ20" s="130"/>
      <c r="BK20" s="224"/>
      <c r="BL20" s="224"/>
      <c r="BM20" s="31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313"/>
      <c r="CO20" s="313"/>
      <c r="CP20" s="313"/>
      <c r="CQ20" s="313"/>
      <c r="CR20" s="224"/>
      <c r="CS20" s="224"/>
      <c r="CT20" s="224"/>
      <c r="CU20" s="224"/>
      <c r="CV20" s="224"/>
      <c r="CW20" s="224"/>
      <c r="CX20" s="224"/>
      <c r="CY20" s="853"/>
      <c r="CZ20" s="77"/>
      <c r="DA20" s="77"/>
    </row>
    <row r="21" spans="1:105" ht="18.75" customHeight="1" x14ac:dyDescent="0.25">
      <c r="A21" s="26"/>
      <c r="B21" s="222">
        <v>15</v>
      </c>
      <c r="C21" s="1033"/>
      <c r="D21" s="918"/>
      <c r="E21" s="1035"/>
      <c r="F21" s="749"/>
      <c r="G21" s="750"/>
      <c r="H21" s="919"/>
      <c r="I21" s="920"/>
      <c r="J21" s="32"/>
      <c r="K21" s="32"/>
      <c r="L21" s="1075"/>
      <c r="M21" s="49"/>
      <c r="O21" s="1059"/>
      <c r="P21" s="386"/>
      <c r="Q21" s="32"/>
      <c r="R21" s="924"/>
      <c r="S21" s="923"/>
      <c r="T21" s="379"/>
      <c r="U21" s="379"/>
      <c r="V21" s="926"/>
      <c r="W21" s="928"/>
      <c r="X21" s="929"/>
      <c r="Y21" s="931"/>
      <c r="Z21" s="930"/>
      <c r="AA21" s="766"/>
      <c r="AB21" s="766"/>
      <c r="AC21" s="766"/>
      <c r="AD21" s="754"/>
      <c r="AE21" s="752"/>
      <c r="AF21" s="752"/>
      <c r="AG21" s="891"/>
      <c r="AH21" s="458"/>
      <c r="AI21" s="31"/>
      <c r="AJ21" s="31"/>
      <c r="AK21" s="459"/>
      <c r="AL21" s="933"/>
      <c r="AM21" s="466"/>
      <c r="AN21" s="934"/>
      <c r="AO21" s="934"/>
      <c r="AP21" s="934"/>
      <c r="AQ21" s="936"/>
      <c r="AR21" s="36"/>
      <c r="AS21" s="26"/>
      <c r="AT21" s="137"/>
      <c r="AU21" s="367" t="s">
        <v>286</v>
      </c>
      <c r="AV21" s="1"/>
      <c r="AW21" s="1" t="s">
        <v>812</v>
      </c>
      <c r="AX21" s="246"/>
      <c r="AY21" s="137"/>
      <c r="AZ21" s="137"/>
      <c r="BD21" s="673"/>
      <c r="BE21" s="77"/>
      <c r="BF21" s="641"/>
      <c r="BG21" s="641"/>
      <c r="BH21" s="309"/>
      <c r="BI21" s="134"/>
      <c r="BJ21" s="130"/>
      <c r="BK21" s="224"/>
      <c r="BL21" s="224"/>
      <c r="BM21" s="314"/>
      <c r="BN21" s="224"/>
      <c r="BO21" s="224"/>
      <c r="BP21" s="224"/>
      <c r="BQ21" s="224"/>
      <c r="BR21" s="224"/>
      <c r="BS21" s="224"/>
      <c r="BT21" s="224"/>
      <c r="BU21" s="224"/>
      <c r="BV21" s="224"/>
      <c r="BW21" s="224"/>
      <c r="BX21" s="224"/>
      <c r="BY21" s="224"/>
      <c r="BZ21" s="224"/>
      <c r="CA21" s="224"/>
      <c r="CB21" s="224"/>
      <c r="CC21" s="224"/>
      <c r="CD21" s="224"/>
      <c r="CE21" s="224"/>
      <c r="CF21" s="224"/>
      <c r="CG21" s="224"/>
      <c r="CH21" s="224"/>
      <c r="CI21" s="224"/>
      <c r="CJ21" s="224"/>
      <c r="CK21" s="224"/>
      <c r="CL21" s="224"/>
      <c r="CM21" s="224"/>
      <c r="CN21" s="313"/>
      <c r="CO21" s="313"/>
      <c r="CP21" s="313"/>
      <c r="CQ21" s="313"/>
      <c r="CR21" s="224"/>
      <c r="CS21" s="224"/>
      <c r="CT21" s="224"/>
      <c r="CU21" s="224"/>
      <c r="CV21" s="224"/>
      <c r="CW21" s="224"/>
      <c r="CX21" s="224"/>
      <c r="CY21" s="853"/>
      <c r="CZ21" s="77"/>
      <c r="DA21" s="77"/>
    </row>
    <row r="22" spans="1:105" ht="18.75" customHeight="1" x14ac:dyDescent="0.25">
      <c r="A22" s="26"/>
      <c r="B22" s="222">
        <v>16</v>
      </c>
      <c r="C22" s="1033"/>
      <c r="D22" s="918"/>
      <c r="E22" s="1035"/>
      <c r="F22" s="749"/>
      <c r="G22" s="750"/>
      <c r="H22" s="919"/>
      <c r="I22" s="920"/>
      <c r="J22" s="32"/>
      <c r="K22" s="32"/>
      <c r="L22" s="1075"/>
      <c r="M22" s="49"/>
      <c r="O22" s="1059"/>
      <c r="P22" s="386"/>
      <c r="Q22" s="32"/>
      <c r="R22" s="924"/>
      <c r="S22" s="923"/>
      <c r="T22" s="379"/>
      <c r="U22" s="379"/>
      <c r="V22" s="926"/>
      <c r="W22" s="928"/>
      <c r="X22" s="929"/>
      <c r="Y22" s="931"/>
      <c r="Z22" s="930"/>
      <c r="AA22" s="766"/>
      <c r="AB22" s="766"/>
      <c r="AC22" s="766"/>
      <c r="AD22" s="754"/>
      <c r="AE22" s="752"/>
      <c r="AF22" s="752"/>
      <c r="AG22" s="891"/>
      <c r="AH22" s="458"/>
      <c r="AI22" s="31"/>
      <c r="AJ22" s="31"/>
      <c r="AK22" s="459"/>
      <c r="AL22" s="933"/>
      <c r="AM22" s="466"/>
      <c r="AN22" s="934"/>
      <c r="AO22" s="934"/>
      <c r="AP22" s="934"/>
      <c r="AQ22" s="936"/>
      <c r="AR22" s="36"/>
      <c r="AS22" s="26"/>
      <c r="AT22" s="137"/>
      <c r="AU22" s="247"/>
      <c r="AV22" s="1"/>
      <c r="AW22" s="394" t="s">
        <v>814</v>
      </c>
      <c r="AX22" s="246"/>
      <c r="AY22" s="137"/>
      <c r="AZ22" s="137"/>
      <c r="BD22" s="673"/>
      <c r="BE22" s="77"/>
      <c r="BF22" s="641"/>
      <c r="BG22" s="641"/>
      <c r="BH22" s="309"/>
      <c r="BI22" s="134"/>
      <c r="BJ22" s="130"/>
      <c r="BK22" s="224"/>
      <c r="BL22" s="224"/>
      <c r="BM22" s="314"/>
      <c r="BN22" s="224"/>
      <c r="BO22" s="224"/>
      <c r="BP22" s="224"/>
      <c r="BQ22" s="224"/>
      <c r="BR22" s="224"/>
      <c r="BS22" s="224"/>
      <c r="BT22" s="224"/>
      <c r="BU22" s="224"/>
      <c r="BV22" s="224"/>
      <c r="BW22" s="224"/>
      <c r="BX22" s="224"/>
      <c r="BY22" s="224"/>
      <c r="BZ22" s="224"/>
      <c r="CA22" s="224"/>
      <c r="CB22" s="224"/>
      <c r="CC22" s="224"/>
      <c r="CD22" s="224"/>
      <c r="CE22" s="224"/>
      <c r="CF22" s="224"/>
      <c r="CG22" s="224"/>
      <c r="CH22" s="224"/>
      <c r="CI22" s="224"/>
      <c r="CJ22" s="224"/>
      <c r="CK22" s="224"/>
      <c r="CL22" s="224"/>
      <c r="CM22" s="224"/>
      <c r="CN22" s="313"/>
      <c r="CO22" s="313"/>
      <c r="CP22" s="313"/>
      <c r="CQ22" s="313"/>
      <c r="CR22" s="224"/>
      <c r="CS22" s="224"/>
      <c r="CT22" s="224"/>
      <c r="CU22" s="224"/>
      <c r="CV22" s="224"/>
      <c r="CW22" s="224"/>
      <c r="CX22" s="224"/>
      <c r="CY22" s="853"/>
      <c r="CZ22" s="77"/>
      <c r="DA22" s="77"/>
    </row>
    <row r="23" spans="1:105" ht="18.75" customHeight="1" x14ac:dyDescent="0.25">
      <c r="A23" s="26"/>
      <c r="B23" s="222">
        <v>17</v>
      </c>
      <c r="C23" s="1033"/>
      <c r="D23" s="918"/>
      <c r="E23" s="1035"/>
      <c r="F23" s="749"/>
      <c r="G23" s="750"/>
      <c r="H23" s="919"/>
      <c r="I23" s="920"/>
      <c r="J23" s="32"/>
      <c r="K23" s="32"/>
      <c r="L23" s="1075"/>
      <c r="M23" s="49"/>
      <c r="O23" s="1059"/>
      <c r="P23" s="386"/>
      <c r="Q23" s="32"/>
      <c r="R23" s="924"/>
      <c r="S23" s="923"/>
      <c r="T23" s="379"/>
      <c r="U23" s="379"/>
      <c r="V23" s="926"/>
      <c r="W23" s="928"/>
      <c r="X23" s="929"/>
      <c r="Y23" s="931"/>
      <c r="Z23" s="930"/>
      <c r="AA23" s="766"/>
      <c r="AB23" s="766"/>
      <c r="AC23" s="766"/>
      <c r="AD23" s="754"/>
      <c r="AE23" s="752"/>
      <c r="AF23" s="752"/>
      <c r="AG23" s="891"/>
      <c r="AH23" s="458"/>
      <c r="AI23" s="31"/>
      <c r="AJ23" s="31"/>
      <c r="AK23" s="459"/>
      <c r="AL23" s="933"/>
      <c r="AM23" s="466"/>
      <c r="AN23" s="934"/>
      <c r="AO23" s="934"/>
      <c r="AP23" s="934"/>
      <c r="AQ23" s="936"/>
      <c r="AR23" s="36"/>
      <c r="AS23" s="26"/>
      <c r="AT23" s="137"/>
      <c r="AU23" s="247"/>
      <c r="AV23" s="1"/>
      <c r="AW23" s="1" t="s">
        <v>19</v>
      </c>
      <c r="AX23" s="246"/>
      <c r="AY23" s="137"/>
      <c r="AZ23" s="137"/>
      <c r="BD23" s="673"/>
      <c r="BE23" s="77"/>
      <c r="BF23" s="641"/>
      <c r="BG23" s="641"/>
      <c r="BH23" s="309"/>
      <c r="BI23" s="134"/>
      <c r="BJ23" s="130"/>
      <c r="BK23" s="224"/>
      <c r="BL23" s="224"/>
      <c r="BM23" s="314"/>
      <c r="BN23" s="224"/>
      <c r="BO23" s="224"/>
      <c r="BP23" s="224"/>
      <c r="BQ23" s="224"/>
      <c r="BR23" s="224"/>
      <c r="BS23" s="224"/>
      <c r="BT23" s="224"/>
      <c r="BU23" s="224"/>
      <c r="BV23" s="224"/>
      <c r="BW23" s="224"/>
      <c r="BX23" s="224"/>
      <c r="BY23" s="224"/>
      <c r="BZ23" s="224"/>
      <c r="CA23" s="224"/>
      <c r="CB23" s="224"/>
      <c r="CC23" s="224"/>
      <c r="CD23" s="224"/>
      <c r="CE23" s="224"/>
      <c r="CF23" s="224"/>
      <c r="CG23" s="224"/>
      <c r="CH23" s="224"/>
      <c r="CI23" s="224"/>
      <c r="CJ23" s="224"/>
      <c r="CK23" s="224"/>
      <c r="CL23" s="224"/>
      <c r="CM23" s="224"/>
      <c r="CN23" s="313"/>
      <c r="CO23" s="313"/>
      <c r="CP23" s="313"/>
      <c r="CQ23" s="313"/>
      <c r="CR23" s="224"/>
      <c r="CS23" s="224"/>
      <c r="CT23" s="224"/>
      <c r="CU23" s="224"/>
      <c r="CV23" s="224"/>
      <c r="CW23" s="224"/>
      <c r="CX23" s="224"/>
      <c r="CY23" s="853"/>
      <c r="CZ23" s="77"/>
      <c r="DA23" s="77"/>
    </row>
    <row r="24" spans="1:105" ht="18.75" customHeight="1" x14ac:dyDescent="0.25">
      <c r="A24" s="26"/>
      <c r="B24" s="222">
        <v>18</v>
      </c>
      <c r="C24" s="1033"/>
      <c r="D24" s="918"/>
      <c r="E24" s="1035"/>
      <c r="F24" s="749"/>
      <c r="G24" s="750"/>
      <c r="H24" s="919"/>
      <c r="I24" s="920"/>
      <c r="J24" s="32"/>
      <c r="K24" s="32"/>
      <c r="L24" s="1075"/>
      <c r="M24" s="49"/>
      <c r="O24" s="1059"/>
      <c r="P24" s="386"/>
      <c r="Q24" s="32"/>
      <c r="R24" s="924"/>
      <c r="S24" s="923"/>
      <c r="T24" s="379"/>
      <c r="U24" s="379"/>
      <c r="V24" s="926"/>
      <c r="W24" s="928"/>
      <c r="X24" s="929"/>
      <c r="Y24" s="931"/>
      <c r="Z24" s="930"/>
      <c r="AA24" s="766"/>
      <c r="AB24" s="766"/>
      <c r="AC24" s="766"/>
      <c r="AD24" s="754"/>
      <c r="AE24" s="752"/>
      <c r="AF24" s="752"/>
      <c r="AG24" s="891"/>
      <c r="AH24" s="458"/>
      <c r="AI24" s="31"/>
      <c r="AJ24" s="31"/>
      <c r="AK24" s="459"/>
      <c r="AL24" s="933"/>
      <c r="AM24" s="466"/>
      <c r="AN24" s="934"/>
      <c r="AO24" s="934"/>
      <c r="AP24" s="934"/>
      <c r="AQ24" s="936"/>
      <c r="AR24" s="36"/>
      <c r="AS24" s="26"/>
      <c r="AT24" s="137"/>
      <c r="AU24" s="247"/>
      <c r="AV24" s="1"/>
      <c r="AW24" s="1"/>
      <c r="AX24" s="246"/>
      <c r="AY24" s="137"/>
      <c r="AZ24" s="137"/>
      <c r="BD24" s="673"/>
      <c r="BE24" s="77"/>
      <c r="BF24" s="641"/>
      <c r="BG24" s="641"/>
      <c r="BH24" s="309"/>
      <c r="BI24" s="134"/>
      <c r="BJ24" s="130"/>
      <c r="BK24" s="224"/>
      <c r="BL24" s="224"/>
      <c r="BM24" s="314"/>
      <c r="BN24" s="224"/>
      <c r="BO24" s="224"/>
      <c r="BP24" s="224"/>
      <c r="BQ24" s="224"/>
      <c r="BR24" s="224"/>
      <c r="BS24" s="224"/>
      <c r="BT24" s="224"/>
      <c r="BU24" s="224"/>
      <c r="BV24" s="224"/>
      <c r="BW24" s="224"/>
      <c r="BX24" s="224"/>
      <c r="BY24" s="224"/>
      <c r="BZ24" s="224"/>
      <c r="CA24" s="224"/>
      <c r="CB24" s="224"/>
      <c r="CC24" s="224"/>
      <c r="CD24" s="224"/>
      <c r="CE24" s="224"/>
      <c r="CF24" s="224"/>
      <c r="CG24" s="224"/>
      <c r="CH24" s="224"/>
      <c r="CI24" s="224"/>
      <c r="CJ24" s="224"/>
      <c r="CK24" s="224"/>
      <c r="CL24" s="224"/>
      <c r="CM24" s="224"/>
      <c r="CN24" s="313"/>
      <c r="CO24" s="313"/>
      <c r="CP24" s="313"/>
      <c r="CQ24" s="313"/>
      <c r="CR24" s="224"/>
      <c r="CS24" s="224"/>
      <c r="CT24" s="224"/>
      <c r="CU24" s="224"/>
      <c r="CV24" s="224"/>
      <c r="CW24" s="224"/>
      <c r="CX24" s="224"/>
      <c r="CY24" s="853"/>
      <c r="CZ24" s="77"/>
      <c r="DA24" s="77"/>
    </row>
    <row r="25" spans="1:105" ht="18.75" customHeight="1" x14ac:dyDescent="0.25">
      <c r="A25" s="26"/>
      <c r="B25" s="222">
        <v>19</v>
      </c>
      <c r="C25" s="1033"/>
      <c r="D25" s="918"/>
      <c r="E25" s="1035"/>
      <c r="F25" s="749"/>
      <c r="G25" s="750"/>
      <c r="H25" s="919"/>
      <c r="I25" s="920"/>
      <c r="J25" s="32"/>
      <c r="K25" s="32"/>
      <c r="L25" s="1075"/>
      <c r="M25" s="49"/>
      <c r="O25" s="1059"/>
      <c r="P25" s="386"/>
      <c r="Q25" s="32"/>
      <c r="R25" s="924"/>
      <c r="S25" s="923"/>
      <c r="T25" s="379"/>
      <c r="U25" s="379"/>
      <c r="V25" s="926"/>
      <c r="W25" s="928"/>
      <c r="X25" s="929"/>
      <c r="Y25" s="931"/>
      <c r="Z25" s="930"/>
      <c r="AA25" s="766"/>
      <c r="AB25" s="766"/>
      <c r="AC25" s="766"/>
      <c r="AD25" s="754"/>
      <c r="AE25" s="752"/>
      <c r="AF25" s="752"/>
      <c r="AG25" s="891"/>
      <c r="AH25" s="458"/>
      <c r="AI25" s="31"/>
      <c r="AJ25" s="31"/>
      <c r="AK25" s="459"/>
      <c r="AL25" s="933"/>
      <c r="AM25" s="466"/>
      <c r="AN25" s="934"/>
      <c r="AO25" s="934"/>
      <c r="AP25" s="934"/>
      <c r="AQ25" s="936"/>
      <c r="AR25" s="36"/>
      <c r="AS25" s="26"/>
      <c r="AT25" s="137"/>
      <c r="AU25" s="247"/>
      <c r="AV25" s="1"/>
      <c r="AW25" s="1"/>
      <c r="AX25" s="246"/>
      <c r="AY25" s="137"/>
      <c r="AZ25" s="137"/>
      <c r="BD25" s="673"/>
      <c r="BE25" s="77"/>
      <c r="BF25" s="641"/>
      <c r="BG25" s="641"/>
      <c r="BH25" s="309"/>
      <c r="BI25" s="134"/>
      <c r="BJ25" s="130"/>
      <c r="BK25" s="224"/>
      <c r="BL25" s="224"/>
      <c r="BM25" s="314"/>
      <c r="BN25" s="224"/>
      <c r="BO25" s="224"/>
      <c r="BP25" s="224"/>
      <c r="BQ25" s="224"/>
      <c r="BR25" s="224"/>
      <c r="BS25" s="224"/>
      <c r="BT25" s="224"/>
      <c r="BU25" s="224"/>
      <c r="BV25" s="224"/>
      <c r="BW25" s="224"/>
      <c r="BX25" s="224"/>
      <c r="BY25" s="224"/>
      <c r="BZ25" s="224"/>
      <c r="CA25" s="224"/>
      <c r="CB25" s="224"/>
      <c r="CC25" s="224"/>
      <c r="CD25" s="224"/>
      <c r="CE25" s="224"/>
      <c r="CF25" s="224"/>
      <c r="CG25" s="224"/>
      <c r="CH25" s="224"/>
      <c r="CI25" s="224"/>
      <c r="CJ25" s="224"/>
      <c r="CK25" s="224"/>
      <c r="CL25" s="224"/>
      <c r="CM25" s="224"/>
      <c r="CN25" s="313"/>
      <c r="CO25" s="313"/>
      <c r="CP25" s="313"/>
      <c r="CQ25" s="313"/>
      <c r="CR25" s="224"/>
      <c r="CS25" s="224"/>
      <c r="CT25" s="224"/>
      <c r="CU25" s="224"/>
      <c r="CV25" s="224"/>
      <c r="CW25" s="224"/>
      <c r="CX25" s="224"/>
      <c r="CY25" s="853"/>
      <c r="CZ25" s="77"/>
      <c r="DA25" s="77"/>
    </row>
    <row r="26" spans="1:105" ht="18.75" customHeight="1" x14ac:dyDescent="0.25">
      <c r="A26" s="26"/>
      <c r="B26" s="222">
        <v>20</v>
      </c>
      <c r="C26" s="1033"/>
      <c r="D26" s="918"/>
      <c r="E26" s="1035"/>
      <c r="F26" s="749"/>
      <c r="G26" s="750"/>
      <c r="H26" s="919"/>
      <c r="I26" s="920"/>
      <c r="J26" s="32"/>
      <c r="K26" s="32"/>
      <c r="L26" s="1075"/>
      <c r="M26" s="49"/>
      <c r="O26" s="1059"/>
      <c r="P26" s="386"/>
      <c r="Q26" s="32"/>
      <c r="R26" s="924"/>
      <c r="S26" s="923"/>
      <c r="T26" s="379"/>
      <c r="U26" s="379"/>
      <c r="V26" s="926"/>
      <c r="W26" s="928"/>
      <c r="X26" s="929"/>
      <c r="Y26" s="931"/>
      <c r="Z26" s="930"/>
      <c r="AA26" s="766"/>
      <c r="AB26" s="766"/>
      <c r="AC26" s="766"/>
      <c r="AD26" s="754"/>
      <c r="AE26" s="752"/>
      <c r="AF26" s="752"/>
      <c r="AG26" s="891"/>
      <c r="AH26" s="458"/>
      <c r="AI26" s="31"/>
      <c r="AJ26" s="31"/>
      <c r="AK26" s="459"/>
      <c r="AL26" s="933"/>
      <c r="AM26" s="466"/>
      <c r="AN26" s="934"/>
      <c r="AO26" s="934"/>
      <c r="AP26" s="934"/>
      <c r="AQ26" s="936"/>
      <c r="AR26" s="36"/>
      <c r="AS26" s="26"/>
      <c r="AT26" s="137"/>
      <c r="AU26" s="247"/>
      <c r="AV26" s="1"/>
      <c r="AW26" s="172" t="s">
        <v>285</v>
      </c>
      <c r="AX26" s="246"/>
      <c r="AY26" s="137"/>
      <c r="AZ26" s="137"/>
      <c r="BD26" s="673"/>
      <c r="BE26" s="77"/>
      <c r="BF26" s="641"/>
      <c r="BG26" s="641"/>
      <c r="BH26" s="309"/>
      <c r="BI26" s="134"/>
      <c r="BJ26" s="130"/>
      <c r="BK26" s="224"/>
      <c r="BL26" s="224"/>
      <c r="BM26" s="314"/>
      <c r="BN26" s="224"/>
      <c r="BO26" s="224"/>
      <c r="BP26" s="224"/>
      <c r="BQ26" s="224"/>
      <c r="BR26" s="224"/>
      <c r="BS26" s="224"/>
      <c r="BT26" s="224"/>
      <c r="BU26" s="224"/>
      <c r="BV26" s="224"/>
      <c r="BW26" s="224"/>
      <c r="BX26" s="224"/>
      <c r="BY26" s="224"/>
      <c r="BZ26" s="224"/>
      <c r="CA26" s="224"/>
      <c r="CB26" s="224"/>
      <c r="CC26" s="224"/>
      <c r="CD26" s="224"/>
      <c r="CE26" s="224"/>
      <c r="CF26" s="224"/>
      <c r="CG26" s="224"/>
      <c r="CH26" s="224"/>
      <c r="CI26" s="224"/>
      <c r="CJ26" s="224"/>
      <c r="CK26" s="224"/>
      <c r="CL26" s="224"/>
      <c r="CM26" s="224"/>
      <c r="CN26" s="313"/>
      <c r="CO26" s="313"/>
      <c r="CP26" s="313"/>
      <c r="CQ26" s="313"/>
      <c r="CR26" s="224"/>
      <c r="CS26" s="224"/>
      <c r="CT26" s="224"/>
      <c r="CU26" s="224"/>
      <c r="CV26" s="224"/>
      <c r="CW26" s="224"/>
      <c r="CX26" s="224"/>
      <c r="CY26" s="853"/>
      <c r="CZ26" s="77"/>
      <c r="DA26" s="77"/>
    </row>
    <row r="27" spans="1:105" ht="18.75" customHeight="1" x14ac:dyDescent="0.25">
      <c r="A27" s="26"/>
      <c r="B27" s="222">
        <v>21</v>
      </c>
      <c r="C27" s="1033"/>
      <c r="D27" s="918"/>
      <c r="E27" s="1035"/>
      <c r="F27" s="749"/>
      <c r="G27" s="750"/>
      <c r="H27" s="919"/>
      <c r="I27" s="920"/>
      <c r="J27" s="32"/>
      <c r="K27" s="32"/>
      <c r="L27" s="1075"/>
      <c r="M27" s="49"/>
      <c r="O27" s="1059"/>
      <c r="P27" s="386"/>
      <c r="Q27" s="32"/>
      <c r="R27" s="924"/>
      <c r="S27" s="923"/>
      <c r="T27" s="379"/>
      <c r="U27" s="379"/>
      <c r="V27" s="926"/>
      <c r="W27" s="928"/>
      <c r="X27" s="929"/>
      <c r="Y27" s="931"/>
      <c r="Z27" s="930"/>
      <c r="AA27" s="766"/>
      <c r="AB27" s="766"/>
      <c r="AC27" s="766"/>
      <c r="AD27" s="754"/>
      <c r="AE27" s="752"/>
      <c r="AF27" s="752"/>
      <c r="AG27" s="891"/>
      <c r="AH27" s="458"/>
      <c r="AI27" s="31"/>
      <c r="AJ27" s="31"/>
      <c r="AK27" s="459"/>
      <c r="AL27" s="933"/>
      <c r="AM27" s="466"/>
      <c r="AN27" s="934"/>
      <c r="AO27" s="934"/>
      <c r="AP27" s="934"/>
      <c r="AQ27" s="936"/>
      <c r="AR27" s="36"/>
      <c r="AS27" s="26"/>
      <c r="AT27" s="137"/>
      <c r="AU27" s="247"/>
      <c r="AV27" s="1"/>
      <c r="AW27" s="1228" t="s">
        <v>329</v>
      </c>
      <c r="AX27" s="246"/>
      <c r="AY27" s="137"/>
      <c r="AZ27" s="137"/>
      <c r="BD27" s="673"/>
      <c r="BE27" s="77"/>
      <c r="BF27" s="641"/>
      <c r="BG27" s="641"/>
      <c r="BH27" s="309"/>
      <c r="BI27" s="134"/>
      <c r="BJ27" s="130"/>
      <c r="BK27" s="224"/>
      <c r="BL27" s="224"/>
      <c r="BM27" s="314"/>
      <c r="BN27" s="224"/>
      <c r="BO27" s="224"/>
      <c r="BP27" s="224"/>
      <c r="BQ27" s="224"/>
      <c r="BR27" s="224"/>
      <c r="BS27" s="224"/>
      <c r="BT27" s="224"/>
      <c r="BU27" s="224"/>
      <c r="BV27" s="224"/>
      <c r="BW27" s="224"/>
      <c r="BX27" s="224"/>
      <c r="BY27" s="224"/>
      <c r="BZ27" s="224"/>
      <c r="CA27" s="224"/>
      <c r="CB27" s="224"/>
      <c r="CC27" s="224"/>
      <c r="CD27" s="224"/>
      <c r="CE27" s="224"/>
      <c r="CF27" s="224"/>
      <c r="CG27" s="224"/>
      <c r="CH27" s="224"/>
      <c r="CI27" s="224"/>
      <c r="CJ27" s="224"/>
      <c r="CK27" s="224"/>
      <c r="CL27" s="224"/>
      <c r="CM27" s="224"/>
      <c r="CN27" s="313"/>
      <c r="CO27" s="313"/>
      <c r="CP27" s="313"/>
      <c r="CQ27" s="313"/>
      <c r="CR27" s="224"/>
      <c r="CS27" s="224"/>
      <c r="CT27" s="224"/>
      <c r="CU27" s="224"/>
      <c r="CV27" s="224"/>
      <c r="CW27" s="224"/>
      <c r="CX27" s="224"/>
      <c r="CY27" s="853"/>
      <c r="CZ27" s="77"/>
      <c r="DA27" s="77"/>
    </row>
    <row r="28" spans="1:105" ht="18.75" customHeight="1" x14ac:dyDescent="0.25">
      <c r="A28" s="26"/>
      <c r="B28" s="222">
        <v>22</v>
      </c>
      <c r="C28" s="1033"/>
      <c r="D28" s="918"/>
      <c r="E28" s="1035"/>
      <c r="F28" s="749"/>
      <c r="G28" s="750"/>
      <c r="H28" s="919"/>
      <c r="I28" s="920"/>
      <c r="J28" s="32"/>
      <c r="K28" s="32"/>
      <c r="L28" s="1075"/>
      <c r="M28" s="49"/>
      <c r="O28" s="1059"/>
      <c r="P28" s="386"/>
      <c r="Q28" s="32"/>
      <c r="R28" s="924"/>
      <c r="S28" s="923"/>
      <c r="T28" s="379"/>
      <c r="U28" s="379"/>
      <c r="V28" s="926"/>
      <c r="W28" s="928"/>
      <c r="X28" s="929"/>
      <c r="Y28" s="931"/>
      <c r="Z28" s="930"/>
      <c r="AA28" s="766"/>
      <c r="AB28" s="766"/>
      <c r="AC28" s="766"/>
      <c r="AD28" s="754"/>
      <c r="AE28" s="752"/>
      <c r="AF28" s="752"/>
      <c r="AG28" s="891"/>
      <c r="AH28" s="458"/>
      <c r="AI28" s="31"/>
      <c r="AJ28" s="31"/>
      <c r="AK28" s="459"/>
      <c r="AL28" s="933"/>
      <c r="AM28" s="466"/>
      <c r="AN28" s="934"/>
      <c r="AO28" s="934"/>
      <c r="AP28" s="934"/>
      <c r="AQ28" s="936"/>
      <c r="AR28" s="36"/>
      <c r="AS28" s="26"/>
      <c r="AT28" s="137"/>
      <c r="AU28" s="250" t="s">
        <v>17</v>
      </c>
      <c r="AV28" s="1"/>
      <c r="AW28" s="1228" t="s">
        <v>286</v>
      </c>
      <c r="AX28" s="246"/>
      <c r="AY28" s="137"/>
      <c r="AZ28" s="137"/>
      <c r="BD28" s="673"/>
      <c r="BE28" s="77"/>
      <c r="BF28" s="641"/>
      <c r="BG28" s="641"/>
      <c r="BH28" s="309"/>
      <c r="BI28" s="134"/>
      <c r="BJ28" s="130"/>
      <c r="BK28" s="224"/>
      <c r="BL28" s="224"/>
      <c r="BM28" s="314"/>
      <c r="BN28" s="224"/>
      <c r="BO28" s="224"/>
      <c r="BP28" s="224"/>
      <c r="BQ28" s="224"/>
      <c r="BR28" s="224"/>
      <c r="BS28" s="224"/>
      <c r="BT28" s="224"/>
      <c r="BU28" s="224"/>
      <c r="BV28" s="224"/>
      <c r="BW28" s="224"/>
      <c r="BX28" s="224"/>
      <c r="BY28" s="224"/>
      <c r="BZ28" s="224"/>
      <c r="CA28" s="224"/>
      <c r="CB28" s="224"/>
      <c r="CC28" s="224"/>
      <c r="CD28" s="224"/>
      <c r="CE28" s="224"/>
      <c r="CF28" s="224"/>
      <c r="CG28" s="224"/>
      <c r="CH28" s="224"/>
      <c r="CI28" s="224"/>
      <c r="CJ28" s="224"/>
      <c r="CK28" s="224"/>
      <c r="CL28" s="224"/>
      <c r="CM28" s="224"/>
      <c r="CN28" s="313"/>
      <c r="CO28" s="313"/>
      <c r="CP28" s="313"/>
      <c r="CQ28" s="313"/>
      <c r="CR28" s="224"/>
      <c r="CS28" s="224"/>
      <c r="CT28" s="224"/>
      <c r="CU28" s="224"/>
      <c r="CV28" s="224"/>
      <c r="CW28" s="224"/>
      <c r="CX28" s="224"/>
      <c r="CY28" s="853"/>
      <c r="CZ28" s="77"/>
      <c r="DA28" s="77"/>
    </row>
    <row r="29" spans="1:105" ht="18.75" customHeight="1" x14ac:dyDescent="0.25">
      <c r="A29" s="26"/>
      <c r="B29" s="222">
        <v>23</v>
      </c>
      <c r="C29" s="1033"/>
      <c r="D29" s="918"/>
      <c r="E29" s="1035"/>
      <c r="F29" s="749"/>
      <c r="G29" s="750"/>
      <c r="H29" s="919"/>
      <c r="I29" s="920"/>
      <c r="J29" s="32"/>
      <c r="K29" s="32"/>
      <c r="L29" s="1075"/>
      <c r="M29" s="49"/>
      <c r="O29" s="1059"/>
      <c r="P29" s="386"/>
      <c r="Q29" s="32"/>
      <c r="R29" s="924"/>
      <c r="S29" s="923"/>
      <c r="T29" s="379"/>
      <c r="U29" s="379"/>
      <c r="V29" s="926"/>
      <c r="W29" s="928"/>
      <c r="X29" s="929"/>
      <c r="Y29" s="931"/>
      <c r="Z29" s="930"/>
      <c r="AA29" s="766"/>
      <c r="AB29" s="766"/>
      <c r="AC29" s="766"/>
      <c r="AD29" s="754"/>
      <c r="AE29" s="752"/>
      <c r="AF29" s="752"/>
      <c r="AG29" s="891"/>
      <c r="AH29" s="458"/>
      <c r="AI29" s="31"/>
      <c r="AJ29" s="31"/>
      <c r="AK29" s="459"/>
      <c r="AL29" s="933"/>
      <c r="AM29" s="466"/>
      <c r="AN29" s="934"/>
      <c r="AO29" s="934"/>
      <c r="AP29" s="934"/>
      <c r="AQ29" s="936"/>
      <c r="AR29" s="36"/>
      <c r="AS29" s="26"/>
      <c r="AT29" s="137"/>
      <c r="AU29" s="247" t="s">
        <v>275</v>
      </c>
      <c r="AV29" s="1"/>
      <c r="AW29" s="1228" t="s">
        <v>1771</v>
      </c>
      <c r="AX29" s="246"/>
      <c r="AY29" s="137"/>
      <c r="AZ29" s="137"/>
      <c r="BD29" s="673"/>
      <c r="BE29" s="77"/>
      <c r="BF29" s="641"/>
      <c r="BG29" s="641"/>
      <c r="BH29" s="309"/>
      <c r="BI29" s="134"/>
      <c r="BJ29" s="130"/>
      <c r="BK29" s="224"/>
      <c r="BL29" s="224"/>
      <c r="BM29" s="314"/>
      <c r="BN29" s="224"/>
      <c r="BO29" s="224"/>
      <c r="BP29" s="224"/>
      <c r="BQ29" s="224"/>
      <c r="BR29" s="224"/>
      <c r="BS29" s="224"/>
      <c r="BT29" s="224"/>
      <c r="BU29" s="224"/>
      <c r="BV29" s="224"/>
      <c r="BW29" s="224"/>
      <c r="BX29" s="224"/>
      <c r="BY29" s="224"/>
      <c r="BZ29" s="224"/>
      <c r="CA29" s="224"/>
      <c r="CB29" s="224"/>
      <c r="CC29" s="224"/>
      <c r="CD29" s="224"/>
      <c r="CE29" s="224"/>
      <c r="CF29" s="224"/>
      <c r="CG29" s="224"/>
      <c r="CH29" s="224"/>
      <c r="CI29" s="224"/>
      <c r="CJ29" s="224"/>
      <c r="CK29" s="224"/>
      <c r="CL29" s="224"/>
      <c r="CM29" s="224"/>
      <c r="CN29" s="313"/>
      <c r="CO29" s="313"/>
      <c r="CP29" s="313"/>
      <c r="CQ29" s="313"/>
      <c r="CR29" s="224"/>
      <c r="CS29" s="224"/>
      <c r="CT29" s="224"/>
      <c r="CU29" s="224"/>
      <c r="CV29" s="224"/>
      <c r="CW29" s="224"/>
      <c r="CX29" s="224"/>
      <c r="CY29" s="853"/>
      <c r="CZ29" s="77"/>
      <c r="DA29" s="77"/>
    </row>
    <row r="30" spans="1:105" ht="18.75" customHeight="1" x14ac:dyDescent="0.25">
      <c r="A30" s="26"/>
      <c r="B30" s="222">
        <v>24</v>
      </c>
      <c r="C30" s="1033"/>
      <c r="D30" s="918"/>
      <c r="E30" s="1035"/>
      <c r="F30" s="749"/>
      <c r="G30" s="750"/>
      <c r="H30" s="919"/>
      <c r="I30" s="920"/>
      <c r="J30" s="32"/>
      <c r="K30" s="32"/>
      <c r="L30" s="1075"/>
      <c r="M30" s="49"/>
      <c r="O30" s="1059"/>
      <c r="P30" s="386"/>
      <c r="Q30" s="32"/>
      <c r="R30" s="924"/>
      <c r="S30" s="923"/>
      <c r="T30" s="379"/>
      <c r="U30" s="379"/>
      <c r="V30" s="926"/>
      <c r="W30" s="928"/>
      <c r="X30" s="929"/>
      <c r="Y30" s="931"/>
      <c r="Z30" s="930"/>
      <c r="AA30" s="766"/>
      <c r="AB30" s="766"/>
      <c r="AC30" s="766"/>
      <c r="AD30" s="754"/>
      <c r="AE30" s="752"/>
      <c r="AF30" s="752"/>
      <c r="AG30" s="891"/>
      <c r="AH30" s="458"/>
      <c r="AI30" s="31"/>
      <c r="AJ30" s="31"/>
      <c r="AK30" s="459"/>
      <c r="AL30" s="933"/>
      <c r="AM30" s="466"/>
      <c r="AN30" s="934"/>
      <c r="AO30" s="934"/>
      <c r="AP30" s="934"/>
      <c r="AQ30" s="936"/>
      <c r="AR30" s="36"/>
      <c r="AS30" s="26"/>
      <c r="AT30" s="137"/>
      <c r="AU30" s="247" t="s">
        <v>276</v>
      </c>
      <c r="AV30" s="1"/>
      <c r="AW30" s="1228" t="s">
        <v>331</v>
      </c>
      <c r="AX30" s="246"/>
      <c r="AY30" s="137"/>
      <c r="AZ30" s="137"/>
      <c r="BD30" s="673"/>
      <c r="BE30" s="77"/>
      <c r="BF30" s="641"/>
      <c r="BG30" s="641"/>
      <c r="BH30" s="309"/>
      <c r="BI30" s="134"/>
      <c r="BJ30" s="130"/>
      <c r="BK30" s="224"/>
      <c r="BL30" s="224"/>
      <c r="BM30" s="314"/>
      <c r="BN30" s="224"/>
      <c r="BO30" s="224"/>
      <c r="BP30" s="224"/>
      <c r="BQ30" s="224"/>
      <c r="BR30" s="224"/>
      <c r="BS30" s="224"/>
      <c r="BT30" s="224"/>
      <c r="BU30" s="224"/>
      <c r="BV30" s="224"/>
      <c r="BW30" s="224"/>
      <c r="BX30" s="224"/>
      <c r="BY30" s="224"/>
      <c r="BZ30" s="224"/>
      <c r="CA30" s="224"/>
      <c r="CB30" s="224"/>
      <c r="CC30" s="224"/>
      <c r="CD30" s="224"/>
      <c r="CE30" s="224"/>
      <c r="CF30" s="224"/>
      <c r="CG30" s="224"/>
      <c r="CH30" s="224"/>
      <c r="CI30" s="224"/>
      <c r="CJ30" s="224"/>
      <c r="CK30" s="224"/>
      <c r="CL30" s="224"/>
      <c r="CM30" s="224"/>
      <c r="CN30" s="313"/>
      <c r="CO30" s="313"/>
      <c r="CP30" s="313"/>
      <c r="CQ30" s="313"/>
      <c r="CR30" s="224"/>
      <c r="CS30" s="224"/>
      <c r="CT30" s="224"/>
      <c r="CU30" s="224"/>
      <c r="CV30" s="224"/>
      <c r="CW30" s="224"/>
      <c r="CX30" s="224"/>
      <c r="CY30" s="853"/>
      <c r="CZ30" s="77"/>
      <c r="DA30" s="77"/>
    </row>
    <row r="31" spans="1:105" ht="18.75" customHeight="1" x14ac:dyDescent="0.25">
      <c r="A31" s="26"/>
      <c r="B31" s="222">
        <v>25</v>
      </c>
      <c r="C31" s="1033"/>
      <c r="D31" s="918"/>
      <c r="E31" s="1035"/>
      <c r="F31" s="749"/>
      <c r="G31" s="750"/>
      <c r="H31" s="919"/>
      <c r="I31" s="920"/>
      <c r="J31" s="32"/>
      <c r="K31" s="32"/>
      <c r="L31" s="1075"/>
      <c r="M31" s="49"/>
      <c r="O31" s="1059"/>
      <c r="P31" s="386"/>
      <c r="Q31" s="32"/>
      <c r="R31" s="924"/>
      <c r="S31" s="923"/>
      <c r="T31" s="379"/>
      <c r="U31" s="379"/>
      <c r="V31" s="926"/>
      <c r="W31" s="928"/>
      <c r="X31" s="929"/>
      <c r="Y31" s="931"/>
      <c r="Z31" s="930"/>
      <c r="AA31" s="766"/>
      <c r="AB31" s="766"/>
      <c r="AC31" s="766"/>
      <c r="AD31" s="754"/>
      <c r="AE31" s="752"/>
      <c r="AF31" s="752"/>
      <c r="AG31" s="891"/>
      <c r="AH31" s="458"/>
      <c r="AI31" s="31"/>
      <c r="AJ31" s="31"/>
      <c r="AK31" s="459"/>
      <c r="AL31" s="933"/>
      <c r="AM31" s="466"/>
      <c r="AN31" s="934"/>
      <c r="AO31" s="934"/>
      <c r="AP31" s="934"/>
      <c r="AQ31" s="936"/>
      <c r="AR31" s="36"/>
      <c r="AS31" s="26"/>
      <c r="AT31" s="137"/>
      <c r="AU31" s="247" t="s">
        <v>667</v>
      </c>
      <c r="AV31" s="1"/>
      <c r="AW31" s="1228" t="s">
        <v>1742</v>
      </c>
      <c r="AX31" s="246"/>
      <c r="AY31" s="137"/>
      <c r="AZ31" s="137"/>
      <c r="BD31" s="673"/>
      <c r="BE31" s="77"/>
      <c r="BF31" s="641"/>
      <c r="BG31" s="641"/>
      <c r="BH31" s="309"/>
      <c r="BI31" s="134"/>
      <c r="BJ31" s="130"/>
      <c r="BK31" s="224"/>
      <c r="BL31" s="224"/>
      <c r="BM31" s="314"/>
      <c r="BN31" s="224"/>
      <c r="BO31" s="224"/>
      <c r="BP31" s="224"/>
      <c r="BQ31" s="224"/>
      <c r="BR31" s="224"/>
      <c r="BS31" s="224"/>
      <c r="BT31" s="224"/>
      <c r="BU31" s="224"/>
      <c r="BV31" s="224"/>
      <c r="BW31" s="224"/>
      <c r="BX31" s="224"/>
      <c r="BY31" s="224"/>
      <c r="BZ31" s="224"/>
      <c r="CA31" s="224"/>
      <c r="CB31" s="224"/>
      <c r="CC31" s="224"/>
      <c r="CD31" s="224"/>
      <c r="CE31" s="224"/>
      <c r="CF31" s="224"/>
      <c r="CG31" s="224"/>
      <c r="CH31" s="224"/>
      <c r="CI31" s="224"/>
      <c r="CJ31" s="224"/>
      <c r="CK31" s="224"/>
      <c r="CL31" s="224"/>
      <c r="CM31" s="224"/>
      <c r="CN31" s="313"/>
      <c r="CO31" s="313"/>
      <c r="CP31" s="313"/>
      <c r="CQ31" s="313"/>
      <c r="CR31" s="224"/>
      <c r="CS31" s="224"/>
      <c r="CT31" s="224"/>
      <c r="CU31" s="224"/>
      <c r="CV31" s="224"/>
      <c r="CW31" s="224"/>
      <c r="CX31" s="224"/>
      <c r="CY31" s="853"/>
      <c r="CZ31" s="77"/>
      <c r="DA31" s="77"/>
    </row>
    <row r="32" spans="1:105" ht="18.75" customHeight="1" x14ac:dyDescent="0.25">
      <c r="A32" s="26"/>
      <c r="B32" s="222">
        <v>26</v>
      </c>
      <c r="C32" s="1033"/>
      <c r="D32" s="918"/>
      <c r="E32" s="1035"/>
      <c r="F32" s="749"/>
      <c r="G32" s="750"/>
      <c r="H32" s="919"/>
      <c r="I32" s="920"/>
      <c r="J32" s="32"/>
      <c r="K32" s="32"/>
      <c r="L32" s="1075"/>
      <c r="M32" s="49"/>
      <c r="O32" s="1059"/>
      <c r="P32" s="386"/>
      <c r="Q32" s="32"/>
      <c r="R32" s="924"/>
      <c r="S32" s="923"/>
      <c r="T32" s="379"/>
      <c r="U32" s="379"/>
      <c r="V32" s="926"/>
      <c r="W32" s="928"/>
      <c r="X32" s="929"/>
      <c r="Y32" s="931"/>
      <c r="Z32" s="930"/>
      <c r="AA32" s="766"/>
      <c r="AB32" s="766"/>
      <c r="AC32" s="766"/>
      <c r="AD32" s="754"/>
      <c r="AE32" s="752"/>
      <c r="AF32" s="752"/>
      <c r="AG32" s="891"/>
      <c r="AH32" s="458"/>
      <c r="AI32" s="31"/>
      <c r="AJ32" s="31"/>
      <c r="AK32" s="459"/>
      <c r="AL32" s="933"/>
      <c r="AM32" s="466"/>
      <c r="AN32" s="934"/>
      <c r="AO32" s="934"/>
      <c r="AP32" s="934"/>
      <c r="AQ32" s="936"/>
      <c r="AR32" s="36"/>
      <c r="AS32" s="26"/>
      <c r="AT32" s="137"/>
      <c r="AU32" s="247" t="s">
        <v>277</v>
      </c>
      <c r="AV32" s="1"/>
      <c r="AW32" s="1228" t="s">
        <v>332</v>
      </c>
      <c r="AX32" s="246"/>
      <c r="AY32" s="137"/>
      <c r="AZ32" s="137"/>
      <c r="BD32" s="673"/>
      <c r="BE32" s="77"/>
      <c r="BF32" s="641"/>
      <c r="BG32" s="641"/>
      <c r="BH32" s="309"/>
      <c r="BI32" s="134"/>
      <c r="BJ32" s="130"/>
      <c r="BK32" s="224"/>
      <c r="BL32" s="224"/>
      <c r="BM32" s="314"/>
      <c r="BN32" s="224"/>
      <c r="BO32" s="224"/>
      <c r="BP32" s="224"/>
      <c r="BQ32" s="224"/>
      <c r="BR32" s="224"/>
      <c r="BS32" s="224"/>
      <c r="BT32" s="224"/>
      <c r="BU32" s="224"/>
      <c r="BV32" s="224"/>
      <c r="BW32" s="224"/>
      <c r="BX32" s="224"/>
      <c r="BY32" s="224"/>
      <c r="BZ32" s="224"/>
      <c r="CA32" s="224"/>
      <c r="CB32" s="224"/>
      <c r="CC32" s="224"/>
      <c r="CD32" s="224"/>
      <c r="CE32" s="224"/>
      <c r="CF32" s="224"/>
      <c r="CG32" s="224"/>
      <c r="CH32" s="224"/>
      <c r="CI32" s="224"/>
      <c r="CJ32" s="224"/>
      <c r="CK32" s="224"/>
      <c r="CL32" s="224"/>
      <c r="CM32" s="224"/>
      <c r="CN32" s="313"/>
      <c r="CO32" s="313"/>
      <c r="CP32" s="313"/>
      <c r="CQ32" s="313"/>
      <c r="CR32" s="224"/>
      <c r="CS32" s="224"/>
      <c r="CT32" s="224"/>
      <c r="CU32" s="224"/>
      <c r="CV32" s="224"/>
      <c r="CW32" s="224"/>
      <c r="CX32" s="224"/>
      <c r="CY32" s="853"/>
      <c r="CZ32" s="77"/>
      <c r="DA32" s="77"/>
    </row>
    <row r="33" spans="1:105" ht="18.75" customHeight="1" x14ac:dyDescent="0.25">
      <c r="A33" s="26"/>
      <c r="B33" s="222">
        <v>27</v>
      </c>
      <c r="C33" s="1033"/>
      <c r="D33" s="918"/>
      <c r="E33" s="1035"/>
      <c r="F33" s="749"/>
      <c r="G33" s="750"/>
      <c r="H33" s="919"/>
      <c r="I33" s="920"/>
      <c r="J33" s="32"/>
      <c r="K33" s="32"/>
      <c r="L33" s="1075"/>
      <c r="M33" s="49"/>
      <c r="O33" s="1059"/>
      <c r="P33" s="386"/>
      <c r="Q33" s="32"/>
      <c r="R33" s="924"/>
      <c r="S33" s="923"/>
      <c r="T33" s="379"/>
      <c r="U33" s="379"/>
      <c r="V33" s="926"/>
      <c r="W33" s="928"/>
      <c r="X33" s="929"/>
      <c r="Y33" s="931"/>
      <c r="Z33" s="930"/>
      <c r="AA33" s="766"/>
      <c r="AB33" s="766"/>
      <c r="AC33" s="766"/>
      <c r="AD33" s="754"/>
      <c r="AE33" s="752"/>
      <c r="AF33" s="752"/>
      <c r="AG33" s="891"/>
      <c r="AH33" s="458"/>
      <c r="AI33" s="31"/>
      <c r="AJ33" s="31"/>
      <c r="AK33" s="459"/>
      <c r="AL33" s="933"/>
      <c r="AM33" s="466"/>
      <c r="AN33" s="934"/>
      <c r="AO33" s="934"/>
      <c r="AP33" s="934"/>
      <c r="AQ33" s="936"/>
      <c r="AR33" s="36"/>
      <c r="AS33" s="26"/>
      <c r="AT33" s="137"/>
      <c r="AU33" s="247"/>
      <c r="AV33" s="1"/>
      <c r="AW33" s="1228" t="s">
        <v>333</v>
      </c>
      <c r="AX33" s="246"/>
      <c r="AY33" s="137"/>
      <c r="AZ33" s="137"/>
      <c r="BD33" s="673"/>
      <c r="BE33" s="77"/>
      <c r="BF33" s="641"/>
      <c r="BG33" s="641"/>
      <c r="BH33" s="309"/>
      <c r="BI33" s="134"/>
      <c r="BJ33" s="130"/>
      <c r="BK33" s="224"/>
      <c r="BL33" s="224"/>
      <c r="BM33" s="314"/>
      <c r="BN33" s="224"/>
      <c r="BO33" s="224"/>
      <c r="BP33" s="224"/>
      <c r="BQ33" s="224"/>
      <c r="BR33" s="224"/>
      <c r="BS33" s="224"/>
      <c r="BT33" s="224"/>
      <c r="BU33" s="224"/>
      <c r="BV33" s="224"/>
      <c r="BW33" s="224"/>
      <c r="BX33" s="224"/>
      <c r="BY33" s="224"/>
      <c r="BZ33" s="224"/>
      <c r="CA33" s="224"/>
      <c r="CB33" s="224"/>
      <c r="CC33" s="224"/>
      <c r="CD33" s="224"/>
      <c r="CE33" s="224"/>
      <c r="CF33" s="224"/>
      <c r="CG33" s="224"/>
      <c r="CH33" s="224"/>
      <c r="CI33" s="224"/>
      <c r="CJ33" s="224"/>
      <c r="CK33" s="224"/>
      <c r="CL33" s="224"/>
      <c r="CM33" s="224"/>
      <c r="CN33" s="313"/>
      <c r="CO33" s="313"/>
      <c r="CP33" s="313"/>
      <c r="CQ33" s="313"/>
      <c r="CR33" s="224"/>
      <c r="CS33" s="224"/>
      <c r="CT33" s="224"/>
      <c r="CU33" s="224"/>
      <c r="CV33" s="224"/>
      <c r="CW33" s="224"/>
      <c r="CX33" s="224"/>
      <c r="CY33" s="853"/>
      <c r="CZ33" s="77"/>
      <c r="DA33" s="77"/>
    </row>
    <row r="34" spans="1:105" ht="18.75" customHeight="1" thickBot="1" x14ac:dyDescent="0.3">
      <c r="A34" s="26"/>
      <c r="B34" s="222">
        <v>28</v>
      </c>
      <c r="C34" s="1033"/>
      <c r="D34" s="918"/>
      <c r="E34" s="1035"/>
      <c r="F34" s="749"/>
      <c r="G34" s="750"/>
      <c r="H34" s="919"/>
      <c r="I34" s="920"/>
      <c r="J34" s="32"/>
      <c r="K34" s="32"/>
      <c r="L34" s="1075"/>
      <c r="M34" s="49"/>
      <c r="O34" s="1059"/>
      <c r="P34" s="386"/>
      <c r="Q34" s="32"/>
      <c r="R34" s="924"/>
      <c r="S34" s="923"/>
      <c r="T34" s="379"/>
      <c r="U34" s="379"/>
      <c r="V34" s="926"/>
      <c r="W34" s="928"/>
      <c r="X34" s="929"/>
      <c r="Y34" s="931"/>
      <c r="Z34" s="930"/>
      <c r="AA34" s="766"/>
      <c r="AB34" s="766"/>
      <c r="AC34" s="766"/>
      <c r="AD34" s="754"/>
      <c r="AE34" s="752"/>
      <c r="AF34" s="752"/>
      <c r="AG34" s="891"/>
      <c r="AH34" s="458"/>
      <c r="AI34" s="31"/>
      <c r="AJ34" s="31"/>
      <c r="AK34" s="459"/>
      <c r="AL34" s="933"/>
      <c r="AM34" s="466"/>
      <c r="AN34" s="934"/>
      <c r="AO34" s="934"/>
      <c r="AP34" s="934"/>
      <c r="AQ34" s="936"/>
      <c r="AR34" s="36"/>
      <c r="AS34" s="26"/>
      <c r="AT34" s="137"/>
      <c r="AU34" s="252"/>
      <c r="AV34" s="253"/>
      <c r="AW34" s="253" t="s">
        <v>334</v>
      </c>
      <c r="AX34" s="286"/>
      <c r="AY34" s="137"/>
      <c r="AZ34" s="137"/>
      <c r="BD34" s="673"/>
      <c r="BE34" s="77"/>
      <c r="BF34" s="641"/>
      <c r="BG34" s="641"/>
      <c r="BH34" s="309"/>
      <c r="BI34" s="134"/>
      <c r="BJ34" s="130"/>
      <c r="BK34" s="224"/>
      <c r="BL34" s="224"/>
      <c r="BM34" s="314"/>
      <c r="BN34" s="224"/>
      <c r="BO34" s="224"/>
      <c r="BP34" s="224"/>
      <c r="BQ34" s="224"/>
      <c r="BR34" s="224"/>
      <c r="BS34" s="224"/>
      <c r="BT34" s="224"/>
      <c r="BU34" s="224"/>
      <c r="BV34" s="224"/>
      <c r="BW34" s="224"/>
      <c r="BX34" s="224"/>
      <c r="BY34" s="224"/>
      <c r="BZ34" s="224"/>
      <c r="CA34" s="224"/>
      <c r="CB34" s="224"/>
      <c r="CC34" s="224"/>
      <c r="CD34" s="224"/>
      <c r="CE34" s="224"/>
      <c r="CF34" s="224"/>
      <c r="CG34" s="224"/>
      <c r="CH34" s="224"/>
      <c r="CI34" s="224"/>
      <c r="CJ34" s="224"/>
      <c r="CK34" s="224"/>
      <c r="CL34" s="224"/>
      <c r="CM34" s="224"/>
      <c r="CN34" s="313"/>
      <c r="CO34" s="313"/>
      <c r="CP34" s="313"/>
      <c r="CQ34" s="313"/>
      <c r="CR34" s="224"/>
      <c r="CS34" s="224"/>
      <c r="CT34" s="224"/>
      <c r="CU34" s="224"/>
      <c r="CV34" s="224"/>
      <c r="CW34" s="224"/>
      <c r="CX34" s="224"/>
      <c r="CY34" s="853"/>
      <c r="CZ34" s="77"/>
      <c r="DA34" s="77"/>
    </row>
    <row r="35" spans="1:105" ht="18.75" customHeight="1" x14ac:dyDescent="0.25">
      <c r="A35" s="26"/>
      <c r="B35" s="222">
        <v>29</v>
      </c>
      <c r="C35" s="1033"/>
      <c r="D35" s="918"/>
      <c r="E35" s="1035"/>
      <c r="F35" s="749"/>
      <c r="G35" s="750"/>
      <c r="H35" s="919"/>
      <c r="I35" s="920"/>
      <c r="J35" s="32"/>
      <c r="K35" s="32"/>
      <c r="L35" s="1075"/>
      <c r="M35" s="49"/>
      <c r="O35" s="1059"/>
      <c r="P35" s="386"/>
      <c r="Q35" s="32"/>
      <c r="R35" s="924"/>
      <c r="S35" s="923"/>
      <c r="T35" s="379"/>
      <c r="U35" s="379"/>
      <c r="V35" s="926"/>
      <c r="W35" s="928"/>
      <c r="X35" s="929"/>
      <c r="Y35" s="931"/>
      <c r="Z35" s="930"/>
      <c r="AA35" s="766"/>
      <c r="AB35" s="766"/>
      <c r="AC35" s="766"/>
      <c r="AD35" s="754"/>
      <c r="AE35" s="752"/>
      <c r="AF35" s="752"/>
      <c r="AG35" s="891"/>
      <c r="AH35" s="458"/>
      <c r="AI35" s="31"/>
      <c r="AJ35" s="31"/>
      <c r="AK35" s="459"/>
      <c r="AL35" s="933"/>
      <c r="AM35" s="466"/>
      <c r="AN35" s="934"/>
      <c r="AO35" s="934"/>
      <c r="AP35" s="934"/>
      <c r="AQ35" s="936"/>
      <c r="AR35" s="36"/>
      <c r="AS35" s="26"/>
      <c r="AT35" s="137"/>
      <c r="AU35" s="137"/>
      <c r="AV35" s="137"/>
      <c r="AW35" s="137"/>
      <c r="AX35" s="137"/>
      <c r="AY35" s="137"/>
      <c r="AZ35" s="137"/>
      <c r="BD35" s="673"/>
      <c r="BE35" s="77"/>
      <c r="BF35" s="641"/>
      <c r="BG35" s="641"/>
      <c r="BH35" s="309"/>
      <c r="BI35" s="134"/>
      <c r="BJ35" s="130"/>
      <c r="BK35" s="224"/>
      <c r="BL35" s="224"/>
      <c r="BM35" s="314"/>
      <c r="BN35" s="224"/>
      <c r="BO35" s="224"/>
      <c r="BP35" s="224"/>
      <c r="BQ35" s="224"/>
      <c r="BR35" s="224"/>
      <c r="BS35" s="224"/>
      <c r="BT35" s="224"/>
      <c r="BU35" s="224"/>
      <c r="BV35" s="224"/>
      <c r="BW35" s="224"/>
      <c r="BX35" s="224"/>
      <c r="BY35" s="224"/>
      <c r="BZ35" s="224"/>
      <c r="CA35" s="224"/>
      <c r="CB35" s="224"/>
      <c r="CC35" s="224"/>
      <c r="CD35" s="224"/>
      <c r="CE35" s="224"/>
      <c r="CF35" s="224"/>
      <c r="CG35" s="224"/>
      <c r="CH35" s="224"/>
      <c r="CI35" s="224"/>
      <c r="CJ35" s="224"/>
      <c r="CK35" s="224"/>
      <c r="CL35" s="224"/>
      <c r="CM35" s="224"/>
      <c r="CN35" s="313"/>
      <c r="CO35" s="313"/>
      <c r="CP35" s="313"/>
      <c r="CQ35" s="313"/>
      <c r="CR35" s="224"/>
      <c r="CS35" s="224"/>
      <c r="CT35" s="224"/>
      <c r="CU35" s="224"/>
      <c r="CV35" s="224"/>
      <c r="CW35" s="224"/>
      <c r="CX35" s="224"/>
      <c r="CY35" s="853"/>
      <c r="CZ35" s="77"/>
      <c r="DA35" s="77"/>
    </row>
    <row r="36" spans="1:105" ht="18.75" customHeight="1" x14ac:dyDescent="0.25">
      <c r="A36" s="26"/>
      <c r="B36" s="222">
        <v>30</v>
      </c>
      <c r="C36" s="1033"/>
      <c r="D36" s="918"/>
      <c r="E36" s="1035"/>
      <c r="F36" s="749"/>
      <c r="G36" s="750"/>
      <c r="H36" s="919"/>
      <c r="I36" s="920"/>
      <c r="J36" s="32"/>
      <c r="K36" s="32"/>
      <c r="L36" s="1075"/>
      <c r="M36" s="49"/>
      <c r="O36" s="1059"/>
      <c r="P36" s="386"/>
      <c r="Q36" s="32"/>
      <c r="R36" s="924"/>
      <c r="S36" s="923"/>
      <c r="T36" s="379"/>
      <c r="U36" s="379"/>
      <c r="V36" s="926"/>
      <c r="W36" s="928"/>
      <c r="X36" s="929"/>
      <c r="Y36" s="931"/>
      <c r="Z36" s="930"/>
      <c r="AA36" s="766"/>
      <c r="AB36" s="766"/>
      <c r="AC36" s="766"/>
      <c r="AD36" s="754"/>
      <c r="AE36" s="752"/>
      <c r="AF36" s="752"/>
      <c r="AG36" s="891"/>
      <c r="AH36" s="461"/>
      <c r="AI36" s="32"/>
      <c r="AJ36" s="32"/>
      <c r="AK36" s="29"/>
      <c r="AL36" s="933"/>
      <c r="AM36" s="466"/>
      <c r="AN36" s="936"/>
      <c r="AO36" s="936"/>
      <c r="AP36" s="936"/>
      <c r="AQ36" s="936"/>
      <c r="AR36" s="36"/>
      <c r="AS36" s="26"/>
      <c r="AT36" s="137"/>
      <c r="AU36" s="137"/>
      <c r="AV36" s="137"/>
      <c r="AW36" s="137"/>
      <c r="AX36" s="137"/>
      <c r="AY36" s="137"/>
      <c r="AZ36" s="137"/>
      <c r="BD36" s="673"/>
      <c r="BE36" s="77"/>
      <c r="BF36" s="641"/>
      <c r="BG36" s="641"/>
      <c r="BH36" s="309"/>
      <c r="BI36" s="134"/>
      <c r="BJ36" s="130"/>
      <c r="BK36" s="224"/>
      <c r="BL36" s="224"/>
      <c r="BM36" s="314"/>
      <c r="BN36" s="224"/>
      <c r="BO36" s="224"/>
      <c r="BP36" s="224"/>
      <c r="BQ36" s="224"/>
      <c r="BR36" s="224"/>
      <c r="BS36" s="224"/>
      <c r="BT36" s="224"/>
      <c r="BU36" s="224"/>
      <c r="BV36" s="224"/>
      <c r="BW36" s="224"/>
      <c r="BX36" s="224"/>
      <c r="BY36" s="224"/>
      <c r="BZ36" s="224"/>
      <c r="CA36" s="224"/>
      <c r="CB36" s="224"/>
      <c r="CC36" s="224"/>
      <c r="CD36" s="224"/>
      <c r="CE36" s="224"/>
      <c r="CF36" s="224"/>
      <c r="CG36" s="224"/>
      <c r="CH36" s="224"/>
      <c r="CI36" s="224"/>
      <c r="CJ36" s="224"/>
      <c r="CK36" s="224"/>
      <c r="CL36" s="224"/>
      <c r="CM36" s="224"/>
      <c r="CN36" s="313"/>
      <c r="CO36" s="313"/>
      <c r="CP36" s="313"/>
      <c r="CQ36" s="313"/>
      <c r="CR36" s="224"/>
      <c r="CS36" s="224"/>
      <c r="CT36" s="224"/>
      <c r="CU36" s="224"/>
      <c r="CV36" s="224"/>
      <c r="CW36" s="224"/>
      <c r="CX36" s="224"/>
      <c r="CY36" s="853"/>
      <c r="CZ36" s="77"/>
      <c r="DA36" s="77"/>
    </row>
    <row r="37" spans="1:105" ht="18.75" customHeight="1" x14ac:dyDescent="0.25">
      <c r="A37" s="26"/>
      <c r="B37" s="221">
        <v>31</v>
      </c>
      <c r="C37" s="1033"/>
      <c r="D37" s="918"/>
      <c r="E37" s="1034"/>
      <c r="F37" s="749"/>
      <c r="G37" s="750"/>
      <c r="H37" s="919"/>
      <c r="I37" s="749"/>
      <c r="J37" s="31"/>
      <c r="K37" s="31"/>
      <c r="L37" s="1075"/>
      <c r="M37" s="750"/>
      <c r="O37" s="1058"/>
      <c r="P37" s="386"/>
      <c r="Q37" s="31"/>
      <c r="R37" s="924"/>
      <c r="S37" s="923"/>
      <c r="T37" s="379"/>
      <c r="U37" s="379"/>
      <c r="V37" s="926"/>
      <c r="W37" s="928"/>
      <c r="X37" s="929"/>
      <c r="Y37" s="931"/>
      <c r="Z37" s="930"/>
      <c r="AA37" s="766"/>
      <c r="AB37" s="766"/>
      <c r="AC37" s="766"/>
      <c r="AD37" s="754"/>
      <c r="AE37" s="752"/>
      <c r="AF37" s="752"/>
      <c r="AG37" s="891"/>
      <c r="AH37" s="458"/>
      <c r="AI37" s="31"/>
      <c r="AJ37" s="31"/>
      <c r="AK37" s="459"/>
      <c r="AL37" s="933"/>
      <c r="AM37" s="466"/>
      <c r="AN37" s="934"/>
      <c r="AO37" s="934"/>
      <c r="AP37" s="934"/>
      <c r="AQ37" s="934"/>
      <c r="AR37" s="36"/>
      <c r="AS37" s="26"/>
      <c r="AT37" s="137"/>
      <c r="AU37" s="137"/>
      <c r="AV37" s="137"/>
      <c r="AW37" s="137"/>
      <c r="AX37" s="137"/>
      <c r="AY37" s="137"/>
      <c r="AZ37" s="137"/>
      <c r="BD37" s="673"/>
      <c r="BE37" s="77"/>
      <c r="BF37" s="641"/>
      <c r="BG37" s="641"/>
      <c r="BH37" s="309"/>
      <c r="BI37" s="134"/>
      <c r="BJ37" s="130"/>
      <c r="BK37" s="224"/>
      <c r="BL37" s="224"/>
      <c r="BM37" s="314"/>
      <c r="BN37" s="224"/>
      <c r="BO37" s="224"/>
      <c r="BP37" s="224"/>
      <c r="BQ37" s="224"/>
      <c r="BR37" s="224"/>
      <c r="BS37" s="224"/>
      <c r="BT37" s="224"/>
      <c r="BU37" s="224"/>
      <c r="BV37" s="224"/>
      <c r="BW37" s="224"/>
      <c r="BX37" s="224"/>
      <c r="BY37" s="224"/>
      <c r="BZ37" s="224"/>
      <c r="CA37" s="224"/>
      <c r="CB37" s="224"/>
      <c r="CC37" s="224"/>
      <c r="CD37" s="224"/>
      <c r="CE37" s="224"/>
      <c r="CF37" s="224"/>
      <c r="CG37" s="224"/>
      <c r="CH37" s="224"/>
      <c r="CI37" s="224"/>
      <c r="CJ37" s="224"/>
      <c r="CK37" s="224"/>
      <c r="CL37" s="224"/>
      <c r="CM37" s="224"/>
      <c r="CN37" s="313"/>
      <c r="CO37" s="313"/>
      <c r="CP37" s="313"/>
      <c r="CQ37" s="313"/>
      <c r="CR37" s="224"/>
      <c r="CS37" s="224"/>
      <c r="CT37" s="224"/>
      <c r="CU37" s="224"/>
      <c r="CV37" s="224"/>
      <c r="CW37" s="224"/>
      <c r="CX37" s="224"/>
      <c r="CY37" s="853"/>
      <c r="CZ37" s="77"/>
      <c r="DA37" s="77"/>
    </row>
    <row r="38" spans="1:105" ht="18.75" customHeight="1" x14ac:dyDescent="0.25">
      <c r="A38" s="26"/>
      <c r="B38" s="222">
        <v>32</v>
      </c>
      <c r="C38" s="1033"/>
      <c r="D38" s="918"/>
      <c r="E38" s="1035"/>
      <c r="F38" s="749"/>
      <c r="G38" s="750"/>
      <c r="H38" s="919"/>
      <c r="I38" s="920"/>
      <c r="J38" s="32"/>
      <c r="K38" s="32"/>
      <c r="L38" s="1074"/>
      <c r="M38" s="49"/>
      <c r="O38" s="1059"/>
      <c r="P38" s="386"/>
      <c r="Q38" s="32"/>
      <c r="R38" s="924"/>
      <c r="S38" s="923"/>
      <c r="T38" s="379"/>
      <c r="U38" s="379"/>
      <c r="V38" s="926"/>
      <c r="W38" s="928"/>
      <c r="X38" s="929"/>
      <c r="Y38" s="931"/>
      <c r="Z38" s="930"/>
      <c r="AA38" s="766"/>
      <c r="AB38" s="766"/>
      <c r="AC38" s="766"/>
      <c r="AD38" s="754"/>
      <c r="AE38" s="752"/>
      <c r="AF38" s="752"/>
      <c r="AG38" s="891"/>
      <c r="AH38" s="458"/>
      <c r="AI38" s="31"/>
      <c r="AJ38" s="31"/>
      <c r="AK38" s="459"/>
      <c r="AL38" s="933"/>
      <c r="AM38" s="466"/>
      <c r="AN38" s="934"/>
      <c r="AO38" s="934"/>
      <c r="AP38" s="934"/>
      <c r="AQ38" s="936"/>
      <c r="AR38" s="36"/>
      <c r="AS38" s="26"/>
      <c r="AT38" s="137"/>
      <c r="AU38" s="137"/>
      <c r="AV38" s="137"/>
      <c r="AW38" s="137"/>
      <c r="AX38" s="137"/>
      <c r="AY38" s="137"/>
      <c r="AZ38" s="137"/>
      <c r="BD38" s="673"/>
      <c r="BE38" s="77"/>
      <c r="BF38" s="641"/>
      <c r="BG38" s="641"/>
      <c r="BH38" s="309"/>
      <c r="BI38" s="134"/>
      <c r="BJ38" s="130"/>
      <c r="BK38" s="224"/>
      <c r="BL38" s="224"/>
      <c r="BM38" s="314"/>
      <c r="BN38" s="224"/>
      <c r="BO38" s="224"/>
      <c r="BP38" s="224"/>
      <c r="BQ38" s="224"/>
      <c r="BR38" s="224"/>
      <c r="BS38" s="224"/>
      <c r="BT38" s="224"/>
      <c r="BU38" s="224"/>
      <c r="BV38" s="224"/>
      <c r="BW38" s="224"/>
      <c r="BX38" s="224"/>
      <c r="BY38" s="224"/>
      <c r="BZ38" s="224"/>
      <c r="CA38" s="224"/>
      <c r="CB38" s="224"/>
      <c r="CC38" s="224"/>
      <c r="CD38" s="224"/>
      <c r="CE38" s="224"/>
      <c r="CF38" s="224"/>
      <c r="CG38" s="224"/>
      <c r="CH38" s="224"/>
      <c r="CI38" s="224"/>
      <c r="CJ38" s="224"/>
      <c r="CK38" s="224"/>
      <c r="CL38" s="224"/>
      <c r="CM38" s="224"/>
      <c r="CN38" s="313"/>
      <c r="CO38" s="313"/>
      <c r="CP38" s="313"/>
      <c r="CQ38" s="313"/>
      <c r="CR38" s="224"/>
      <c r="CS38" s="224"/>
      <c r="CT38" s="224"/>
      <c r="CU38" s="224"/>
      <c r="CV38" s="224"/>
      <c r="CW38" s="224"/>
      <c r="CX38" s="224"/>
      <c r="CY38" s="853"/>
      <c r="CZ38" s="77"/>
      <c r="DA38" s="77"/>
    </row>
    <row r="39" spans="1:105" ht="18.75" customHeight="1" x14ac:dyDescent="0.25">
      <c r="A39" s="26"/>
      <c r="B39" s="222">
        <v>33</v>
      </c>
      <c r="C39" s="1033"/>
      <c r="D39" s="918"/>
      <c r="E39" s="1035"/>
      <c r="F39" s="749"/>
      <c r="G39" s="750"/>
      <c r="H39" s="919"/>
      <c r="I39" s="920"/>
      <c r="J39" s="32"/>
      <c r="K39" s="32"/>
      <c r="L39" s="1075"/>
      <c r="M39" s="49"/>
      <c r="O39" s="1059"/>
      <c r="P39" s="386"/>
      <c r="Q39" s="32"/>
      <c r="R39" s="924"/>
      <c r="S39" s="923"/>
      <c r="T39" s="379"/>
      <c r="U39" s="379"/>
      <c r="V39" s="926"/>
      <c r="W39" s="928"/>
      <c r="X39" s="929"/>
      <c r="Y39" s="931"/>
      <c r="Z39" s="930"/>
      <c r="AA39" s="766"/>
      <c r="AB39" s="766"/>
      <c r="AC39" s="766"/>
      <c r="AD39" s="754"/>
      <c r="AE39" s="752"/>
      <c r="AF39" s="752"/>
      <c r="AG39" s="891"/>
      <c r="AH39" s="458"/>
      <c r="AI39" s="31"/>
      <c r="AJ39" s="31"/>
      <c r="AK39" s="459"/>
      <c r="AL39" s="933"/>
      <c r="AM39" s="466"/>
      <c r="AN39" s="934"/>
      <c r="AO39" s="934"/>
      <c r="AP39" s="934"/>
      <c r="AQ39" s="936"/>
      <c r="AR39" s="36"/>
      <c r="AS39" s="26"/>
      <c r="AT39" s="137"/>
      <c r="AU39" s="137"/>
      <c r="AV39" s="137"/>
      <c r="AW39" s="137"/>
      <c r="AX39" s="137"/>
      <c r="AY39" s="137"/>
      <c r="AZ39" s="137"/>
      <c r="BD39" s="673"/>
      <c r="BE39" s="77"/>
      <c r="BF39" s="641"/>
      <c r="BG39" s="641"/>
      <c r="BH39" s="309"/>
      <c r="BI39" s="134"/>
      <c r="BJ39" s="130"/>
      <c r="BK39" s="224"/>
      <c r="BL39" s="224"/>
      <c r="BM39" s="314"/>
      <c r="BN39" s="224"/>
      <c r="BO39" s="224"/>
      <c r="BP39" s="224"/>
      <c r="BQ39" s="224"/>
      <c r="BR39" s="224"/>
      <c r="BS39" s="224"/>
      <c r="BT39" s="224"/>
      <c r="BU39" s="224"/>
      <c r="BV39" s="224"/>
      <c r="BW39" s="224"/>
      <c r="BX39" s="224"/>
      <c r="BY39" s="224"/>
      <c r="BZ39" s="224"/>
      <c r="CA39" s="224"/>
      <c r="CB39" s="224"/>
      <c r="CC39" s="224"/>
      <c r="CD39" s="224"/>
      <c r="CE39" s="224"/>
      <c r="CF39" s="224"/>
      <c r="CG39" s="224"/>
      <c r="CH39" s="224"/>
      <c r="CI39" s="224"/>
      <c r="CJ39" s="224"/>
      <c r="CK39" s="224"/>
      <c r="CL39" s="224"/>
      <c r="CM39" s="224"/>
      <c r="CN39" s="313"/>
      <c r="CO39" s="313"/>
      <c r="CP39" s="313"/>
      <c r="CQ39" s="313"/>
      <c r="CR39" s="224"/>
      <c r="CS39" s="224"/>
      <c r="CT39" s="224"/>
      <c r="CU39" s="224"/>
      <c r="CV39" s="224"/>
      <c r="CW39" s="224"/>
      <c r="CX39" s="224"/>
      <c r="CY39" s="853"/>
      <c r="CZ39" s="77"/>
      <c r="DA39" s="77"/>
    </row>
    <row r="40" spans="1:105" ht="18.75" customHeight="1" x14ac:dyDescent="0.25">
      <c r="A40" s="26"/>
      <c r="B40" s="222">
        <v>34</v>
      </c>
      <c r="C40" s="1033"/>
      <c r="D40" s="918"/>
      <c r="E40" s="1035"/>
      <c r="F40" s="749"/>
      <c r="G40" s="750"/>
      <c r="H40" s="919"/>
      <c r="I40" s="920"/>
      <c r="J40" s="32"/>
      <c r="K40" s="32"/>
      <c r="L40" s="1075"/>
      <c r="M40" s="49"/>
      <c r="O40" s="1059"/>
      <c r="P40" s="386"/>
      <c r="Q40" s="32"/>
      <c r="R40" s="924"/>
      <c r="S40" s="923"/>
      <c r="T40" s="379"/>
      <c r="U40" s="379"/>
      <c r="V40" s="926"/>
      <c r="W40" s="928"/>
      <c r="X40" s="929"/>
      <c r="Y40" s="931"/>
      <c r="Z40" s="930"/>
      <c r="AA40" s="766"/>
      <c r="AB40" s="766"/>
      <c r="AC40" s="766"/>
      <c r="AD40" s="754"/>
      <c r="AE40" s="752"/>
      <c r="AF40" s="752"/>
      <c r="AG40" s="891"/>
      <c r="AH40" s="458"/>
      <c r="AI40" s="31"/>
      <c r="AJ40" s="31"/>
      <c r="AK40" s="459"/>
      <c r="AL40" s="933"/>
      <c r="AM40" s="466"/>
      <c r="AN40" s="934"/>
      <c r="AO40" s="934"/>
      <c r="AP40" s="934"/>
      <c r="AQ40" s="936"/>
      <c r="AR40" s="36"/>
      <c r="AS40" s="26"/>
      <c r="AT40" s="137"/>
      <c r="AU40" s="137"/>
      <c r="AV40" s="137"/>
      <c r="AW40" s="137"/>
      <c r="AX40" s="137"/>
      <c r="AY40" s="137"/>
      <c r="AZ40" s="137"/>
      <c r="BD40" s="673"/>
      <c r="BE40" s="77"/>
      <c r="BF40" s="641"/>
      <c r="BG40" s="641"/>
      <c r="BH40" s="309"/>
      <c r="BI40" s="134"/>
      <c r="BJ40" s="130"/>
      <c r="BK40" s="224"/>
      <c r="BL40" s="224"/>
      <c r="BM40" s="314"/>
      <c r="BN40" s="224"/>
      <c r="BO40" s="224"/>
      <c r="BP40" s="224"/>
      <c r="BQ40" s="224"/>
      <c r="BR40" s="224"/>
      <c r="BS40" s="224"/>
      <c r="BT40" s="224"/>
      <c r="BU40" s="224"/>
      <c r="BV40" s="224"/>
      <c r="BW40" s="224"/>
      <c r="BX40" s="224"/>
      <c r="BY40" s="224"/>
      <c r="BZ40" s="224"/>
      <c r="CA40" s="224"/>
      <c r="CB40" s="224"/>
      <c r="CC40" s="224"/>
      <c r="CD40" s="224"/>
      <c r="CE40" s="224"/>
      <c r="CF40" s="224"/>
      <c r="CG40" s="224"/>
      <c r="CH40" s="224"/>
      <c r="CI40" s="224"/>
      <c r="CJ40" s="224"/>
      <c r="CK40" s="224"/>
      <c r="CL40" s="224"/>
      <c r="CM40" s="224"/>
      <c r="CN40" s="313"/>
      <c r="CO40" s="313"/>
      <c r="CP40" s="313"/>
      <c r="CQ40" s="313"/>
      <c r="CR40" s="224"/>
      <c r="CS40" s="224"/>
      <c r="CT40" s="224"/>
      <c r="CU40" s="224"/>
      <c r="CV40" s="224"/>
      <c r="CW40" s="224"/>
      <c r="CX40" s="224"/>
      <c r="CY40" s="853"/>
      <c r="CZ40" s="77"/>
      <c r="DA40" s="77"/>
    </row>
    <row r="41" spans="1:105" ht="18.75" customHeight="1" x14ac:dyDescent="0.25">
      <c r="A41" s="26"/>
      <c r="B41" s="222">
        <v>35</v>
      </c>
      <c r="C41" s="1033"/>
      <c r="D41" s="918"/>
      <c r="E41" s="1035"/>
      <c r="F41" s="749"/>
      <c r="G41" s="750"/>
      <c r="H41" s="919"/>
      <c r="I41" s="920"/>
      <c r="J41" s="32"/>
      <c r="K41" s="32"/>
      <c r="L41" s="1075"/>
      <c r="M41" s="49"/>
      <c r="O41" s="1059"/>
      <c r="P41" s="386"/>
      <c r="Q41" s="32"/>
      <c r="R41" s="924"/>
      <c r="S41" s="923"/>
      <c r="T41" s="379"/>
      <c r="U41" s="379"/>
      <c r="V41" s="926"/>
      <c r="W41" s="928"/>
      <c r="X41" s="929"/>
      <c r="Y41" s="931"/>
      <c r="Z41" s="930"/>
      <c r="AA41" s="766"/>
      <c r="AB41" s="766"/>
      <c r="AC41" s="766"/>
      <c r="AD41" s="754"/>
      <c r="AE41" s="752"/>
      <c r="AF41" s="752"/>
      <c r="AG41" s="891"/>
      <c r="AH41" s="458"/>
      <c r="AI41" s="31"/>
      <c r="AJ41" s="31"/>
      <c r="AK41" s="459"/>
      <c r="AL41" s="933"/>
      <c r="AM41" s="466"/>
      <c r="AN41" s="934"/>
      <c r="AO41" s="934"/>
      <c r="AP41" s="934"/>
      <c r="AQ41" s="936"/>
      <c r="AR41" s="36"/>
      <c r="AS41" s="26"/>
      <c r="AT41" s="137"/>
      <c r="AU41" s="137"/>
      <c r="AV41" s="137"/>
      <c r="AW41" s="137"/>
      <c r="AX41" s="137"/>
      <c r="AY41" s="137"/>
      <c r="AZ41" s="137"/>
      <c r="BD41" s="673"/>
      <c r="BE41" s="77"/>
      <c r="BF41" s="641"/>
      <c r="BG41" s="641"/>
      <c r="BH41" s="309"/>
      <c r="BI41" s="134"/>
      <c r="BJ41" s="130"/>
      <c r="BK41" s="224"/>
      <c r="BL41" s="224"/>
      <c r="BM41" s="314"/>
      <c r="BN41" s="224"/>
      <c r="BO41" s="224"/>
      <c r="BP41" s="224"/>
      <c r="BQ41" s="224"/>
      <c r="BR41" s="224"/>
      <c r="BS41" s="224"/>
      <c r="BT41" s="224"/>
      <c r="BU41" s="224"/>
      <c r="BV41" s="224"/>
      <c r="BW41" s="224"/>
      <c r="BX41" s="224"/>
      <c r="BY41" s="224"/>
      <c r="BZ41" s="224"/>
      <c r="CA41" s="224"/>
      <c r="CB41" s="224"/>
      <c r="CC41" s="224"/>
      <c r="CD41" s="224"/>
      <c r="CE41" s="224"/>
      <c r="CF41" s="224"/>
      <c r="CG41" s="224"/>
      <c r="CH41" s="224"/>
      <c r="CI41" s="224"/>
      <c r="CJ41" s="224"/>
      <c r="CK41" s="224"/>
      <c r="CL41" s="224"/>
      <c r="CM41" s="224"/>
      <c r="CN41" s="313"/>
      <c r="CO41" s="313"/>
      <c r="CP41" s="313"/>
      <c r="CQ41" s="313"/>
      <c r="CR41" s="224"/>
      <c r="CS41" s="224"/>
      <c r="CT41" s="224"/>
      <c r="CU41" s="224"/>
      <c r="CV41" s="224"/>
      <c r="CW41" s="224"/>
      <c r="CX41" s="224"/>
      <c r="CY41" s="853"/>
      <c r="CZ41" s="77"/>
      <c r="DA41" s="77"/>
    </row>
    <row r="42" spans="1:105" ht="18.75" customHeight="1" x14ac:dyDescent="0.25">
      <c r="A42" s="26"/>
      <c r="B42" s="222">
        <v>36</v>
      </c>
      <c r="C42" s="1033"/>
      <c r="D42" s="918"/>
      <c r="E42" s="1035"/>
      <c r="F42" s="749"/>
      <c r="G42" s="750"/>
      <c r="H42" s="919"/>
      <c r="I42" s="920"/>
      <c r="J42" s="32"/>
      <c r="K42" s="32"/>
      <c r="L42" s="1075"/>
      <c r="M42" s="49"/>
      <c r="O42" s="1059"/>
      <c r="P42" s="386"/>
      <c r="Q42" s="32"/>
      <c r="R42" s="924"/>
      <c r="S42" s="923"/>
      <c r="T42" s="379"/>
      <c r="U42" s="379"/>
      <c r="V42" s="926"/>
      <c r="W42" s="928"/>
      <c r="X42" s="929"/>
      <c r="Y42" s="931"/>
      <c r="Z42" s="930"/>
      <c r="AA42" s="766"/>
      <c r="AB42" s="766"/>
      <c r="AC42" s="766"/>
      <c r="AD42" s="754"/>
      <c r="AE42" s="752"/>
      <c r="AF42" s="752"/>
      <c r="AG42" s="891"/>
      <c r="AH42" s="458"/>
      <c r="AI42" s="31"/>
      <c r="AJ42" s="31"/>
      <c r="AK42" s="459"/>
      <c r="AL42" s="933"/>
      <c r="AM42" s="466"/>
      <c r="AN42" s="934"/>
      <c r="AO42" s="934"/>
      <c r="AP42" s="934"/>
      <c r="AQ42" s="936"/>
      <c r="AR42" s="36"/>
      <c r="AS42" s="26"/>
      <c r="AT42" s="137"/>
      <c r="AU42" s="137"/>
      <c r="AV42" s="137"/>
      <c r="AW42" s="137"/>
      <c r="AX42" s="137"/>
      <c r="AY42" s="137"/>
      <c r="AZ42" s="137"/>
      <c r="BD42" s="673"/>
      <c r="BE42" s="77"/>
      <c r="BF42" s="641"/>
      <c r="BG42" s="641"/>
      <c r="BH42" s="309"/>
      <c r="BI42" s="134"/>
      <c r="BJ42" s="130"/>
      <c r="BK42" s="224"/>
      <c r="BL42" s="224"/>
      <c r="BM42" s="314"/>
      <c r="BN42" s="224"/>
      <c r="BO42" s="224"/>
      <c r="BP42" s="224"/>
      <c r="BQ42" s="224"/>
      <c r="BR42" s="224"/>
      <c r="BS42" s="224"/>
      <c r="BT42" s="224"/>
      <c r="BU42" s="224"/>
      <c r="BV42" s="224"/>
      <c r="BW42" s="224"/>
      <c r="BX42" s="224"/>
      <c r="BY42" s="224"/>
      <c r="BZ42" s="224"/>
      <c r="CA42" s="224"/>
      <c r="CB42" s="224"/>
      <c r="CC42" s="224"/>
      <c r="CD42" s="224"/>
      <c r="CE42" s="224"/>
      <c r="CF42" s="224"/>
      <c r="CG42" s="224"/>
      <c r="CH42" s="224"/>
      <c r="CI42" s="224"/>
      <c r="CJ42" s="224"/>
      <c r="CK42" s="224"/>
      <c r="CL42" s="224"/>
      <c r="CM42" s="224"/>
      <c r="CN42" s="313"/>
      <c r="CO42" s="313"/>
      <c r="CP42" s="313"/>
      <c r="CQ42" s="313"/>
      <c r="CR42" s="224"/>
      <c r="CS42" s="224"/>
      <c r="CT42" s="224"/>
      <c r="CU42" s="224"/>
      <c r="CV42" s="224"/>
      <c r="CW42" s="224"/>
      <c r="CX42" s="224"/>
      <c r="CY42" s="853"/>
      <c r="CZ42" s="77"/>
      <c r="DA42" s="77"/>
    </row>
    <row r="43" spans="1:105" ht="18.75" customHeight="1" x14ac:dyDescent="0.25">
      <c r="A43" s="26"/>
      <c r="B43" s="222">
        <v>37</v>
      </c>
      <c r="C43" s="1033"/>
      <c r="D43" s="918"/>
      <c r="E43" s="1035"/>
      <c r="F43" s="749"/>
      <c r="G43" s="750"/>
      <c r="H43" s="919"/>
      <c r="I43" s="920"/>
      <c r="J43" s="32"/>
      <c r="K43" s="32"/>
      <c r="L43" s="1075"/>
      <c r="M43" s="49"/>
      <c r="O43" s="1059"/>
      <c r="P43" s="386"/>
      <c r="Q43" s="32"/>
      <c r="R43" s="924"/>
      <c r="S43" s="923"/>
      <c r="T43" s="379"/>
      <c r="U43" s="379"/>
      <c r="V43" s="926"/>
      <c r="W43" s="928"/>
      <c r="X43" s="929"/>
      <c r="Y43" s="931"/>
      <c r="Z43" s="930"/>
      <c r="AA43" s="766"/>
      <c r="AB43" s="766"/>
      <c r="AC43" s="766"/>
      <c r="AD43" s="754"/>
      <c r="AE43" s="752"/>
      <c r="AF43" s="752"/>
      <c r="AG43" s="891"/>
      <c r="AH43" s="458"/>
      <c r="AI43" s="31"/>
      <c r="AJ43" s="31"/>
      <c r="AK43" s="459"/>
      <c r="AL43" s="933"/>
      <c r="AM43" s="466"/>
      <c r="AN43" s="934"/>
      <c r="AO43" s="934"/>
      <c r="AP43" s="934"/>
      <c r="AQ43" s="936"/>
      <c r="AR43" s="36"/>
      <c r="AS43" s="26"/>
      <c r="AT43" s="137"/>
      <c r="AU43" s="137"/>
      <c r="AV43" s="137"/>
      <c r="AW43" s="137"/>
      <c r="AX43" s="137"/>
      <c r="AY43" s="137"/>
      <c r="AZ43" s="137"/>
      <c r="BD43" s="673"/>
      <c r="BE43" s="77"/>
      <c r="BF43" s="641"/>
      <c r="BG43" s="641"/>
      <c r="BH43" s="309"/>
      <c r="BI43" s="134"/>
      <c r="BJ43" s="130"/>
      <c r="BK43" s="224"/>
      <c r="BL43" s="224"/>
      <c r="BM43" s="314"/>
      <c r="BN43" s="224"/>
      <c r="BO43" s="224"/>
      <c r="BP43" s="224"/>
      <c r="BQ43" s="224"/>
      <c r="BR43" s="224"/>
      <c r="BS43" s="224"/>
      <c r="BT43" s="224"/>
      <c r="BU43" s="224"/>
      <c r="BV43" s="224"/>
      <c r="BW43" s="224"/>
      <c r="BX43" s="224"/>
      <c r="BY43" s="224"/>
      <c r="BZ43" s="224"/>
      <c r="CA43" s="224"/>
      <c r="CB43" s="224"/>
      <c r="CC43" s="224"/>
      <c r="CD43" s="224"/>
      <c r="CE43" s="224"/>
      <c r="CF43" s="224"/>
      <c r="CG43" s="224"/>
      <c r="CH43" s="224"/>
      <c r="CI43" s="224"/>
      <c r="CJ43" s="224"/>
      <c r="CK43" s="224"/>
      <c r="CL43" s="224"/>
      <c r="CM43" s="224"/>
      <c r="CN43" s="313"/>
      <c r="CO43" s="313"/>
      <c r="CP43" s="313"/>
      <c r="CQ43" s="313"/>
      <c r="CR43" s="224"/>
      <c r="CS43" s="224"/>
      <c r="CT43" s="224"/>
      <c r="CU43" s="224"/>
      <c r="CV43" s="224"/>
      <c r="CW43" s="224"/>
      <c r="CX43" s="224"/>
      <c r="CY43" s="853"/>
      <c r="CZ43" s="77"/>
      <c r="DA43" s="77"/>
    </row>
    <row r="44" spans="1:105" ht="18.75" customHeight="1" x14ac:dyDescent="0.25">
      <c r="A44" s="26"/>
      <c r="B44" s="222">
        <v>38</v>
      </c>
      <c r="C44" s="1033"/>
      <c r="D44" s="918"/>
      <c r="E44" s="1035"/>
      <c r="F44" s="749"/>
      <c r="G44" s="750"/>
      <c r="H44" s="919"/>
      <c r="I44" s="920"/>
      <c r="J44" s="32"/>
      <c r="K44" s="32"/>
      <c r="L44" s="1075"/>
      <c r="M44" s="49"/>
      <c r="O44" s="1059"/>
      <c r="P44" s="386"/>
      <c r="Q44" s="32"/>
      <c r="R44" s="924"/>
      <c r="S44" s="923"/>
      <c r="T44" s="379"/>
      <c r="U44" s="379"/>
      <c r="V44" s="926"/>
      <c r="W44" s="928"/>
      <c r="X44" s="929"/>
      <c r="Y44" s="931"/>
      <c r="Z44" s="930"/>
      <c r="AA44" s="766"/>
      <c r="AB44" s="766"/>
      <c r="AC44" s="766"/>
      <c r="AD44" s="754"/>
      <c r="AE44" s="752"/>
      <c r="AF44" s="752"/>
      <c r="AG44" s="891"/>
      <c r="AH44" s="458"/>
      <c r="AI44" s="31"/>
      <c r="AJ44" s="31"/>
      <c r="AK44" s="459"/>
      <c r="AL44" s="933"/>
      <c r="AM44" s="466"/>
      <c r="AN44" s="934"/>
      <c r="AO44" s="934"/>
      <c r="AP44" s="934"/>
      <c r="AQ44" s="936"/>
      <c r="AR44" s="36"/>
      <c r="AS44" s="26"/>
      <c r="AT44" s="137"/>
      <c r="AU44" s="137"/>
      <c r="AV44" s="137"/>
      <c r="AW44" s="137"/>
      <c r="AX44" s="137"/>
      <c r="AY44" s="137"/>
      <c r="AZ44" s="137"/>
      <c r="BD44" s="673"/>
      <c r="BE44" s="77"/>
      <c r="BF44" s="641"/>
      <c r="BG44" s="641"/>
      <c r="BH44" s="309"/>
      <c r="BI44" s="134"/>
      <c r="BJ44" s="130"/>
      <c r="BK44" s="224"/>
      <c r="BL44" s="224"/>
      <c r="BM44" s="314"/>
      <c r="BN44" s="224"/>
      <c r="BO44" s="224"/>
      <c r="BP44" s="224"/>
      <c r="BQ44" s="224"/>
      <c r="BR44" s="224"/>
      <c r="BS44" s="224"/>
      <c r="BT44" s="224"/>
      <c r="BU44" s="224"/>
      <c r="BV44" s="224"/>
      <c r="BW44" s="224"/>
      <c r="BX44" s="224"/>
      <c r="BY44" s="224"/>
      <c r="BZ44" s="224"/>
      <c r="CA44" s="224"/>
      <c r="CB44" s="224"/>
      <c r="CC44" s="224"/>
      <c r="CD44" s="224"/>
      <c r="CE44" s="224"/>
      <c r="CF44" s="224"/>
      <c r="CG44" s="224"/>
      <c r="CH44" s="224"/>
      <c r="CI44" s="224"/>
      <c r="CJ44" s="224"/>
      <c r="CK44" s="224"/>
      <c r="CL44" s="224"/>
      <c r="CM44" s="224"/>
      <c r="CN44" s="313"/>
      <c r="CO44" s="313"/>
      <c r="CP44" s="313"/>
      <c r="CQ44" s="313"/>
      <c r="CR44" s="224"/>
      <c r="CS44" s="224"/>
      <c r="CT44" s="224"/>
      <c r="CU44" s="224"/>
      <c r="CV44" s="224"/>
      <c r="CW44" s="224"/>
      <c r="CX44" s="224"/>
      <c r="CY44" s="853"/>
      <c r="CZ44" s="77"/>
      <c r="DA44" s="77"/>
    </row>
    <row r="45" spans="1:105" ht="18.75" customHeight="1" x14ac:dyDescent="0.25">
      <c r="A45" s="26"/>
      <c r="B45" s="222">
        <v>39</v>
      </c>
      <c r="C45" s="1033"/>
      <c r="D45" s="918"/>
      <c r="E45" s="1035"/>
      <c r="F45" s="749"/>
      <c r="G45" s="750"/>
      <c r="H45" s="919"/>
      <c r="I45" s="920"/>
      <c r="J45" s="32"/>
      <c r="K45" s="32"/>
      <c r="L45" s="1075"/>
      <c r="M45" s="49"/>
      <c r="O45" s="1059"/>
      <c r="P45" s="386"/>
      <c r="Q45" s="32"/>
      <c r="R45" s="924"/>
      <c r="S45" s="923"/>
      <c r="T45" s="379"/>
      <c r="U45" s="379"/>
      <c r="V45" s="926"/>
      <c r="W45" s="928"/>
      <c r="X45" s="929"/>
      <c r="Y45" s="931"/>
      <c r="Z45" s="930"/>
      <c r="AA45" s="766"/>
      <c r="AB45" s="766"/>
      <c r="AC45" s="766"/>
      <c r="AD45" s="754"/>
      <c r="AE45" s="752"/>
      <c r="AF45" s="752"/>
      <c r="AG45" s="891"/>
      <c r="AH45" s="458"/>
      <c r="AI45" s="31"/>
      <c r="AJ45" s="31"/>
      <c r="AK45" s="459"/>
      <c r="AL45" s="933"/>
      <c r="AM45" s="466"/>
      <c r="AN45" s="934"/>
      <c r="AO45" s="934"/>
      <c r="AP45" s="934"/>
      <c r="AQ45" s="936"/>
      <c r="AR45" s="36"/>
      <c r="AS45" s="26"/>
      <c r="AT45" s="137"/>
      <c r="AU45" s="137"/>
      <c r="AV45" s="137"/>
      <c r="AW45" s="137"/>
      <c r="AX45" s="137"/>
      <c r="AY45" s="137"/>
      <c r="AZ45" s="137"/>
      <c r="BD45" s="673"/>
      <c r="BE45" s="77"/>
      <c r="BF45" s="641"/>
      <c r="BG45" s="641"/>
      <c r="BH45" s="309"/>
      <c r="BI45" s="134"/>
      <c r="BJ45" s="130"/>
      <c r="BK45" s="224"/>
      <c r="BL45" s="224"/>
      <c r="BM45" s="314"/>
      <c r="BN45" s="224"/>
      <c r="BO45" s="224"/>
      <c r="BP45" s="224"/>
      <c r="BQ45" s="224"/>
      <c r="BR45" s="224"/>
      <c r="BS45" s="224"/>
      <c r="BT45" s="224"/>
      <c r="BU45" s="224"/>
      <c r="BV45" s="224"/>
      <c r="BW45" s="224"/>
      <c r="BX45" s="224"/>
      <c r="BY45" s="224"/>
      <c r="BZ45" s="224"/>
      <c r="CA45" s="224"/>
      <c r="CB45" s="224"/>
      <c r="CC45" s="224"/>
      <c r="CD45" s="224"/>
      <c r="CE45" s="224"/>
      <c r="CF45" s="224"/>
      <c r="CG45" s="224"/>
      <c r="CH45" s="224"/>
      <c r="CI45" s="224"/>
      <c r="CJ45" s="224"/>
      <c r="CK45" s="224"/>
      <c r="CL45" s="224"/>
      <c r="CM45" s="224"/>
      <c r="CN45" s="313"/>
      <c r="CO45" s="313"/>
      <c r="CP45" s="313"/>
      <c r="CQ45" s="313"/>
      <c r="CR45" s="224"/>
      <c r="CS45" s="224"/>
      <c r="CT45" s="224"/>
      <c r="CU45" s="224"/>
      <c r="CV45" s="224"/>
      <c r="CW45" s="224"/>
      <c r="CX45" s="224"/>
      <c r="CY45" s="853"/>
      <c r="CZ45" s="77"/>
      <c r="DA45" s="77"/>
    </row>
    <row r="46" spans="1:105" ht="18.75" customHeight="1" x14ac:dyDescent="0.25">
      <c r="A46" s="26"/>
      <c r="B46" s="222">
        <v>40</v>
      </c>
      <c r="C46" s="1033"/>
      <c r="D46" s="918"/>
      <c r="E46" s="1035"/>
      <c r="F46" s="749"/>
      <c r="G46" s="750"/>
      <c r="H46" s="919"/>
      <c r="I46" s="920"/>
      <c r="J46" s="32"/>
      <c r="K46" s="32"/>
      <c r="L46" s="1075"/>
      <c r="M46" s="49"/>
      <c r="O46" s="1059"/>
      <c r="P46" s="386"/>
      <c r="Q46" s="32"/>
      <c r="R46" s="924"/>
      <c r="S46" s="923"/>
      <c r="T46" s="379"/>
      <c r="U46" s="379"/>
      <c r="V46" s="926"/>
      <c r="W46" s="928"/>
      <c r="X46" s="929"/>
      <c r="Y46" s="931"/>
      <c r="Z46" s="930"/>
      <c r="AA46" s="766"/>
      <c r="AB46" s="766"/>
      <c r="AC46" s="766"/>
      <c r="AD46" s="754"/>
      <c r="AE46" s="752"/>
      <c r="AF46" s="752"/>
      <c r="AG46" s="891"/>
      <c r="AH46" s="461"/>
      <c r="AI46" s="32"/>
      <c r="AJ46" s="32"/>
      <c r="AK46" s="29"/>
      <c r="AL46" s="933"/>
      <c r="AM46" s="466"/>
      <c r="AN46" s="936"/>
      <c r="AO46" s="936"/>
      <c r="AP46" s="936"/>
      <c r="AQ46" s="936"/>
      <c r="AR46" s="36"/>
      <c r="AS46" s="26"/>
      <c r="AT46" s="137"/>
      <c r="AU46" s="137"/>
      <c r="AV46" s="137"/>
      <c r="AW46" s="137"/>
      <c r="AX46" s="137"/>
      <c r="AY46" s="137"/>
      <c r="AZ46" s="137"/>
      <c r="BD46" s="673"/>
      <c r="BE46" s="77"/>
      <c r="BF46" s="641"/>
      <c r="BG46" s="641"/>
      <c r="BH46" s="309"/>
      <c r="BI46" s="134"/>
      <c r="BJ46" s="130"/>
      <c r="BK46" s="224"/>
      <c r="BL46" s="224"/>
      <c r="BM46" s="314"/>
      <c r="BN46" s="224"/>
      <c r="BO46" s="224"/>
      <c r="BP46" s="224"/>
      <c r="BQ46" s="224"/>
      <c r="BR46" s="224"/>
      <c r="BS46" s="224"/>
      <c r="BT46" s="224"/>
      <c r="BU46" s="224"/>
      <c r="BV46" s="224"/>
      <c r="BW46" s="224"/>
      <c r="BX46" s="224"/>
      <c r="BY46" s="224"/>
      <c r="BZ46" s="224"/>
      <c r="CA46" s="224"/>
      <c r="CB46" s="224"/>
      <c r="CC46" s="224"/>
      <c r="CD46" s="224"/>
      <c r="CE46" s="224"/>
      <c r="CF46" s="224"/>
      <c r="CG46" s="224"/>
      <c r="CH46" s="224"/>
      <c r="CI46" s="224"/>
      <c r="CJ46" s="224"/>
      <c r="CK46" s="224"/>
      <c r="CL46" s="224"/>
      <c r="CM46" s="224"/>
      <c r="CN46" s="313"/>
      <c r="CO46" s="313"/>
      <c r="CP46" s="313"/>
      <c r="CQ46" s="313"/>
      <c r="CR46" s="224"/>
      <c r="CS46" s="224"/>
      <c r="CT46" s="224"/>
      <c r="CU46" s="224"/>
      <c r="CV46" s="224"/>
      <c r="CW46" s="224"/>
      <c r="CX46" s="224"/>
      <c r="CY46" s="853"/>
      <c r="CZ46" s="77"/>
      <c r="DA46" s="77"/>
    </row>
    <row r="47" spans="1:105" ht="18.75" customHeight="1" x14ac:dyDescent="0.25">
      <c r="A47" s="26"/>
      <c r="B47" s="221">
        <v>41</v>
      </c>
      <c r="C47" s="1033"/>
      <c r="D47" s="918"/>
      <c r="E47" s="1034"/>
      <c r="F47" s="749"/>
      <c r="G47" s="750"/>
      <c r="H47" s="919"/>
      <c r="I47" s="749"/>
      <c r="J47" s="31"/>
      <c r="K47" s="31"/>
      <c r="L47" s="1074"/>
      <c r="M47" s="750"/>
      <c r="O47" s="1058"/>
      <c r="P47" s="386"/>
      <c r="Q47" s="31"/>
      <c r="R47" s="924"/>
      <c r="S47" s="923"/>
      <c r="T47" s="379"/>
      <c r="U47" s="379"/>
      <c r="V47" s="926"/>
      <c r="W47" s="928"/>
      <c r="X47" s="929"/>
      <c r="Y47" s="931"/>
      <c r="Z47" s="930"/>
      <c r="AA47" s="766"/>
      <c r="AB47" s="766"/>
      <c r="AC47" s="766"/>
      <c r="AD47" s="754"/>
      <c r="AE47" s="752"/>
      <c r="AF47" s="752"/>
      <c r="AG47" s="891"/>
      <c r="AH47" s="458"/>
      <c r="AI47" s="31"/>
      <c r="AJ47" s="31"/>
      <c r="AK47" s="459"/>
      <c r="AL47" s="933"/>
      <c r="AM47" s="466"/>
      <c r="AN47" s="934"/>
      <c r="AO47" s="934"/>
      <c r="AP47" s="934"/>
      <c r="AQ47" s="934"/>
      <c r="AR47" s="36"/>
      <c r="AS47" s="26"/>
      <c r="AT47" s="137"/>
      <c r="AU47" s="137"/>
      <c r="AV47" s="137"/>
      <c r="AW47" s="137"/>
      <c r="AX47" s="137"/>
      <c r="AY47" s="137"/>
      <c r="AZ47" s="137"/>
      <c r="BD47" s="673"/>
      <c r="BE47" s="77"/>
      <c r="BF47" s="641"/>
      <c r="BG47" s="641"/>
      <c r="BH47" s="309"/>
      <c r="BI47" s="134"/>
      <c r="BJ47" s="130"/>
      <c r="BK47" s="224"/>
      <c r="BL47" s="224"/>
      <c r="BM47" s="314"/>
      <c r="BN47" s="224"/>
      <c r="BO47" s="224"/>
      <c r="BP47" s="224"/>
      <c r="BQ47" s="224"/>
      <c r="BR47" s="224"/>
      <c r="BS47" s="224"/>
      <c r="BT47" s="224"/>
      <c r="BU47" s="224"/>
      <c r="BV47" s="224"/>
      <c r="BW47" s="224"/>
      <c r="BX47" s="224"/>
      <c r="BY47" s="224"/>
      <c r="BZ47" s="224"/>
      <c r="CA47" s="224"/>
      <c r="CB47" s="224"/>
      <c r="CC47" s="224"/>
      <c r="CD47" s="224"/>
      <c r="CE47" s="224"/>
      <c r="CF47" s="224"/>
      <c r="CG47" s="224"/>
      <c r="CH47" s="224"/>
      <c r="CI47" s="224"/>
      <c r="CJ47" s="224"/>
      <c r="CK47" s="224"/>
      <c r="CL47" s="224"/>
      <c r="CM47" s="224"/>
      <c r="CN47" s="313"/>
      <c r="CO47" s="313"/>
      <c r="CP47" s="313"/>
      <c r="CQ47" s="313"/>
      <c r="CR47" s="224"/>
      <c r="CS47" s="224"/>
      <c r="CT47" s="224"/>
      <c r="CU47" s="224"/>
      <c r="CV47" s="224"/>
      <c r="CW47" s="224"/>
      <c r="CX47" s="224"/>
      <c r="CY47" s="853"/>
      <c r="CZ47" s="77"/>
      <c r="DA47" s="77"/>
    </row>
    <row r="48" spans="1:105" ht="18.75" customHeight="1" x14ac:dyDescent="0.25">
      <c r="A48" s="26"/>
      <c r="B48" s="222">
        <v>42</v>
      </c>
      <c r="C48" s="1033"/>
      <c r="D48" s="918"/>
      <c r="E48" s="1035"/>
      <c r="F48" s="749"/>
      <c r="G48" s="750"/>
      <c r="H48" s="919"/>
      <c r="I48" s="920"/>
      <c r="J48" s="32"/>
      <c r="K48" s="32"/>
      <c r="L48" s="1075"/>
      <c r="M48" s="49"/>
      <c r="O48" s="1059"/>
      <c r="P48" s="386"/>
      <c r="Q48" s="32"/>
      <c r="R48" s="924"/>
      <c r="S48" s="923"/>
      <c r="T48" s="379"/>
      <c r="U48" s="379"/>
      <c r="V48" s="926"/>
      <c r="W48" s="928"/>
      <c r="X48" s="929"/>
      <c r="Y48" s="931"/>
      <c r="Z48" s="930"/>
      <c r="AA48" s="766"/>
      <c r="AB48" s="766"/>
      <c r="AC48" s="766"/>
      <c r="AD48" s="754"/>
      <c r="AE48" s="752"/>
      <c r="AF48" s="752"/>
      <c r="AG48" s="891"/>
      <c r="AH48" s="458"/>
      <c r="AI48" s="31"/>
      <c r="AJ48" s="31"/>
      <c r="AK48" s="459"/>
      <c r="AL48" s="933"/>
      <c r="AM48" s="466"/>
      <c r="AN48" s="934"/>
      <c r="AO48" s="934"/>
      <c r="AP48" s="934"/>
      <c r="AQ48" s="936"/>
      <c r="AR48" s="36"/>
      <c r="AS48" s="26"/>
      <c r="AT48" s="137"/>
      <c r="AU48" s="137"/>
      <c r="AV48" s="137"/>
      <c r="AW48" s="137"/>
      <c r="AX48" s="137"/>
      <c r="AY48" s="137"/>
      <c r="AZ48" s="137"/>
      <c r="BD48" s="673"/>
      <c r="BE48" s="77"/>
      <c r="BF48" s="641"/>
      <c r="BG48" s="641"/>
      <c r="BH48" s="309"/>
      <c r="BI48" s="134"/>
      <c r="BJ48" s="130"/>
      <c r="BK48" s="224"/>
      <c r="BL48" s="224"/>
      <c r="BM48" s="314"/>
      <c r="BN48" s="224"/>
      <c r="BO48" s="224"/>
      <c r="BP48" s="224"/>
      <c r="BQ48" s="224"/>
      <c r="BR48" s="224"/>
      <c r="BS48" s="224"/>
      <c r="BT48" s="224"/>
      <c r="BU48" s="224"/>
      <c r="BV48" s="224"/>
      <c r="BW48" s="224"/>
      <c r="BX48" s="224"/>
      <c r="BY48" s="224"/>
      <c r="BZ48" s="224"/>
      <c r="CA48" s="224"/>
      <c r="CB48" s="224"/>
      <c r="CC48" s="224"/>
      <c r="CD48" s="224"/>
      <c r="CE48" s="224"/>
      <c r="CF48" s="224"/>
      <c r="CG48" s="224"/>
      <c r="CH48" s="224"/>
      <c r="CI48" s="224"/>
      <c r="CJ48" s="224"/>
      <c r="CK48" s="224"/>
      <c r="CL48" s="224"/>
      <c r="CM48" s="224"/>
      <c r="CN48" s="313"/>
      <c r="CO48" s="313"/>
      <c r="CP48" s="313"/>
      <c r="CQ48" s="313"/>
      <c r="CR48" s="224"/>
      <c r="CS48" s="224"/>
      <c r="CT48" s="224"/>
      <c r="CU48" s="224"/>
      <c r="CV48" s="224"/>
      <c r="CW48" s="224"/>
      <c r="CX48" s="224"/>
      <c r="CY48" s="853"/>
      <c r="CZ48" s="77"/>
      <c r="DA48" s="77"/>
    </row>
    <row r="49" spans="1:105" ht="18.75" customHeight="1" x14ac:dyDescent="0.25">
      <c r="A49" s="26"/>
      <c r="B49" s="222">
        <v>43</v>
      </c>
      <c r="C49" s="1033"/>
      <c r="D49" s="918"/>
      <c r="E49" s="1035"/>
      <c r="F49" s="749"/>
      <c r="G49" s="750"/>
      <c r="H49" s="919"/>
      <c r="I49" s="920"/>
      <c r="J49" s="32"/>
      <c r="K49" s="32"/>
      <c r="L49" s="1075"/>
      <c r="M49" s="49"/>
      <c r="O49" s="1059"/>
      <c r="P49" s="386"/>
      <c r="Q49" s="32"/>
      <c r="R49" s="924"/>
      <c r="S49" s="923"/>
      <c r="T49" s="379"/>
      <c r="U49" s="379"/>
      <c r="V49" s="926"/>
      <c r="W49" s="928"/>
      <c r="X49" s="929"/>
      <c r="Y49" s="931"/>
      <c r="Z49" s="930"/>
      <c r="AA49" s="766"/>
      <c r="AB49" s="766"/>
      <c r="AC49" s="766"/>
      <c r="AD49" s="754"/>
      <c r="AE49" s="752"/>
      <c r="AF49" s="752"/>
      <c r="AG49" s="891"/>
      <c r="AH49" s="458"/>
      <c r="AI49" s="31"/>
      <c r="AJ49" s="31"/>
      <c r="AK49" s="459"/>
      <c r="AL49" s="933"/>
      <c r="AM49" s="466"/>
      <c r="AN49" s="934"/>
      <c r="AO49" s="934"/>
      <c r="AP49" s="934"/>
      <c r="AQ49" s="936"/>
      <c r="AR49" s="36"/>
      <c r="AS49" s="26"/>
      <c r="AT49" s="137"/>
      <c r="AU49" s="137"/>
      <c r="AV49" s="137"/>
      <c r="AW49" s="137"/>
      <c r="AX49" s="137"/>
      <c r="AY49" s="137"/>
      <c r="AZ49" s="137"/>
      <c r="BD49" s="673"/>
      <c r="BE49" s="77"/>
      <c r="BF49" s="641"/>
      <c r="BG49" s="641"/>
      <c r="BH49" s="309"/>
      <c r="BI49" s="134"/>
      <c r="BJ49" s="130"/>
      <c r="BK49" s="224"/>
      <c r="BL49" s="224"/>
      <c r="BM49" s="314"/>
      <c r="BN49" s="224"/>
      <c r="BO49" s="224"/>
      <c r="BP49" s="224"/>
      <c r="BQ49" s="224"/>
      <c r="BR49" s="224"/>
      <c r="BS49" s="224"/>
      <c r="BT49" s="224"/>
      <c r="BU49" s="224"/>
      <c r="BV49" s="224"/>
      <c r="BW49" s="224"/>
      <c r="BX49" s="224"/>
      <c r="BY49" s="224"/>
      <c r="BZ49" s="224"/>
      <c r="CA49" s="224"/>
      <c r="CB49" s="224"/>
      <c r="CC49" s="224"/>
      <c r="CD49" s="224"/>
      <c r="CE49" s="224"/>
      <c r="CF49" s="224"/>
      <c r="CG49" s="224"/>
      <c r="CH49" s="224"/>
      <c r="CI49" s="224"/>
      <c r="CJ49" s="224"/>
      <c r="CK49" s="224"/>
      <c r="CL49" s="224"/>
      <c r="CM49" s="224"/>
      <c r="CN49" s="313"/>
      <c r="CO49" s="313"/>
      <c r="CP49" s="313"/>
      <c r="CQ49" s="313"/>
      <c r="CR49" s="224"/>
      <c r="CS49" s="224"/>
      <c r="CT49" s="224"/>
      <c r="CU49" s="224"/>
      <c r="CV49" s="224"/>
      <c r="CW49" s="224"/>
      <c r="CX49" s="224"/>
      <c r="CY49" s="853"/>
      <c r="CZ49" s="77"/>
      <c r="DA49" s="77"/>
    </row>
    <row r="50" spans="1:105" ht="18.75" customHeight="1" x14ac:dyDescent="0.25">
      <c r="A50" s="26"/>
      <c r="B50" s="222">
        <v>44</v>
      </c>
      <c r="C50" s="1033"/>
      <c r="D50" s="918"/>
      <c r="E50" s="1035"/>
      <c r="F50" s="749"/>
      <c r="G50" s="750"/>
      <c r="H50" s="919"/>
      <c r="I50" s="920"/>
      <c r="J50" s="32"/>
      <c r="K50" s="32"/>
      <c r="L50" s="1075"/>
      <c r="M50" s="49"/>
      <c r="O50" s="1059"/>
      <c r="P50" s="386"/>
      <c r="Q50" s="32"/>
      <c r="R50" s="924"/>
      <c r="S50" s="923"/>
      <c r="T50" s="379"/>
      <c r="U50" s="379"/>
      <c r="V50" s="926"/>
      <c r="W50" s="928"/>
      <c r="X50" s="929"/>
      <c r="Y50" s="931"/>
      <c r="Z50" s="930"/>
      <c r="AA50" s="766"/>
      <c r="AB50" s="766"/>
      <c r="AC50" s="766"/>
      <c r="AD50" s="754"/>
      <c r="AE50" s="752"/>
      <c r="AF50" s="752"/>
      <c r="AG50" s="891"/>
      <c r="AH50" s="458"/>
      <c r="AI50" s="31"/>
      <c r="AJ50" s="31"/>
      <c r="AK50" s="459"/>
      <c r="AL50" s="933"/>
      <c r="AM50" s="466"/>
      <c r="AN50" s="934"/>
      <c r="AO50" s="934"/>
      <c r="AP50" s="934"/>
      <c r="AQ50" s="936"/>
      <c r="AR50" s="36"/>
      <c r="AS50" s="26"/>
      <c r="AT50" s="137"/>
      <c r="AU50" s="137"/>
      <c r="AV50" s="137"/>
      <c r="AW50" s="137"/>
      <c r="AX50" s="137"/>
      <c r="AY50" s="137"/>
      <c r="AZ50" s="137"/>
      <c r="BD50" s="673"/>
      <c r="BE50" s="77"/>
      <c r="BF50" s="641"/>
      <c r="BG50" s="641"/>
      <c r="BH50" s="309"/>
      <c r="BI50" s="134"/>
      <c r="BJ50" s="130"/>
      <c r="BK50" s="224"/>
      <c r="BL50" s="224"/>
      <c r="BM50" s="314"/>
      <c r="BN50" s="224"/>
      <c r="BO50" s="224"/>
      <c r="BP50" s="224"/>
      <c r="BQ50" s="224"/>
      <c r="BR50" s="224"/>
      <c r="BS50" s="224"/>
      <c r="BT50" s="224"/>
      <c r="BU50" s="224"/>
      <c r="BV50" s="224"/>
      <c r="BW50" s="224"/>
      <c r="BX50" s="224"/>
      <c r="BY50" s="224"/>
      <c r="BZ50" s="224"/>
      <c r="CA50" s="224"/>
      <c r="CB50" s="224"/>
      <c r="CC50" s="224"/>
      <c r="CD50" s="224"/>
      <c r="CE50" s="224"/>
      <c r="CF50" s="224"/>
      <c r="CG50" s="224"/>
      <c r="CH50" s="224"/>
      <c r="CI50" s="224"/>
      <c r="CJ50" s="224"/>
      <c r="CK50" s="224"/>
      <c r="CL50" s="224"/>
      <c r="CM50" s="224"/>
      <c r="CN50" s="313"/>
      <c r="CO50" s="313"/>
      <c r="CP50" s="313"/>
      <c r="CQ50" s="313"/>
      <c r="CR50" s="224"/>
      <c r="CS50" s="224"/>
      <c r="CT50" s="224"/>
      <c r="CU50" s="224"/>
      <c r="CV50" s="224"/>
      <c r="CW50" s="224"/>
      <c r="CX50" s="224"/>
      <c r="CY50" s="853"/>
      <c r="CZ50" s="77"/>
      <c r="DA50" s="77"/>
    </row>
    <row r="51" spans="1:105" ht="18.75" customHeight="1" x14ac:dyDescent="0.25">
      <c r="B51" s="222">
        <v>45</v>
      </c>
      <c r="C51" s="1033"/>
      <c r="D51" s="918"/>
      <c r="E51" s="1035"/>
      <c r="F51" s="749"/>
      <c r="G51" s="750"/>
      <c r="H51" s="919"/>
      <c r="I51" s="920"/>
      <c r="J51" s="32"/>
      <c r="K51" s="32"/>
      <c r="L51" s="1075"/>
      <c r="M51" s="49"/>
      <c r="O51" s="1059"/>
      <c r="P51" s="386"/>
      <c r="Q51" s="32"/>
      <c r="R51" s="924"/>
      <c r="S51" s="923"/>
      <c r="T51" s="379"/>
      <c r="U51" s="379"/>
      <c r="V51" s="926"/>
      <c r="W51" s="928"/>
      <c r="X51" s="929"/>
      <c r="Y51" s="931"/>
      <c r="Z51" s="930"/>
      <c r="AA51" s="766"/>
      <c r="AB51" s="766"/>
      <c r="AC51" s="766"/>
      <c r="AD51" s="754"/>
      <c r="AE51" s="752"/>
      <c r="AF51" s="752"/>
      <c r="AG51" s="891"/>
      <c r="AH51" s="458"/>
      <c r="AI51" s="31"/>
      <c r="AJ51" s="31"/>
      <c r="AK51" s="459"/>
      <c r="AL51" s="933"/>
      <c r="AM51" s="466"/>
      <c r="AN51" s="934"/>
      <c r="AO51" s="934"/>
      <c r="AP51" s="934"/>
      <c r="AQ51" s="936"/>
      <c r="AR51" s="36"/>
      <c r="AS51" s="26"/>
      <c r="AT51" s="137"/>
      <c r="AU51" s="137"/>
      <c r="AV51" s="137"/>
      <c r="AW51" s="137"/>
      <c r="AX51" s="137"/>
      <c r="AY51" s="137"/>
      <c r="AZ51" s="137"/>
      <c r="BD51" s="673"/>
      <c r="BE51" s="77"/>
      <c r="BF51" s="641"/>
      <c r="BG51" s="641"/>
      <c r="BH51" s="309"/>
      <c r="BI51" s="134"/>
      <c r="BJ51" s="130"/>
      <c r="BK51" s="224"/>
      <c r="BL51" s="224"/>
      <c r="BM51" s="314"/>
      <c r="BN51" s="224"/>
      <c r="BO51" s="224"/>
      <c r="BP51" s="224"/>
      <c r="BQ51" s="224"/>
      <c r="BR51" s="224"/>
      <c r="BS51" s="224"/>
      <c r="BT51" s="224"/>
      <c r="BU51" s="224"/>
      <c r="BV51" s="224"/>
      <c r="BW51" s="224"/>
      <c r="BX51" s="224"/>
      <c r="BY51" s="224"/>
      <c r="BZ51" s="224"/>
      <c r="CA51" s="224"/>
      <c r="CB51" s="224"/>
      <c r="CC51" s="224"/>
      <c r="CD51" s="224"/>
      <c r="CE51" s="224"/>
      <c r="CF51" s="224"/>
      <c r="CG51" s="224"/>
      <c r="CH51" s="224"/>
      <c r="CI51" s="224"/>
      <c r="CJ51" s="224"/>
      <c r="CK51" s="224"/>
      <c r="CL51" s="224"/>
      <c r="CM51" s="224"/>
      <c r="CN51" s="313"/>
      <c r="CO51" s="313"/>
      <c r="CP51" s="313"/>
      <c r="CQ51" s="313"/>
      <c r="CR51" s="224"/>
      <c r="CS51" s="224"/>
      <c r="CT51" s="224"/>
      <c r="CU51" s="224"/>
      <c r="CV51" s="224"/>
      <c r="CW51" s="224"/>
      <c r="CX51" s="224"/>
      <c r="CY51" s="853"/>
      <c r="CZ51" s="77"/>
      <c r="DA51" s="77"/>
    </row>
    <row r="52" spans="1:105" ht="18.75" customHeight="1" x14ac:dyDescent="0.25">
      <c r="B52" s="222">
        <v>46</v>
      </c>
      <c r="C52" s="1033"/>
      <c r="D52" s="918"/>
      <c r="E52" s="1035"/>
      <c r="F52" s="749"/>
      <c r="G52" s="750"/>
      <c r="H52" s="919"/>
      <c r="I52" s="920"/>
      <c r="J52" s="32"/>
      <c r="K52" s="32"/>
      <c r="L52" s="1075"/>
      <c r="M52" s="49"/>
      <c r="O52" s="1059"/>
      <c r="P52" s="386"/>
      <c r="Q52" s="32"/>
      <c r="R52" s="924"/>
      <c r="S52" s="923"/>
      <c r="T52" s="379"/>
      <c r="U52" s="379"/>
      <c r="V52" s="926"/>
      <c r="W52" s="928"/>
      <c r="X52" s="929"/>
      <c r="Y52" s="931"/>
      <c r="Z52" s="930"/>
      <c r="AA52" s="766"/>
      <c r="AB52" s="766"/>
      <c r="AC52" s="766"/>
      <c r="AD52" s="754"/>
      <c r="AE52" s="752"/>
      <c r="AF52" s="752"/>
      <c r="AG52" s="891"/>
      <c r="AH52" s="458"/>
      <c r="AI52" s="31"/>
      <c r="AJ52" s="31"/>
      <c r="AK52" s="459"/>
      <c r="AL52" s="933"/>
      <c r="AM52" s="466"/>
      <c r="AN52" s="934"/>
      <c r="AO52" s="934"/>
      <c r="AP52" s="934"/>
      <c r="AQ52" s="936"/>
      <c r="AR52" s="36"/>
      <c r="AS52" s="26"/>
      <c r="AT52" s="137"/>
      <c r="AU52" s="137"/>
      <c r="AV52" s="137"/>
      <c r="AW52" s="137"/>
      <c r="AX52" s="137"/>
      <c r="AY52" s="137"/>
      <c r="AZ52" s="137"/>
      <c r="BD52" s="673"/>
      <c r="BE52" s="77"/>
      <c r="BF52" s="641"/>
      <c r="BG52" s="641"/>
      <c r="BH52" s="309"/>
      <c r="BI52" s="134"/>
      <c r="BJ52" s="130"/>
      <c r="BK52" s="224"/>
      <c r="BL52" s="224"/>
      <c r="BM52" s="314"/>
      <c r="BN52" s="224"/>
      <c r="BO52" s="224"/>
      <c r="BP52" s="224"/>
      <c r="BQ52" s="224"/>
      <c r="BR52" s="224"/>
      <c r="BS52" s="224"/>
      <c r="BT52" s="224"/>
      <c r="BU52" s="224"/>
      <c r="BV52" s="224"/>
      <c r="BW52" s="224"/>
      <c r="BX52" s="224"/>
      <c r="BY52" s="224"/>
      <c r="BZ52" s="224"/>
      <c r="CA52" s="224"/>
      <c r="CB52" s="224"/>
      <c r="CC52" s="224"/>
      <c r="CD52" s="224"/>
      <c r="CE52" s="224"/>
      <c r="CF52" s="224"/>
      <c r="CG52" s="224"/>
      <c r="CH52" s="224"/>
      <c r="CI52" s="224"/>
      <c r="CJ52" s="224"/>
      <c r="CK52" s="224"/>
      <c r="CL52" s="224"/>
      <c r="CM52" s="224"/>
      <c r="CN52" s="313"/>
      <c r="CO52" s="313"/>
      <c r="CP52" s="313"/>
      <c r="CQ52" s="313"/>
      <c r="CR52" s="224"/>
      <c r="CS52" s="224"/>
      <c r="CT52" s="224"/>
      <c r="CU52" s="224"/>
      <c r="CV52" s="224"/>
      <c r="CW52" s="224"/>
      <c r="CX52" s="224"/>
      <c r="CY52" s="853"/>
      <c r="CZ52" s="77"/>
      <c r="DA52" s="77"/>
    </row>
    <row r="53" spans="1:105" ht="18.75" customHeight="1" x14ac:dyDescent="0.25">
      <c r="B53" s="222">
        <v>47</v>
      </c>
      <c r="C53" s="1033"/>
      <c r="D53" s="918"/>
      <c r="E53" s="1035"/>
      <c r="F53" s="749"/>
      <c r="G53" s="750"/>
      <c r="H53" s="919"/>
      <c r="I53" s="920"/>
      <c r="J53" s="32"/>
      <c r="K53" s="32"/>
      <c r="L53" s="1075"/>
      <c r="M53" s="49"/>
      <c r="O53" s="1059"/>
      <c r="P53" s="386"/>
      <c r="Q53" s="32"/>
      <c r="R53" s="924"/>
      <c r="S53" s="923"/>
      <c r="T53" s="379"/>
      <c r="U53" s="379"/>
      <c r="V53" s="926"/>
      <c r="W53" s="928"/>
      <c r="X53" s="929"/>
      <c r="Y53" s="931"/>
      <c r="Z53" s="930"/>
      <c r="AA53" s="766"/>
      <c r="AB53" s="766"/>
      <c r="AC53" s="766"/>
      <c r="AD53" s="754"/>
      <c r="AE53" s="752"/>
      <c r="AF53" s="752"/>
      <c r="AG53" s="891"/>
      <c r="AH53" s="458"/>
      <c r="AI53" s="31"/>
      <c r="AJ53" s="31"/>
      <c r="AK53" s="459"/>
      <c r="AL53" s="933"/>
      <c r="AM53" s="466"/>
      <c r="AN53" s="934"/>
      <c r="AO53" s="934"/>
      <c r="AP53" s="934"/>
      <c r="AQ53" s="936"/>
      <c r="AR53" s="36"/>
      <c r="AS53" s="26"/>
      <c r="AT53" s="137"/>
      <c r="AU53" s="137"/>
      <c r="AV53" s="137"/>
      <c r="AW53" s="137"/>
      <c r="AX53" s="137"/>
      <c r="AY53" s="137"/>
      <c r="AZ53" s="137"/>
      <c r="BD53" s="673"/>
      <c r="BE53" s="77"/>
      <c r="BF53" s="641"/>
      <c r="BG53" s="641"/>
      <c r="BH53" s="309"/>
      <c r="BI53" s="134"/>
      <c r="BJ53" s="130"/>
      <c r="BK53" s="224"/>
      <c r="BL53" s="224"/>
      <c r="BM53" s="314"/>
      <c r="BN53" s="224"/>
      <c r="BO53" s="224"/>
      <c r="BP53" s="224"/>
      <c r="BQ53" s="224"/>
      <c r="BR53" s="224"/>
      <c r="BS53" s="224"/>
      <c r="BT53" s="224"/>
      <c r="BU53" s="224"/>
      <c r="BV53" s="224"/>
      <c r="BW53" s="224"/>
      <c r="BX53" s="224"/>
      <c r="BY53" s="224"/>
      <c r="BZ53" s="224"/>
      <c r="CA53" s="224"/>
      <c r="CB53" s="224"/>
      <c r="CC53" s="224"/>
      <c r="CD53" s="224"/>
      <c r="CE53" s="224"/>
      <c r="CF53" s="224"/>
      <c r="CG53" s="224"/>
      <c r="CH53" s="224"/>
      <c r="CI53" s="224"/>
      <c r="CJ53" s="224"/>
      <c r="CK53" s="224"/>
      <c r="CL53" s="224"/>
      <c r="CM53" s="224"/>
      <c r="CN53" s="313"/>
      <c r="CO53" s="313"/>
      <c r="CP53" s="313"/>
      <c r="CQ53" s="313"/>
      <c r="CR53" s="224"/>
      <c r="CS53" s="224"/>
      <c r="CT53" s="224"/>
      <c r="CU53" s="224"/>
      <c r="CV53" s="224"/>
      <c r="CW53" s="224"/>
      <c r="CX53" s="224"/>
      <c r="CY53" s="853"/>
      <c r="CZ53" s="77"/>
      <c r="DA53" s="77"/>
    </row>
    <row r="54" spans="1:105" ht="18.75" customHeight="1" x14ac:dyDescent="0.25">
      <c r="B54" s="222">
        <v>48</v>
      </c>
      <c r="C54" s="1033"/>
      <c r="D54" s="918"/>
      <c r="E54" s="1035"/>
      <c r="F54" s="749"/>
      <c r="G54" s="750"/>
      <c r="H54" s="919"/>
      <c r="I54" s="920"/>
      <c r="J54" s="32"/>
      <c r="K54" s="32"/>
      <c r="L54" s="1075"/>
      <c r="M54" s="49"/>
      <c r="O54" s="1059"/>
      <c r="P54" s="386"/>
      <c r="Q54" s="32"/>
      <c r="R54" s="924"/>
      <c r="S54" s="923"/>
      <c r="T54" s="379"/>
      <c r="U54" s="379"/>
      <c r="V54" s="926"/>
      <c r="W54" s="928"/>
      <c r="X54" s="929"/>
      <c r="Y54" s="931"/>
      <c r="Z54" s="930"/>
      <c r="AA54" s="766"/>
      <c r="AB54" s="766"/>
      <c r="AC54" s="766"/>
      <c r="AD54" s="754"/>
      <c r="AE54" s="752"/>
      <c r="AF54" s="752"/>
      <c r="AG54" s="891"/>
      <c r="AH54" s="458"/>
      <c r="AI54" s="31"/>
      <c r="AJ54" s="31"/>
      <c r="AK54" s="459"/>
      <c r="AL54" s="933"/>
      <c r="AM54" s="466"/>
      <c r="AN54" s="934"/>
      <c r="AO54" s="934"/>
      <c r="AP54" s="934"/>
      <c r="AQ54" s="936"/>
      <c r="AR54" s="36"/>
      <c r="AS54" s="26"/>
      <c r="AT54" s="137"/>
      <c r="AU54" s="137"/>
      <c r="AV54" s="137"/>
      <c r="AW54" s="137"/>
      <c r="AX54" s="137"/>
      <c r="AY54" s="137"/>
      <c r="AZ54" s="137"/>
      <c r="BD54" s="673"/>
      <c r="BE54" s="77"/>
      <c r="BF54" s="641"/>
      <c r="BG54" s="641"/>
      <c r="BH54" s="309"/>
      <c r="BI54" s="134"/>
      <c r="BJ54" s="130"/>
      <c r="BK54" s="224"/>
      <c r="BL54" s="224"/>
      <c r="BM54" s="314"/>
      <c r="BN54" s="224"/>
      <c r="BO54" s="224"/>
      <c r="BP54" s="224"/>
      <c r="BQ54" s="224"/>
      <c r="BR54" s="224"/>
      <c r="BS54" s="224"/>
      <c r="BT54" s="224"/>
      <c r="BU54" s="224"/>
      <c r="BV54" s="224"/>
      <c r="BW54" s="224"/>
      <c r="BX54" s="224"/>
      <c r="BY54" s="224"/>
      <c r="BZ54" s="224"/>
      <c r="CA54" s="224"/>
      <c r="CB54" s="224"/>
      <c r="CC54" s="224"/>
      <c r="CD54" s="224"/>
      <c r="CE54" s="224"/>
      <c r="CF54" s="224"/>
      <c r="CG54" s="224"/>
      <c r="CH54" s="224"/>
      <c r="CI54" s="224"/>
      <c r="CJ54" s="224"/>
      <c r="CK54" s="224"/>
      <c r="CL54" s="224"/>
      <c r="CM54" s="224"/>
      <c r="CN54" s="313"/>
      <c r="CO54" s="313"/>
      <c r="CP54" s="313"/>
      <c r="CQ54" s="313"/>
      <c r="CR54" s="224"/>
      <c r="CS54" s="224"/>
      <c r="CT54" s="224"/>
      <c r="CU54" s="224"/>
      <c r="CV54" s="224"/>
      <c r="CW54" s="224"/>
      <c r="CX54" s="224"/>
      <c r="CY54" s="853"/>
      <c r="CZ54" s="77"/>
      <c r="DA54" s="77"/>
    </row>
    <row r="55" spans="1:105" ht="18.75" customHeight="1" x14ac:dyDescent="0.25">
      <c r="B55" s="222">
        <v>49</v>
      </c>
      <c r="C55" s="1033"/>
      <c r="D55" s="918"/>
      <c r="E55" s="1035"/>
      <c r="F55" s="749"/>
      <c r="G55" s="750"/>
      <c r="H55" s="919"/>
      <c r="I55" s="920"/>
      <c r="J55" s="32"/>
      <c r="K55" s="32"/>
      <c r="L55" s="1075"/>
      <c r="M55" s="49"/>
      <c r="O55" s="1059"/>
      <c r="P55" s="386"/>
      <c r="Q55" s="32"/>
      <c r="R55" s="924"/>
      <c r="S55" s="923"/>
      <c r="T55" s="379"/>
      <c r="U55" s="379"/>
      <c r="V55" s="926"/>
      <c r="W55" s="928"/>
      <c r="X55" s="929"/>
      <c r="Y55" s="931"/>
      <c r="Z55" s="930"/>
      <c r="AA55" s="766"/>
      <c r="AB55" s="766"/>
      <c r="AC55" s="766"/>
      <c r="AD55" s="754"/>
      <c r="AE55" s="752"/>
      <c r="AF55" s="752"/>
      <c r="AG55" s="891"/>
      <c r="AH55" s="458"/>
      <c r="AI55" s="31"/>
      <c r="AJ55" s="31"/>
      <c r="AK55" s="459"/>
      <c r="AL55" s="933"/>
      <c r="AM55" s="466"/>
      <c r="AN55" s="934"/>
      <c r="AO55" s="934"/>
      <c r="AP55" s="934"/>
      <c r="AQ55" s="936"/>
      <c r="AR55" s="36"/>
      <c r="AS55" s="26"/>
      <c r="AT55" s="137"/>
      <c r="AU55" s="137"/>
      <c r="AV55" s="137"/>
      <c r="AW55" s="137"/>
      <c r="AX55" s="137"/>
      <c r="AY55" s="137"/>
      <c r="AZ55" s="137"/>
      <c r="BD55" s="673"/>
      <c r="BE55" s="77"/>
      <c r="BF55" s="641"/>
      <c r="BG55" s="641"/>
      <c r="BH55" s="309"/>
      <c r="BI55" s="134"/>
      <c r="BJ55" s="130"/>
      <c r="BK55" s="224"/>
      <c r="BL55" s="224"/>
      <c r="BM55" s="314"/>
      <c r="BN55" s="224"/>
      <c r="BO55" s="224"/>
      <c r="BP55" s="224"/>
      <c r="BQ55" s="224"/>
      <c r="BR55" s="224"/>
      <c r="BS55" s="224"/>
      <c r="BT55" s="224"/>
      <c r="BU55" s="224"/>
      <c r="BV55" s="224"/>
      <c r="BW55" s="224"/>
      <c r="BX55" s="224"/>
      <c r="BY55" s="224"/>
      <c r="BZ55" s="224"/>
      <c r="CA55" s="224"/>
      <c r="CB55" s="224"/>
      <c r="CC55" s="224"/>
      <c r="CD55" s="224"/>
      <c r="CE55" s="224"/>
      <c r="CF55" s="224"/>
      <c r="CG55" s="224"/>
      <c r="CH55" s="224"/>
      <c r="CI55" s="224"/>
      <c r="CJ55" s="224"/>
      <c r="CK55" s="224"/>
      <c r="CL55" s="224"/>
      <c r="CM55" s="224"/>
      <c r="CN55" s="313"/>
      <c r="CO55" s="313"/>
      <c r="CP55" s="313"/>
      <c r="CQ55" s="313"/>
      <c r="CR55" s="224"/>
      <c r="CS55" s="224"/>
      <c r="CT55" s="224"/>
      <c r="CU55" s="224"/>
      <c r="CV55" s="224"/>
      <c r="CW55" s="224"/>
      <c r="CX55" s="224"/>
      <c r="CY55" s="853"/>
      <c r="CZ55" s="77"/>
      <c r="DA55" s="77"/>
    </row>
    <row r="56" spans="1:105" ht="18.75" customHeight="1" x14ac:dyDescent="0.25">
      <c r="B56" s="222">
        <v>50</v>
      </c>
      <c r="C56" s="1033"/>
      <c r="D56" s="918"/>
      <c r="E56" s="1035"/>
      <c r="F56" s="749"/>
      <c r="G56" s="750"/>
      <c r="H56" s="919"/>
      <c r="I56" s="920"/>
      <c r="J56" s="32"/>
      <c r="K56" s="32"/>
      <c r="L56" s="1075"/>
      <c r="M56" s="49"/>
      <c r="O56" s="1059"/>
      <c r="P56" s="386"/>
      <c r="Q56" s="32"/>
      <c r="R56" s="924"/>
      <c r="S56" s="923"/>
      <c r="T56" s="379"/>
      <c r="U56" s="379"/>
      <c r="V56" s="926"/>
      <c r="W56" s="928"/>
      <c r="X56" s="929"/>
      <c r="Y56" s="931"/>
      <c r="Z56" s="930"/>
      <c r="AA56" s="766"/>
      <c r="AB56" s="766"/>
      <c r="AC56" s="766"/>
      <c r="AD56" s="754"/>
      <c r="AE56" s="752"/>
      <c r="AF56" s="752"/>
      <c r="AG56" s="891"/>
      <c r="AH56" s="458"/>
      <c r="AI56" s="31"/>
      <c r="AJ56" s="31"/>
      <c r="AK56" s="459"/>
      <c r="AL56" s="933"/>
      <c r="AM56" s="466"/>
      <c r="AN56" s="934"/>
      <c r="AO56" s="934"/>
      <c r="AP56" s="934"/>
      <c r="AQ56" s="936"/>
      <c r="AR56" s="36"/>
      <c r="AS56" s="26"/>
      <c r="AT56" s="137"/>
      <c r="AU56" s="137"/>
      <c r="AV56" s="137"/>
      <c r="AW56" s="137"/>
      <c r="AX56" s="137"/>
      <c r="AY56" s="137"/>
      <c r="AZ56" s="137"/>
      <c r="BD56" s="673"/>
      <c r="BE56" s="77"/>
      <c r="BF56" s="641"/>
      <c r="BG56" s="641"/>
      <c r="BH56" s="309"/>
      <c r="BI56" s="134"/>
      <c r="BJ56" s="130"/>
      <c r="BK56" s="224"/>
      <c r="BL56" s="224"/>
      <c r="BM56" s="314"/>
      <c r="BN56" s="224"/>
      <c r="BO56" s="224"/>
      <c r="BP56" s="224"/>
      <c r="BQ56" s="224"/>
      <c r="BR56" s="224"/>
      <c r="BS56" s="224"/>
      <c r="BT56" s="224"/>
      <c r="BU56" s="224"/>
      <c r="BV56" s="224"/>
      <c r="BW56" s="224"/>
      <c r="BX56" s="224"/>
      <c r="BY56" s="224"/>
      <c r="BZ56" s="224"/>
      <c r="CA56" s="224"/>
      <c r="CB56" s="224"/>
      <c r="CC56" s="224"/>
      <c r="CD56" s="224"/>
      <c r="CE56" s="224"/>
      <c r="CF56" s="224"/>
      <c r="CG56" s="224"/>
      <c r="CH56" s="224"/>
      <c r="CI56" s="224"/>
      <c r="CJ56" s="224"/>
      <c r="CK56" s="224"/>
      <c r="CL56" s="224"/>
      <c r="CM56" s="224"/>
      <c r="CN56" s="313"/>
      <c r="CO56" s="313"/>
      <c r="CP56" s="313"/>
      <c r="CQ56" s="313"/>
      <c r="CR56" s="224"/>
      <c r="CS56" s="224"/>
      <c r="CT56" s="224"/>
      <c r="CU56" s="224"/>
      <c r="CV56" s="224"/>
      <c r="CW56" s="224"/>
      <c r="CX56" s="224"/>
      <c r="CY56" s="853"/>
      <c r="CZ56" s="77"/>
      <c r="DA56" s="77"/>
    </row>
    <row r="57" spans="1:105" ht="18.75" customHeight="1" x14ac:dyDescent="0.25">
      <c r="B57" s="222">
        <v>51</v>
      </c>
      <c r="C57" s="1033"/>
      <c r="D57" s="918"/>
      <c r="E57" s="1035"/>
      <c r="F57" s="749"/>
      <c r="G57" s="750"/>
      <c r="H57" s="919"/>
      <c r="I57" s="920"/>
      <c r="J57" s="32"/>
      <c r="K57" s="32"/>
      <c r="L57" s="1075"/>
      <c r="M57" s="49"/>
      <c r="O57" s="1059"/>
      <c r="P57" s="386"/>
      <c r="Q57" s="32"/>
      <c r="R57" s="924"/>
      <c r="S57" s="923"/>
      <c r="T57" s="379"/>
      <c r="U57" s="379"/>
      <c r="V57" s="926"/>
      <c r="W57" s="928"/>
      <c r="X57" s="929"/>
      <c r="Y57" s="931"/>
      <c r="Z57" s="930"/>
      <c r="AA57" s="766"/>
      <c r="AB57" s="766"/>
      <c r="AC57" s="766"/>
      <c r="AD57" s="754"/>
      <c r="AE57" s="752"/>
      <c r="AF57" s="752"/>
      <c r="AG57" s="891"/>
      <c r="AH57" s="458"/>
      <c r="AI57" s="31"/>
      <c r="AJ57" s="31"/>
      <c r="AK57" s="459"/>
      <c r="AL57" s="933"/>
      <c r="AM57" s="466"/>
      <c r="AN57" s="934"/>
      <c r="AO57" s="934"/>
      <c r="AP57" s="934"/>
      <c r="AQ57" s="936"/>
      <c r="AR57" s="36"/>
      <c r="AS57" s="26"/>
      <c r="AT57" s="137"/>
      <c r="AU57" s="137"/>
      <c r="AV57" s="137"/>
      <c r="AW57" s="137"/>
      <c r="AX57" s="137"/>
      <c r="AY57" s="137"/>
      <c r="AZ57" s="137"/>
      <c r="CY57" s="817"/>
    </row>
    <row r="58" spans="1:105" ht="18.75" customHeight="1" x14ac:dyDescent="0.25">
      <c r="B58" s="222">
        <v>52</v>
      </c>
      <c r="C58" s="1033"/>
      <c r="D58" s="918"/>
      <c r="E58" s="1035"/>
      <c r="F58" s="749"/>
      <c r="G58" s="750"/>
      <c r="H58" s="919"/>
      <c r="I58" s="920"/>
      <c r="J58" s="32"/>
      <c r="K58" s="32"/>
      <c r="L58" s="1075"/>
      <c r="M58" s="49"/>
      <c r="O58" s="1059"/>
      <c r="P58" s="386"/>
      <c r="Q58" s="32"/>
      <c r="R58" s="924"/>
      <c r="S58" s="923"/>
      <c r="T58" s="379"/>
      <c r="U58" s="379"/>
      <c r="V58" s="926"/>
      <c r="W58" s="928"/>
      <c r="X58" s="929"/>
      <c r="Y58" s="931"/>
      <c r="Z58" s="930"/>
      <c r="AA58" s="766"/>
      <c r="AB58" s="766"/>
      <c r="AC58" s="766"/>
      <c r="AD58" s="754"/>
      <c r="AE58" s="752"/>
      <c r="AF58" s="752"/>
      <c r="AG58" s="891"/>
      <c r="AH58" s="458"/>
      <c r="AI58" s="31"/>
      <c r="AJ58" s="31"/>
      <c r="AK58" s="459"/>
      <c r="AL58" s="933"/>
      <c r="AM58" s="466"/>
      <c r="AN58" s="934"/>
      <c r="AO58" s="934"/>
      <c r="AP58" s="934"/>
      <c r="AQ58" s="936"/>
      <c r="AR58" s="36"/>
      <c r="AT58" s="137"/>
      <c r="AU58" s="137"/>
      <c r="AV58" s="137"/>
      <c r="AW58" s="137"/>
      <c r="AX58" s="137"/>
      <c r="AY58" s="137"/>
      <c r="AZ58" s="137"/>
      <c r="CY58" s="817"/>
    </row>
    <row r="59" spans="1:105" ht="18.75" customHeight="1" x14ac:dyDescent="0.25">
      <c r="B59" s="222">
        <v>53</v>
      </c>
      <c r="C59" s="1033"/>
      <c r="D59" s="918"/>
      <c r="E59" s="1035"/>
      <c r="F59" s="749"/>
      <c r="G59" s="750"/>
      <c r="H59" s="919"/>
      <c r="I59" s="920"/>
      <c r="J59" s="32"/>
      <c r="K59" s="32"/>
      <c r="L59" s="1075"/>
      <c r="M59" s="49"/>
      <c r="O59" s="1059"/>
      <c r="P59" s="386"/>
      <c r="Q59" s="32"/>
      <c r="R59" s="924"/>
      <c r="S59" s="923"/>
      <c r="T59" s="379"/>
      <c r="U59" s="379"/>
      <c r="V59" s="926"/>
      <c r="W59" s="928"/>
      <c r="X59" s="929"/>
      <c r="Y59" s="931"/>
      <c r="Z59" s="930"/>
      <c r="AA59" s="766"/>
      <c r="AB59" s="766"/>
      <c r="AC59" s="766"/>
      <c r="AD59" s="754"/>
      <c r="AE59" s="752"/>
      <c r="AF59" s="752"/>
      <c r="AG59" s="891"/>
      <c r="AH59" s="458"/>
      <c r="AI59" s="31"/>
      <c r="AJ59" s="31"/>
      <c r="AK59" s="459"/>
      <c r="AL59" s="933"/>
      <c r="AM59" s="466"/>
      <c r="AN59" s="934"/>
      <c r="AO59" s="934"/>
      <c r="AP59" s="934"/>
      <c r="AQ59" s="936"/>
      <c r="AR59" s="36"/>
      <c r="AT59" s="137"/>
      <c r="AU59" s="137"/>
      <c r="AV59" s="137"/>
      <c r="AW59" s="137"/>
      <c r="AX59" s="137"/>
      <c r="AY59" s="137"/>
      <c r="AZ59" s="137"/>
      <c r="CY59" s="817"/>
    </row>
    <row r="60" spans="1:105" ht="18.75" customHeight="1" x14ac:dyDescent="0.25">
      <c r="B60" s="222">
        <v>54</v>
      </c>
      <c r="C60" s="1033"/>
      <c r="D60" s="918"/>
      <c r="E60" s="1035"/>
      <c r="F60" s="749"/>
      <c r="G60" s="750"/>
      <c r="H60" s="919"/>
      <c r="I60" s="920"/>
      <c r="J60" s="32"/>
      <c r="K60" s="32"/>
      <c r="L60" s="1075"/>
      <c r="M60" s="49"/>
      <c r="O60" s="1059"/>
      <c r="P60" s="386"/>
      <c r="Q60" s="32"/>
      <c r="R60" s="924"/>
      <c r="S60" s="923"/>
      <c r="T60" s="379"/>
      <c r="U60" s="379"/>
      <c r="V60" s="926"/>
      <c r="W60" s="928"/>
      <c r="X60" s="929"/>
      <c r="Y60" s="931"/>
      <c r="Z60" s="930"/>
      <c r="AA60" s="766"/>
      <c r="AB60" s="766"/>
      <c r="AC60" s="766"/>
      <c r="AD60" s="754"/>
      <c r="AE60" s="752"/>
      <c r="AF60" s="752"/>
      <c r="AG60" s="891"/>
      <c r="AH60" s="458"/>
      <c r="AI60" s="31"/>
      <c r="AJ60" s="31"/>
      <c r="AK60" s="459"/>
      <c r="AL60" s="933"/>
      <c r="AM60" s="466"/>
      <c r="AN60" s="934"/>
      <c r="AO60" s="934"/>
      <c r="AP60" s="934"/>
      <c r="AQ60" s="936"/>
      <c r="AR60" s="36"/>
      <c r="AT60" s="137"/>
      <c r="AU60" s="137"/>
      <c r="AV60" s="137"/>
      <c r="AW60" s="137"/>
      <c r="AX60" s="137"/>
      <c r="AY60" s="137"/>
      <c r="AZ60" s="137"/>
      <c r="CY60" s="817"/>
    </row>
    <row r="61" spans="1:105" ht="18.75" customHeight="1" x14ac:dyDescent="0.25">
      <c r="B61" s="222">
        <v>55</v>
      </c>
      <c r="C61" s="1033"/>
      <c r="D61" s="918"/>
      <c r="E61" s="1035"/>
      <c r="F61" s="749"/>
      <c r="G61" s="750"/>
      <c r="H61" s="919"/>
      <c r="I61" s="920"/>
      <c r="J61" s="32"/>
      <c r="K61" s="32"/>
      <c r="L61" s="1075"/>
      <c r="M61" s="49"/>
      <c r="O61" s="1059"/>
      <c r="P61" s="386"/>
      <c r="Q61" s="32"/>
      <c r="R61" s="924"/>
      <c r="S61" s="923"/>
      <c r="T61" s="379"/>
      <c r="U61" s="379"/>
      <c r="V61" s="926"/>
      <c r="W61" s="928"/>
      <c r="X61" s="929"/>
      <c r="Y61" s="931"/>
      <c r="Z61" s="930"/>
      <c r="AA61" s="766"/>
      <c r="AB61" s="766"/>
      <c r="AC61" s="766"/>
      <c r="AD61" s="754"/>
      <c r="AE61" s="752"/>
      <c r="AF61" s="752"/>
      <c r="AG61" s="891"/>
      <c r="AH61" s="458"/>
      <c r="AI61" s="31"/>
      <c r="AJ61" s="31"/>
      <c r="AK61" s="459"/>
      <c r="AL61" s="933"/>
      <c r="AM61" s="466"/>
      <c r="AN61" s="934"/>
      <c r="AO61" s="934"/>
      <c r="AP61" s="934"/>
      <c r="AQ61" s="936"/>
      <c r="AR61" s="36"/>
      <c r="AT61" s="137"/>
      <c r="AU61" s="137"/>
      <c r="AV61" s="137"/>
      <c r="AW61" s="137"/>
      <c r="AX61" s="137"/>
      <c r="AY61" s="137"/>
      <c r="AZ61" s="137"/>
      <c r="CY61" s="818"/>
    </row>
    <row r="62" spans="1:105" ht="18.75" customHeight="1" x14ac:dyDescent="0.25">
      <c r="B62" s="222">
        <v>56</v>
      </c>
      <c r="C62" s="1033"/>
      <c r="D62" s="918"/>
      <c r="E62" s="1035"/>
      <c r="F62" s="749"/>
      <c r="G62" s="750"/>
      <c r="H62" s="919"/>
      <c r="I62" s="920"/>
      <c r="J62" s="32"/>
      <c r="K62" s="32"/>
      <c r="L62" s="1075"/>
      <c r="M62" s="49"/>
      <c r="O62" s="1059"/>
      <c r="P62" s="386"/>
      <c r="Q62" s="32"/>
      <c r="R62" s="924"/>
      <c r="S62" s="923"/>
      <c r="T62" s="379"/>
      <c r="U62" s="379"/>
      <c r="V62" s="926"/>
      <c r="W62" s="928"/>
      <c r="X62" s="929"/>
      <c r="Y62" s="931"/>
      <c r="Z62" s="930"/>
      <c r="AA62" s="766"/>
      <c r="AB62" s="766"/>
      <c r="AC62" s="766"/>
      <c r="AD62" s="754"/>
      <c r="AE62" s="752"/>
      <c r="AF62" s="752"/>
      <c r="AG62" s="891"/>
      <c r="AH62" s="458"/>
      <c r="AI62" s="31"/>
      <c r="AJ62" s="31"/>
      <c r="AK62" s="459"/>
      <c r="AL62" s="933"/>
      <c r="AM62" s="466"/>
      <c r="AN62" s="934"/>
      <c r="AO62" s="934"/>
      <c r="AP62" s="934"/>
      <c r="AQ62" s="936"/>
      <c r="AR62" s="36"/>
      <c r="AT62" s="137"/>
      <c r="AU62" s="137"/>
      <c r="AV62" s="137"/>
      <c r="AW62" s="137"/>
      <c r="AX62" s="137"/>
      <c r="AY62" s="137"/>
      <c r="AZ62" s="137"/>
      <c r="CY62" s="818"/>
    </row>
    <row r="63" spans="1:105" ht="18.75" customHeight="1" x14ac:dyDescent="0.25">
      <c r="B63" s="222">
        <v>57</v>
      </c>
      <c r="C63" s="1033"/>
      <c r="D63" s="918"/>
      <c r="E63" s="1035"/>
      <c r="F63" s="749"/>
      <c r="G63" s="750"/>
      <c r="H63" s="919"/>
      <c r="I63" s="920"/>
      <c r="J63" s="32"/>
      <c r="K63" s="32"/>
      <c r="L63" s="1075"/>
      <c r="M63" s="49"/>
      <c r="O63" s="1059"/>
      <c r="P63" s="386"/>
      <c r="Q63" s="32"/>
      <c r="R63" s="924"/>
      <c r="S63" s="923"/>
      <c r="T63" s="379"/>
      <c r="U63" s="379"/>
      <c r="V63" s="926"/>
      <c r="W63" s="928"/>
      <c r="X63" s="929"/>
      <c r="Y63" s="931"/>
      <c r="Z63" s="930"/>
      <c r="AA63" s="766"/>
      <c r="AB63" s="766"/>
      <c r="AC63" s="766"/>
      <c r="AD63" s="754"/>
      <c r="AE63" s="752"/>
      <c r="AF63" s="752"/>
      <c r="AG63" s="891"/>
      <c r="AH63" s="458"/>
      <c r="AI63" s="31"/>
      <c r="AJ63" s="31"/>
      <c r="AK63" s="459"/>
      <c r="AL63" s="933"/>
      <c r="AM63" s="466"/>
      <c r="AN63" s="934"/>
      <c r="AO63" s="934"/>
      <c r="AP63" s="934"/>
      <c r="AQ63" s="936"/>
      <c r="AR63" s="36"/>
      <c r="AT63" s="137"/>
      <c r="AU63" s="137"/>
      <c r="AV63" s="137"/>
      <c r="AW63" s="137"/>
      <c r="AX63" s="137"/>
      <c r="AY63" s="137"/>
      <c r="AZ63" s="137"/>
      <c r="CY63" s="818"/>
    </row>
    <row r="64" spans="1:105" ht="18.75" customHeight="1" x14ac:dyDescent="0.25">
      <c r="B64" s="222">
        <v>58</v>
      </c>
      <c r="C64" s="1033"/>
      <c r="D64" s="918"/>
      <c r="E64" s="1035"/>
      <c r="F64" s="749"/>
      <c r="G64" s="750"/>
      <c r="H64" s="919"/>
      <c r="I64" s="920"/>
      <c r="J64" s="32"/>
      <c r="K64" s="32"/>
      <c r="L64" s="1075"/>
      <c r="M64" s="49"/>
      <c r="O64" s="1059"/>
      <c r="P64" s="386"/>
      <c r="Q64" s="32"/>
      <c r="R64" s="924"/>
      <c r="S64" s="923"/>
      <c r="T64" s="379"/>
      <c r="U64" s="379"/>
      <c r="V64" s="926"/>
      <c r="W64" s="928"/>
      <c r="X64" s="929"/>
      <c r="Y64" s="931"/>
      <c r="Z64" s="930"/>
      <c r="AA64" s="766"/>
      <c r="AB64" s="766"/>
      <c r="AC64" s="766"/>
      <c r="AD64" s="754"/>
      <c r="AE64" s="752"/>
      <c r="AF64" s="752"/>
      <c r="AG64" s="891"/>
      <c r="AH64" s="458"/>
      <c r="AI64" s="31"/>
      <c r="AJ64" s="31"/>
      <c r="AK64" s="459"/>
      <c r="AL64" s="933"/>
      <c r="AM64" s="466"/>
      <c r="AN64" s="934"/>
      <c r="AO64" s="934"/>
      <c r="AP64" s="934"/>
      <c r="AQ64" s="936"/>
      <c r="AT64" s="137"/>
      <c r="AU64" s="137"/>
      <c r="AV64" s="137"/>
      <c r="AW64" s="137"/>
      <c r="AX64" s="137"/>
      <c r="AY64" s="137"/>
      <c r="AZ64" s="137"/>
      <c r="CY64" s="818"/>
    </row>
    <row r="65" spans="1:103" ht="18.75" customHeight="1" x14ac:dyDescent="0.25">
      <c r="B65" s="222">
        <v>59</v>
      </c>
      <c r="C65" s="1033"/>
      <c r="D65" s="918"/>
      <c r="E65" s="1035"/>
      <c r="F65" s="749"/>
      <c r="G65" s="750"/>
      <c r="H65" s="919"/>
      <c r="I65" s="920"/>
      <c r="J65" s="32"/>
      <c r="K65" s="32"/>
      <c r="L65" s="1075"/>
      <c r="M65" s="49"/>
      <c r="O65" s="1059"/>
      <c r="P65" s="386"/>
      <c r="Q65" s="32"/>
      <c r="R65" s="924"/>
      <c r="S65" s="923"/>
      <c r="T65" s="379"/>
      <c r="U65" s="379"/>
      <c r="V65" s="926"/>
      <c r="W65" s="928"/>
      <c r="X65" s="929"/>
      <c r="Y65" s="931"/>
      <c r="Z65" s="930"/>
      <c r="AA65" s="766"/>
      <c r="AB65" s="766"/>
      <c r="AC65" s="766"/>
      <c r="AD65" s="754"/>
      <c r="AE65" s="752"/>
      <c r="AF65" s="752"/>
      <c r="AG65" s="891"/>
      <c r="AH65" s="458"/>
      <c r="AI65" s="31"/>
      <c r="AJ65" s="31"/>
      <c r="AK65" s="459"/>
      <c r="AL65" s="933"/>
      <c r="AM65" s="466"/>
      <c r="AN65" s="934"/>
      <c r="AO65" s="934"/>
      <c r="AP65" s="934"/>
      <c r="AQ65" s="936"/>
      <c r="AT65" s="137"/>
      <c r="AU65" s="137"/>
      <c r="AV65" s="137"/>
      <c r="AW65" s="137"/>
      <c r="AX65" s="137"/>
      <c r="AY65" s="137"/>
      <c r="AZ65" s="137"/>
      <c r="CY65" s="818"/>
    </row>
    <row r="66" spans="1:103" ht="18.75" customHeight="1" x14ac:dyDescent="0.25">
      <c r="B66" s="222">
        <v>60</v>
      </c>
      <c r="C66" s="1033"/>
      <c r="D66" s="918"/>
      <c r="E66" s="1035"/>
      <c r="F66" s="749"/>
      <c r="G66" s="750"/>
      <c r="H66" s="919"/>
      <c r="I66" s="920"/>
      <c r="J66" s="32"/>
      <c r="K66" s="32"/>
      <c r="L66" s="1075"/>
      <c r="M66" s="49"/>
      <c r="O66" s="1059"/>
      <c r="P66" s="386"/>
      <c r="Q66" s="32"/>
      <c r="R66" s="924"/>
      <c r="S66" s="923"/>
      <c r="T66" s="379"/>
      <c r="U66" s="379"/>
      <c r="V66" s="926"/>
      <c r="W66" s="928"/>
      <c r="X66" s="929"/>
      <c r="Y66" s="931"/>
      <c r="Z66" s="930"/>
      <c r="AA66" s="766"/>
      <c r="AB66" s="766"/>
      <c r="AC66" s="766"/>
      <c r="AD66" s="754"/>
      <c r="AE66" s="752"/>
      <c r="AF66" s="752"/>
      <c r="AG66" s="891"/>
      <c r="AH66" s="458"/>
      <c r="AI66" s="31"/>
      <c r="AJ66" s="31"/>
      <c r="AK66" s="459"/>
      <c r="AL66" s="933"/>
      <c r="AM66" s="466"/>
      <c r="AN66" s="934"/>
      <c r="AO66" s="934"/>
      <c r="AP66" s="934"/>
      <c r="AQ66" s="936"/>
      <c r="AT66" s="137"/>
      <c r="AU66" s="137"/>
      <c r="AV66" s="137"/>
      <c r="AW66" s="137"/>
      <c r="AX66" s="137"/>
      <c r="AY66" s="137"/>
      <c r="AZ66" s="137"/>
      <c r="CY66" s="818"/>
    </row>
    <row r="67" spans="1:103" ht="18.75" customHeight="1" x14ac:dyDescent="0.25">
      <c r="B67" s="222">
        <v>61</v>
      </c>
      <c r="C67" s="1033"/>
      <c r="D67" s="918"/>
      <c r="E67" s="1035"/>
      <c r="F67" s="749"/>
      <c r="G67" s="750"/>
      <c r="H67" s="919"/>
      <c r="I67" s="920"/>
      <c r="J67" s="32"/>
      <c r="K67" s="32"/>
      <c r="L67" s="1075"/>
      <c r="M67" s="49"/>
      <c r="O67" s="1059"/>
      <c r="P67" s="386"/>
      <c r="Q67" s="32"/>
      <c r="R67" s="924"/>
      <c r="S67" s="923"/>
      <c r="T67" s="379"/>
      <c r="U67" s="379"/>
      <c r="V67" s="926"/>
      <c r="W67" s="928"/>
      <c r="X67" s="929"/>
      <c r="Y67" s="931"/>
      <c r="Z67" s="930"/>
      <c r="AA67" s="766"/>
      <c r="AB67" s="766"/>
      <c r="AC67" s="766"/>
      <c r="AD67" s="754"/>
      <c r="AE67" s="752"/>
      <c r="AF67" s="752"/>
      <c r="AG67" s="891"/>
      <c r="AH67" s="458"/>
      <c r="AI67" s="31"/>
      <c r="AJ67" s="31"/>
      <c r="AK67" s="459"/>
      <c r="AL67" s="933"/>
      <c r="AM67" s="466"/>
      <c r="AN67" s="934"/>
      <c r="AO67" s="934"/>
      <c r="AP67" s="934"/>
      <c r="AQ67" s="936"/>
      <c r="AT67" s="137"/>
      <c r="AU67" s="137"/>
      <c r="AV67" s="137"/>
      <c r="AW67" s="137"/>
      <c r="AX67" s="137"/>
      <c r="AY67" s="137"/>
      <c r="AZ67" s="137"/>
      <c r="CY67" s="818"/>
    </row>
    <row r="68" spans="1:103" ht="18.75" customHeight="1" x14ac:dyDescent="0.25">
      <c r="B68" s="222">
        <v>62</v>
      </c>
      <c r="C68" s="1033"/>
      <c r="D68" s="918"/>
      <c r="E68" s="1035"/>
      <c r="F68" s="749"/>
      <c r="G68" s="750"/>
      <c r="H68" s="919"/>
      <c r="I68" s="920"/>
      <c r="J68" s="32"/>
      <c r="K68" s="32"/>
      <c r="L68" s="1075"/>
      <c r="M68" s="49"/>
      <c r="O68" s="1059"/>
      <c r="P68" s="386"/>
      <c r="Q68" s="32"/>
      <c r="R68" s="924"/>
      <c r="S68" s="923"/>
      <c r="T68" s="379"/>
      <c r="U68" s="379"/>
      <c r="V68" s="926"/>
      <c r="W68" s="928"/>
      <c r="X68" s="929"/>
      <c r="Y68" s="931"/>
      <c r="Z68" s="930"/>
      <c r="AA68" s="766"/>
      <c r="AB68" s="766"/>
      <c r="AC68" s="766"/>
      <c r="AD68" s="754"/>
      <c r="AE68" s="752"/>
      <c r="AF68" s="752"/>
      <c r="AG68" s="891"/>
      <c r="AH68" s="458"/>
      <c r="AI68" s="31"/>
      <c r="AJ68" s="31"/>
      <c r="AK68" s="459"/>
      <c r="AL68" s="933"/>
      <c r="AM68" s="466"/>
      <c r="AN68" s="934"/>
      <c r="AO68" s="934"/>
      <c r="AP68" s="934"/>
      <c r="AQ68" s="936"/>
      <c r="AT68" s="137"/>
      <c r="AU68" s="137"/>
      <c r="AV68" s="137"/>
      <c r="AW68" s="137"/>
      <c r="AX68" s="137"/>
      <c r="AY68" s="137"/>
      <c r="AZ68" s="137"/>
      <c r="CY68" s="818"/>
    </row>
    <row r="69" spans="1:103" ht="18.75" customHeight="1" x14ac:dyDescent="0.25">
      <c r="B69" s="222">
        <v>63</v>
      </c>
      <c r="C69" s="1033"/>
      <c r="D69" s="918"/>
      <c r="E69" s="1035"/>
      <c r="F69" s="749"/>
      <c r="G69" s="750"/>
      <c r="H69" s="919"/>
      <c r="I69" s="920"/>
      <c r="J69" s="32"/>
      <c r="K69" s="32"/>
      <c r="L69" s="1075"/>
      <c r="M69" s="49"/>
      <c r="O69" s="1059"/>
      <c r="P69" s="386"/>
      <c r="Q69" s="32"/>
      <c r="R69" s="924"/>
      <c r="S69" s="923"/>
      <c r="T69" s="379"/>
      <c r="U69" s="379"/>
      <c r="V69" s="926"/>
      <c r="W69" s="928"/>
      <c r="X69" s="929"/>
      <c r="Y69" s="931"/>
      <c r="Z69" s="930"/>
      <c r="AA69" s="766"/>
      <c r="AB69" s="766"/>
      <c r="AC69" s="766"/>
      <c r="AD69" s="754"/>
      <c r="AE69" s="752"/>
      <c r="AF69" s="752"/>
      <c r="AG69" s="891"/>
      <c r="AH69" s="458"/>
      <c r="AI69" s="31"/>
      <c r="AJ69" s="31"/>
      <c r="AK69" s="459"/>
      <c r="AL69" s="933"/>
      <c r="AM69" s="466"/>
      <c r="AN69" s="934"/>
      <c r="AO69" s="934"/>
      <c r="AP69" s="934"/>
      <c r="AQ69" s="936"/>
      <c r="AT69" s="137"/>
      <c r="AU69" s="137"/>
      <c r="AV69" s="137"/>
      <c r="AW69" s="137"/>
      <c r="AX69" s="137"/>
      <c r="AY69" s="137"/>
      <c r="AZ69" s="137"/>
      <c r="CY69" s="818"/>
    </row>
    <row r="70" spans="1:103" ht="18.75" customHeight="1" x14ac:dyDescent="0.25">
      <c r="B70" s="222">
        <v>64</v>
      </c>
      <c r="C70" s="1033"/>
      <c r="D70" s="918"/>
      <c r="E70" s="1035"/>
      <c r="F70" s="749"/>
      <c r="G70" s="750"/>
      <c r="H70" s="919"/>
      <c r="I70" s="920"/>
      <c r="J70" s="32"/>
      <c r="K70" s="32"/>
      <c r="L70" s="1075"/>
      <c r="M70" s="49"/>
      <c r="O70" s="1059"/>
      <c r="P70" s="386"/>
      <c r="Q70" s="32"/>
      <c r="R70" s="924"/>
      <c r="S70" s="923"/>
      <c r="T70" s="379"/>
      <c r="U70" s="379"/>
      <c r="V70" s="926"/>
      <c r="W70" s="928"/>
      <c r="X70" s="929"/>
      <c r="Y70" s="931"/>
      <c r="Z70" s="930"/>
      <c r="AA70" s="766"/>
      <c r="AB70" s="766"/>
      <c r="AC70" s="766"/>
      <c r="AD70" s="754"/>
      <c r="AE70" s="752"/>
      <c r="AF70" s="752"/>
      <c r="AG70" s="891"/>
      <c r="AH70" s="458"/>
      <c r="AI70" s="31"/>
      <c r="AJ70" s="31"/>
      <c r="AK70" s="459"/>
      <c r="AL70" s="933"/>
      <c r="AM70" s="466"/>
      <c r="AN70" s="934"/>
      <c r="AO70" s="934"/>
      <c r="AP70" s="934"/>
      <c r="AQ70" s="936"/>
      <c r="AT70" s="137"/>
      <c r="AU70" s="137"/>
      <c r="AV70" s="137"/>
      <c r="AW70" s="137"/>
      <c r="AX70" s="137"/>
      <c r="AY70" s="137"/>
      <c r="AZ70" s="137"/>
      <c r="CY70" s="818"/>
    </row>
    <row r="71" spans="1:103" ht="18.75" customHeight="1" x14ac:dyDescent="0.25">
      <c r="B71" s="222">
        <v>65</v>
      </c>
      <c r="C71" s="1033"/>
      <c r="D71" s="918"/>
      <c r="E71" s="1035"/>
      <c r="F71" s="749"/>
      <c r="G71" s="750"/>
      <c r="H71" s="919"/>
      <c r="I71" s="920"/>
      <c r="J71" s="32"/>
      <c r="K71" s="32"/>
      <c r="L71" s="1075"/>
      <c r="M71" s="49"/>
      <c r="O71" s="1059"/>
      <c r="P71" s="386"/>
      <c r="Q71" s="32"/>
      <c r="R71" s="924"/>
      <c r="S71" s="923"/>
      <c r="T71" s="379"/>
      <c r="U71" s="379"/>
      <c r="V71" s="926"/>
      <c r="W71" s="928"/>
      <c r="X71" s="929"/>
      <c r="Y71" s="931"/>
      <c r="Z71" s="930"/>
      <c r="AA71" s="766"/>
      <c r="AB71" s="766"/>
      <c r="AC71" s="766"/>
      <c r="AD71" s="754"/>
      <c r="AE71" s="752"/>
      <c r="AF71" s="752"/>
      <c r="AG71" s="891"/>
      <c r="AH71" s="458"/>
      <c r="AI71" s="31"/>
      <c r="AJ71" s="31"/>
      <c r="AK71" s="459"/>
      <c r="AL71" s="933"/>
      <c r="AM71" s="466"/>
      <c r="AN71" s="934"/>
      <c r="AO71" s="934"/>
      <c r="AP71" s="934"/>
      <c r="AQ71" s="936"/>
      <c r="AT71" s="137"/>
      <c r="AU71" s="137"/>
      <c r="AV71" s="137"/>
      <c r="AW71" s="137"/>
      <c r="AX71" s="137"/>
      <c r="AY71" s="137"/>
      <c r="AZ71" s="137"/>
      <c r="CY71" s="818"/>
    </row>
    <row r="72" spans="1:103" ht="18.75" customHeight="1" x14ac:dyDescent="0.25">
      <c r="B72" s="222">
        <v>66</v>
      </c>
      <c r="C72" s="1033"/>
      <c r="D72" s="918"/>
      <c r="E72" s="1035"/>
      <c r="F72" s="749"/>
      <c r="G72" s="750"/>
      <c r="H72" s="919"/>
      <c r="I72" s="920"/>
      <c r="J72" s="32"/>
      <c r="K72" s="32"/>
      <c r="L72" s="1075"/>
      <c r="M72" s="49"/>
      <c r="O72" s="1059"/>
      <c r="P72" s="386"/>
      <c r="Q72" s="32"/>
      <c r="R72" s="924"/>
      <c r="S72" s="923"/>
      <c r="T72" s="379"/>
      <c r="U72" s="379"/>
      <c r="V72" s="926"/>
      <c r="W72" s="928"/>
      <c r="X72" s="929"/>
      <c r="Y72" s="931"/>
      <c r="Z72" s="930"/>
      <c r="AA72" s="766"/>
      <c r="AB72" s="766"/>
      <c r="AC72" s="766"/>
      <c r="AD72" s="754"/>
      <c r="AE72" s="752"/>
      <c r="AF72" s="752"/>
      <c r="AG72" s="891"/>
      <c r="AH72" s="458"/>
      <c r="AI72" s="31"/>
      <c r="AJ72" s="31"/>
      <c r="AK72" s="459"/>
      <c r="AL72" s="933"/>
      <c r="AM72" s="466"/>
      <c r="AN72" s="934"/>
      <c r="AO72" s="934"/>
      <c r="AP72" s="934"/>
      <c r="AQ72" s="936"/>
      <c r="AT72" s="137"/>
      <c r="AU72" s="137"/>
      <c r="AV72" s="137"/>
      <c r="AW72" s="137"/>
      <c r="AX72" s="137"/>
      <c r="AY72" s="137"/>
      <c r="AZ72" s="137"/>
      <c r="CY72" s="818"/>
    </row>
    <row r="73" spans="1:103" ht="18.75" customHeight="1" x14ac:dyDescent="0.25">
      <c r="B73" s="222">
        <v>67</v>
      </c>
      <c r="C73" s="1033"/>
      <c r="D73" s="918"/>
      <c r="E73" s="1035"/>
      <c r="F73" s="749"/>
      <c r="G73" s="750"/>
      <c r="H73" s="919"/>
      <c r="I73" s="920"/>
      <c r="J73" s="32"/>
      <c r="K73" s="32"/>
      <c r="L73" s="1075"/>
      <c r="M73" s="49"/>
      <c r="O73" s="1059"/>
      <c r="P73" s="386"/>
      <c r="Q73" s="32"/>
      <c r="R73" s="924"/>
      <c r="S73" s="923"/>
      <c r="T73" s="379"/>
      <c r="U73" s="379"/>
      <c r="V73" s="926"/>
      <c r="W73" s="928"/>
      <c r="X73" s="929"/>
      <c r="Y73" s="931"/>
      <c r="Z73" s="930"/>
      <c r="AA73" s="766"/>
      <c r="AB73" s="766"/>
      <c r="AC73" s="766"/>
      <c r="AD73" s="754"/>
      <c r="AE73" s="752"/>
      <c r="AF73" s="752"/>
      <c r="AG73" s="891"/>
      <c r="AH73" s="458"/>
      <c r="AI73" s="31"/>
      <c r="AJ73" s="31"/>
      <c r="AK73" s="459"/>
      <c r="AL73" s="933"/>
      <c r="AM73" s="466"/>
      <c r="AN73" s="934"/>
      <c r="AO73" s="934"/>
      <c r="AP73" s="934"/>
      <c r="AQ73" s="936"/>
      <c r="AT73" s="137"/>
      <c r="AU73" s="137"/>
      <c r="AV73" s="137"/>
      <c r="AW73" s="137"/>
      <c r="AX73" s="137"/>
      <c r="AY73" s="137"/>
      <c r="AZ73" s="137"/>
      <c r="CY73" s="818"/>
    </row>
    <row r="74" spans="1:103" ht="18.75" customHeight="1" x14ac:dyDescent="0.25">
      <c r="A74" s="390"/>
      <c r="B74" s="222">
        <v>68</v>
      </c>
      <c r="C74" s="1033"/>
      <c r="D74" s="918"/>
      <c r="E74" s="1035"/>
      <c r="F74" s="749"/>
      <c r="G74" s="750"/>
      <c r="H74" s="919"/>
      <c r="I74" s="920"/>
      <c r="J74" s="32"/>
      <c r="K74" s="32"/>
      <c r="L74" s="1075"/>
      <c r="M74" s="49"/>
      <c r="O74" s="1059"/>
      <c r="P74" s="386"/>
      <c r="Q74" s="32"/>
      <c r="R74" s="924"/>
      <c r="S74" s="923"/>
      <c r="T74" s="379"/>
      <c r="U74" s="379"/>
      <c r="V74" s="926"/>
      <c r="W74" s="928"/>
      <c r="X74" s="929"/>
      <c r="Y74" s="931"/>
      <c r="Z74" s="930"/>
      <c r="AA74" s="766"/>
      <c r="AB74" s="766"/>
      <c r="AC74" s="766"/>
      <c r="AD74" s="754"/>
      <c r="AE74" s="752"/>
      <c r="AF74" s="752"/>
      <c r="AG74" s="891"/>
      <c r="AH74" s="458"/>
      <c r="AI74" s="31"/>
      <c r="AJ74" s="31"/>
      <c r="AK74" s="459"/>
      <c r="AL74" s="933"/>
      <c r="AM74" s="466"/>
      <c r="AN74" s="934"/>
      <c r="AO74" s="934"/>
      <c r="AP74" s="934"/>
      <c r="AQ74" s="936"/>
      <c r="AT74" s="137"/>
      <c r="AU74" s="137"/>
      <c r="AV74" s="137"/>
      <c r="AW74" s="137"/>
      <c r="AX74" s="137"/>
      <c r="AY74" s="137"/>
      <c r="AZ74" s="137"/>
      <c r="BJ74" s="315"/>
      <c r="BM74" s="315"/>
      <c r="CN74" s="315"/>
      <c r="CO74" s="315"/>
      <c r="CP74" s="315"/>
      <c r="CQ74" s="315"/>
      <c r="CY74" s="818"/>
    </row>
    <row r="75" spans="1:103" ht="18.75" customHeight="1" x14ac:dyDescent="0.25">
      <c r="B75" s="222">
        <v>69</v>
      </c>
      <c r="C75" s="1033"/>
      <c r="D75" s="918"/>
      <c r="E75" s="1035"/>
      <c r="F75" s="749"/>
      <c r="G75" s="750"/>
      <c r="H75" s="919"/>
      <c r="I75" s="920"/>
      <c r="J75" s="32"/>
      <c r="K75" s="32"/>
      <c r="L75" s="1075"/>
      <c r="M75" s="49"/>
      <c r="O75" s="1059"/>
      <c r="P75" s="386"/>
      <c r="Q75" s="32"/>
      <c r="R75" s="924"/>
      <c r="S75" s="923"/>
      <c r="T75" s="379"/>
      <c r="U75" s="379"/>
      <c r="V75" s="926"/>
      <c r="W75" s="928"/>
      <c r="X75" s="929"/>
      <c r="Y75" s="931"/>
      <c r="Z75" s="930"/>
      <c r="AA75" s="766"/>
      <c r="AB75" s="766"/>
      <c r="AC75" s="766"/>
      <c r="AD75" s="754"/>
      <c r="AE75" s="752"/>
      <c r="AF75" s="752"/>
      <c r="AG75" s="891"/>
      <c r="AH75" s="458"/>
      <c r="AI75" s="31"/>
      <c r="AJ75" s="31"/>
      <c r="AK75" s="459"/>
      <c r="AL75" s="933"/>
      <c r="AM75" s="466"/>
      <c r="AN75" s="934"/>
      <c r="AO75" s="934"/>
      <c r="AP75" s="934"/>
      <c r="AQ75" s="936"/>
      <c r="AT75" s="137"/>
      <c r="AU75" s="137"/>
      <c r="AV75" s="137"/>
      <c r="AW75" s="137"/>
      <c r="AX75" s="137"/>
      <c r="AY75" s="137"/>
      <c r="AZ75" s="137"/>
      <c r="CY75" s="818"/>
    </row>
    <row r="76" spans="1:103" ht="18.75" customHeight="1" x14ac:dyDescent="0.25">
      <c r="B76" s="222">
        <v>70</v>
      </c>
      <c r="C76" s="1033"/>
      <c r="D76" s="918"/>
      <c r="E76" s="1035"/>
      <c r="F76" s="749"/>
      <c r="G76" s="750"/>
      <c r="H76" s="919"/>
      <c r="I76" s="920"/>
      <c r="J76" s="32"/>
      <c r="K76" s="32"/>
      <c r="L76" s="1075"/>
      <c r="M76" s="49"/>
      <c r="O76" s="1059"/>
      <c r="P76" s="386"/>
      <c r="Q76" s="32"/>
      <c r="R76" s="924"/>
      <c r="S76" s="923"/>
      <c r="T76" s="379"/>
      <c r="U76" s="379"/>
      <c r="V76" s="926"/>
      <c r="W76" s="928"/>
      <c r="X76" s="929"/>
      <c r="Y76" s="931"/>
      <c r="Z76" s="930"/>
      <c r="AA76" s="766"/>
      <c r="AB76" s="766"/>
      <c r="AC76" s="766"/>
      <c r="AD76" s="754"/>
      <c r="AE76" s="752"/>
      <c r="AF76" s="752"/>
      <c r="AG76" s="891"/>
      <c r="AH76" s="458"/>
      <c r="AI76" s="31"/>
      <c r="AJ76" s="31"/>
      <c r="AK76" s="459"/>
      <c r="AL76" s="933"/>
      <c r="AM76" s="466"/>
      <c r="AN76" s="934"/>
      <c r="AO76" s="934"/>
      <c r="AP76" s="934"/>
      <c r="AQ76" s="936"/>
      <c r="AT76" s="137"/>
      <c r="AU76" s="137"/>
      <c r="AV76" s="137"/>
      <c r="AW76" s="137"/>
      <c r="AX76" s="137"/>
      <c r="AY76" s="137"/>
      <c r="AZ76" s="137"/>
      <c r="CY76" s="818"/>
    </row>
    <row r="77" spans="1:103" ht="18.75" customHeight="1" x14ac:dyDescent="0.25">
      <c r="B77" s="222">
        <v>71</v>
      </c>
      <c r="C77" s="1033"/>
      <c r="D77" s="918"/>
      <c r="E77" s="1035"/>
      <c r="F77" s="749"/>
      <c r="G77" s="750"/>
      <c r="H77" s="919"/>
      <c r="I77" s="920"/>
      <c r="J77" s="32"/>
      <c r="K77" s="32"/>
      <c r="L77" s="1075"/>
      <c r="M77" s="49"/>
      <c r="O77" s="1059"/>
      <c r="P77" s="386"/>
      <c r="Q77" s="32"/>
      <c r="R77" s="924"/>
      <c r="S77" s="923"/>
      <c r="T77" s="379"/>
      <c r="U77" s="379"/>
      <c r="V77" s="926"/>
      <c r="W77" s="928"/>
      <c r="X77" s="929"/>
      <c r="Y77" s="931"/>
      <c r="Z77" s="930"/>
      <c r="AA77" s="766"/>
      <c r="AB77" s="766"/>
      <c r="AC77" s="766"/>
      <c r="AD77" s="754"/>
      <c r="AE77" s="752"/>
      <c r="AF77" s="752"/>
      <c r="AG77" s="891"/>
      <c r="AH77" s="458"/>
      <c r="AI77" s="31"/>
      <c r="AJ77" s="31"/>
      <c r="AK77" s="459"/>
      <c r="AL77" s="933"/>
      <c r="AM77" s="466"/>
      <c r="AN77" s="934"/>
      <c r="AO77" s="934"/>
      <c r="AP77" s="934"/>
      <c r="AQ77" s="936"/>
      <c r="AT77" s="137"/>
      <c r="AU77" s="137"/>
      <c r="AV77" s="137"/>
      <c r="AW77" s="137"/>
      <c r="AX77" s="137"/>
      <c r="AY77" s="137"/>
      <c r="AZ77" s="137"/>
      <c r="CY77" s="818"/>
    </row>
    <row r="78" spans="1:103" ht="18.75" customHeight="1" x14ac:dyDescent="0.25">
      <c r="B78" s="222">
        <v>72</v>
      </c>
      <c r="C78" s="1033"/>
      <c r="D78" s="918"/>
      <c r="E78" s="1035"/>
      <c r="F78" s="749"/>
      <c r="G78" s="750"/>
      <c r="H78" s="919"/>
      <c r="I78" s="920"/>
      <c r="J78" s="32"/>
      <c r="K78" s="32"/>
      <c r="L78" s="1075"/>
      <c r="M78" s="49"/>
      <c r="O78" s="1059"/>
      <c r="P78" s="386"/>
      <c r="Q78" s="32"/>
      <c r="R78" s="924"/>
      <c r="S78" s="923"/>
      <c r="T78" s="379"/>
      <c r="U78" s="379"/>
      <c r="V78" s="926"/>
      <c r="W78" s="928"/>
      <c r="X78" s="929"/>
      <c r="Y78" s="931"/>
      <c r="Z78" s="930"/>
      <c r="AA78" s="766"/>
      <c r="AB78" s="766"/>
      <c r="AC78" s="766"/>
      <c r="AD78" s="754"/>
      <c r="AE78" s="752"/>
      <c r="AF78" s="752"/>
      <c r="AG78" s="891"/>
      <c r="AH78" s="458"/>
      <c r="AI78" s="31"/>
      <c r="AJ78" s="31"/>
      <c r="AK78" s="459"/>
      <c r="AL78" s="933"/>
      <c r="AM78" s="466"/>
      <c r="AN78" s="934"/>
      <c r="AO78" s="934"/>
      <c r="AP78" s="934"/>
      <c r="AQ78" s="936"/>
      <c r="AT78" s="137"/>
      <c r="AU78" s="137"/>
      <c r="AV78" s="137"/>
      <c r="AW78" s="137"/>
      <c r="AX78" s="137"/>
      <c r="AY78" s="137"/>
      <c r="AZ78" s="137"/>
      <c r="CY78" s="818"/>
    </row>
    <row r="79" spans="1:103" ht="18.75" customHeight="1" x14ac:dyDescent="0.25">
      <c r="B79" s="222">
        <v>73</v>
      </c>
      <c r="C79" s="1033"/>
      <c r="D79" s="918"/>
      <c r="E79" s="1035"/>
      <c r="F79" s="749"/>
      <c r="G79" s="750"/>
      <c r="H79" s="919"/>
      <c r="I79" s="920"/>
      <c r="J79" s="32"/>
      <c r="K79" s="32"/>
      <c r="L79" s="1075"/>
      <c r="M79" s="49"/>
      <c r="O79" s="1059"/>
      <c r="P79" s="386"/>
      <c r="Q79" s="32"/>
      <c r="R79" s="924"/>
      <c r="S79" s="923"/>
      <c r="T79" s="379"/>
      <c r="U79" s="379"/>
      <c r="V79" s="926"/>
      <c r="W79" s="928"/>
      <c r="X79" s="929"/>
      <c r="Y79" s="931"/>
      <c r="Z79" s="930"/>
      <c r="AA79" s="766"/>
      <c r="AB79" s="766"/>
      <c r="AC79" s="766"/>
      <c r="AD79" s="754"/>
      <c r="AE79" s="752"/>
      <c r="AF79" s="752"/>
      <c r="AG79" s="891"/>
      <c r="AH79" s="458"/>
      <c r="AI79" s="31"/>
      <c r="AJ79" s="31"/>
      <c r="AK79" s="459"/>
      <c r="AL79" s="933"/>
      <c r="AM79" s="466"/>
      <c r="AN79" s="934"/>
      <c r="AO79" s="934"/>
      <c r="AP79" s="934"/>
      <c r="AQ79" s="936"/>
      <c r="AT79" s="137"/>
      <c r="AU79" s="137"/>
      <c r="AV79" s="137"/>
      <c r="AW79" s="137"/>
      <c r="AX79" s="137"/>
      <c r="AY79" s="137"/>
      <c r="AZ79" s="137"/>
      <c r="CY79" s="818"/>
    </row>
    <row r="80" spans="1:103" ht="18.75" customHeight="1" x14ac:dyDescent="0.25">
      <c r="B80" s="222">
        <v>74</v>
      </c>
      <c r="C80" s="1033"/>
      <c r="D80" s="918"/>
      <c r="E80" s="1035"/>
      <c r="F80" s="749"/>
      <c r="G80" s="750"/>
      <c r="H80" s="919"/>
      <c r="I80" s="920"/>
      <c r="J80" s="32"/>
      <c r="K80" s="32"/>
      <c r="L80" s="1075"/>
      <c r="M80" s="49"/>
      <c r="O80" s="1059"/>
      <c r="P80" s="386"/>
      <c r="Q80" s="32"/>
      <c r="R80" s="924"/>
      <c r="S80" s="923"/>
      <c r="T80" s="379"/>
      <c r="U80" s="379"/>
      <c r="V80" s="926"/>
      <c r="W80" s="928"/>
      <c r="X80" s="929"/>
      <c r="Y80" s="931"/>
      <c r="Z80" s="930"/>
      <c r="AA80" s="766"/>
      <c r="AB80" s="766"/>
      <c r="AC80" s="766"/>
      <c r="AD80" s="754"/>
      <c r="AE80" s="752"/>
      <c r="AF80" s="752"/>
      <c r="AG80" s="891"/>
      <c r="AH80" s="458"/>
      <c r="AI80" s="31"/>
      <c r="AJ80" s="31"/>
      <c r="AK80" s="459"/>
      <c r="AL80" s="933"/>
      <c r="AM80" s="466"/>
      <c r="AN80" s="934"/>
      <c r="AO80" s="934"/>
      <c r="AP80" s="934"/>
      <c r="AQ80" s="936"/>
      <c r="AT80" s="137"/>
      <c r="AU80" s="137"/>
      <c r="AV80" s="137"/>
      <c r="AW80" s="137"/>
      <c r="AX80" s="137"/>
      <c r="AY80" s="137"/>
      <c r="AZ80" s="137"/>
      <c r="CY80" s="818"/>
    </row>
    <row r="81" spans="1:105" s="390" customFormat="1" ht="18.75" customHeight="1" x14ac:dyDescent="0.25">
      <c r="A81" s="394"/>
      <c r="B81" s="222">
        <v>75</v>
      </c>
      <c r="C81" s="1033"/>
      <c r="D81" s="918"/>
      <c r="E81" s="1035"/>
      <c r="F81" s="749"/>
      <c r="G81" s="750"/>
      <c r="H81" s="919"/>
      <c r="I81" s="920"/>
      <c r="J81" s="32"/>
      <c r="K81" s="32"/>
      <c r="L81" s="1075"/>
      <c r="M81" s="49"/>
      <c r="O81" s="1059"/>
      <c r="P81" s="386"/>
      <c r="Q81" s="32"/>
      <c r="R81" s="924"/>
      <c r="S81" s="923"/>
      <c r="T81" s="379"/>
      <c r="U81" s="379"/>
      <c r="V81" s="926"/>
      <c r="W81" s="928"/>
      <c r="X81" s="929"/>
      <c r="Y81" s="931"/>
      <c r="Z81" s="930"/>
      <c r="AA81" s="766"/>
      <c r="AB81" s="766"/>
      <c r="AC81" s="766"/>
      <c r="AD81" s="754"/>
      <c r="AE81" s="752"/>
      <c r="AF81" s="752"/>
      <c r="AG81" s="891"/>
      <c r="AH81" s="458"/>
      <c r="AI81" s="31"/>
      <c r="AJ81" s="31"/>
      <c r="AK81" s="459"/>
      <c r="AL81" s="933"/>
      <c r="AM81" s="466"/>
      <c r="AN81" s="934"/>
      <c r="AO81" s="934"/>
      <c r="AP81" s="934"/>
      <c r="AQ81" s="936"/>
      <c r="AT81" s="137"/>
      <c r="AU81" s="143"/>
      <c r="AV81" s="143"/>
      <c r="AW81" s="143"/>
      <c r="AX81" s="143"/>
      <c r="AY81" s="143"/>
      <c r="AZ81" s="143"/>
      <c r="BD81" s="119"/>
      <c r="BE81" s="315"/>
      <c r="BF81" s="642"/>
      <c r="BG81" s="642"/>
      <c r="BH81" s="310"/>
      <c r="BI81" s="133"/>
      <c r="BJ81" s="78"/>
      <c r="BK81" s="315"/>
      <c r="BL81" s="315"/>
      <c r="BM81" s="78"/>
      <c r="BN81" s="315"/>
      <c r="BO81" s="315"/>
      <c r="BP81" s="315"/>
      <c r="BQ81" s="315"/>
      <c r="BR81" s="315"/>
      <c r="BS81" s="315"/>
      <c r="BT81" s="315"/>
      <c r="BU81" s="315"/>
      <c r="BV81" s="315"/>
      <c r="BW81" s="315"/>
      <c r="BX81" s="315"/>
      <c r="BY81" s="315"/>
      <c r="BZ81" s="315"/>
      <c r="CA81" s="315"/>
      <c r="CB81" s="315"/>
      <c r="CC81" s="315"/>
      <c r="CD81" s="315"/>
      <c r="CE81" s="315"/>
      <c r="CF81" s="315"/>
      <c r="CG81" s="315"/>
      <c r="CH81" s="315"/>
      <c r="CI81" s="315"/>
      <c r="CJ81" s="315"/>
      <c r="CK81" s="315"/>
      <c r="CL81" s="315"/>
      <c r="CM81" s="315"/>
      <c r="CN81" s="78"/>
      <c r="CO81" s="78"/>
      <c r="CP81" s="78"/>
      <c r="CQ81" s="78"/>
      <c r="CR81" s="315"/>
      <c r="CS81" s="315"/>
      <c r="CT81" s="315"/>
      <c r="CU81" s="315"/>
      <c r="CV81" s="315"/>
      <c r="CW81" s="315"/>
      <c r="CX81" s="315"/>
      <c r="CY81" s="818"/>
      <c r="CZ81" s="315"/>
      <c r="DA81" s="315"/>
    </row>
    <row r="82" spans="1:105" ht="18.75" customHeight="1" x14ac:dyDescent="0.25">
      <c r="B82" s="222">
        <v>76</v>
      </c>
      <c r="C82" s="1033"/>
      <c r="D82" s="918"/>
      <c r="E82" s="1035"/>
      <c r="F82" s="749"/>
      <c r="G82" s="750"/>
      <c r="H82" s="919"/>
      <c r="I82" s="920"/>
      <c r="J82" s="32"/>
      <c r="K82" s="32"/>
      <c r="L82" s="1075"/>
      <c r="M82" s="49"/>
      <c r="O82" s="1059"/>
      <c r="P82" s="386"/>
      <c r="Q82" s="32"/>
      <c r="R82" s="924"/>
      <c r="S82" s="923"/>
      <c r="T82" s="379"/>
      <c r="U82" s="379"/>
      <c r="V82" s="926"/>
      <c r="W82" s="928"/>
      <c r="X82" s="929"/>
      <c r="Y82" s="931"/>
      <c r="Z82" s="930"/>
      <c r="AA82" s="766"/>
      <c r="AB82" s="766"/>
      <c r="AC82" s="766"/>
      <c r="AD82" s="754"/>
      <c r="AE82" s="752"/>
      <c r="AF82" s="752"/>
      <c r="AG82" s="891"/>
      <c r="AH82" s="458"/>
      <c r="AI82" s="31"/>
      <c r="AJ82" s="31"/>
      <c r="AK82" s="459"/>
      <c r="AL82" s="933"/>
      <c r="AM82" s="466"/>
      <c r="AN82" s="934"/>
      <c r="AO82" s="934"/>
      <c r="AP82" s="934"/>
      <c r="AQ82" s="936"/>
      <c r="AT82" s="137"/>
      <c r="AU82" s="137"/>
      <c r="AV82" s="137"/>
      <c r="AW82" s="137"/>
      <c r="AX82" s="137"/>
      <c r="AY82" s="137"/>
      <c r="AZ82" s="137"/>
      <c r="CY82" s="818"/>
    </row>
    <row r="83" spans="1:105" ht="18.75" customHeight="1" x14ac:dyDescent="0.25">
      <c r="B83" s="222">
        <v>77</v>
      </c>
      <c r="C83" s="1033"/>
      <c r="D83" s="918"/>
      <c r="E83" s="1035"/>
      <c r="F83" s="749"/>
      <c r="G83" s="750"/>
      <c r="H83" s="919"/>
      <c r="I83" s="920"/>
      <c r="J83" s="32"/>
      <c r="K83" s="32"/>
      <c r="L83" s="1075"/>
      <c r="M83" s="49"/>
      <c r="O83" s="1059"/>
      <c r="P83" s="386"/>
      <c r="Q83" s="32"/>
      <c r="R83" s="924"/>
      <c r="S83" s="923"/>
      <c r="T83" s="379"/>
      <c r="U83" s="379"/>
      <c r="V83" s="926"/>
      <c r="W83" s="928"/>
      <c r="X83" s="929"/>
      <c r="Y83" s="931"/>
      <c r="Z83" s="930"/>
      <c r="AA83" s="766"/>
      <c r="AB83" s="766"/>
      <c r="AC83" s="766"/>
      <c r="AD83" s="754"/>
      <c r="AE83" s="752"/>
      <c r="AF83" s="752"/>
      <c r="AG83" s="891"/>
      <c r="AH83" s="458"/>
      <c r="AI83" s="31"/>
      <c r="AJ83" s="31"/>
      <c r="AK83" s="459"/>
      <c r="AL83" s="933"/>
      <c r="AM83" s="466"/>
      <c r="AN83" s="934"/>
      <c r="AO83" s="934"/>
      <c r="AP83" s="934"/>
      <c r="AQ83" s="936"/>
      <c r="AT83" s="137"/>
      <c r="AU83" s="137"/>
      <c r="AV83" s="137"/>
      <c r="AW83" s="137"/>
      <c r="AX83" s="137"/>
      <c r="AY83" s="137"/>
      <c r="AZ83" s="137"/>
      <c r="CY83" s="818"/>
    </row>
    <row r="84" spans="1:105" ht="18.75" customHeight="1" x14ac:dyDescent="0.25">
      <c r="B84" s="222">
        <v>78</v>
      </c>
      <c r="C84" s="1033"/>
      <c r="D84" s="918"/>
      <c r="E84" s="1035"/>
      <c r="F84" s="749"/>
      <c r="G84" s="750"/>
      <c r="H84" s="919"/>
      <c r="I84" s="920"/>
      <c r="J84" s="32"/>
      <c r="K84" s="32"/>
      <c r="L84" s="1075"/>
      <c r="M84" s="49"/>
      <c r="O84" s="1059"/>
      <c r="P84" s="386"/>
      <c r="Q84" s="32"/>
      <c r="R84" s="924"/>
      <c r="S84" s="923"/>
      <c r="T84" s="379"/>
      <c r="U84" s="379"/>
      <c r="V84" s="926"/>
      <c r="W84" s="928"/>
      <c r="X84" s="929"/>
      <c r="Y84" s="931"/>
      <c r="Z84" s="930"/>
      <c r="AA84" s="766"/>
      <c r="AB84" s="766"/>
      <c r="AC84" s="766"/>
      <c r="AD84" s="754"/>
      <c r="AE84" s="752"/>
      <c r="AF84" s="752"/>
      <c r="AG84" s="891"/>
      <c r="AH84" s="458"/>
      <c r="AI84" s="31"/>
      <c r="AJ84" s="31"/>
      <c r="AK84" s="459"/>
      <c r="AL84" s="933"/>
      <c r="AM84" s="466"/>
      <c r="AN84" s="934"/>
      <c r="AO84" s="934"/>
      <c r="AP84" s="934"/>
      <c r="AQ84" s="936"/>
      <c r="AT84" s="137"/>
      <c r="AU84" s="137"/>
      <c r="AV84" s="137"/>
      <c r="AW84" s="137"/>
      <c r="AX84" s="137"/>
      <c r="AY84" s="137"/>
      <c r="AZ84" s="137"/>
      <c r="CY84" s="818"/>
    </row>
    <row r="85" spans="1:105" ht="18.75" customHeight="1" x14ac:dyDescent="0.25">
      <c r="B85" s="222">
        <v>79</v>
      </c>
      <c r="C85" s="1033"/>
      <c r="D85" s="918"/>
      <c r="E85" s="1035"/>
      <c r="F85" s="749"/>
      <c r="G85" s="750"/>
      <c r="H85" s="919"/>
      <c r="I85" s="920"/>
      <c r="J85" s="32"/>
      <c r="K85" s="32"/>
      <c r="L85" s="1075"/>
      <c r="M85" s="49"/>
      <c r="O85" s="1059"/>
      <c r="P85" s="386"/>
      <c r="Q85" s="32"/>
      <c r="R85" s="924"/>
      <c r="S85" s="923"/>
      <c r="T85" s="379"/>
      <c r="U85" s="379"/>
      <c r="V85" s="926"/>
      <c r="W85" s="928"/>
      <c r="X85" s="929"/>
      <c r="Y85" s="931"/>
      <c r="Z85" s="930"/>
      <c r="AA85" s="766"/>
      <c r="AB85" s="766"/>
      <c r="AC85" s="766"/>
      <c r="AD85" s="754"/>
      <c r="AE85" s="752"/>
      <c r="AF85" s="752"/>
      <c r="AG85" s="891"/>
      <c r="AH85" s="458"/>
      <c r="AI85" s="31"/>
      <c r="AJ85" s="31"/>
      <c r="AK85" s="459"/>
      <c r="AL85" s="933"/>
      <c r="AM85" s="466"/>
      <c r="AN85" s="934"/>
      <c r="AO85" s="934"/>
      <c r="AP85" s="934"/>
      <c r="AQ85" s="936"/>
      <c r="AT85" s="137"/>
      <c r="AU85" s="137"/>
      <c r="AV85" s="137"/>
      <c r="AW85" s="137"/>
      <c r="AX85" s="137"/>
      <c r="AY85" s="137"/>
      <c r="AZ85" s="137"/>
      <c r="CY85" s="818"/>
    </row>
    <row r="86" spans="1:105" ht="18.75" customHeight="1" x14ac:dyDescent="0.25">
      <c r="B86" s="222">
        <v>80</v>
      </c>
      <c r="C86" s="1033"/>
      <c r="D86" s="918"/>
      <c r="E86" s="1035"/>
      <c r="F86" s="749"/>
      <c r="G86" s="750"/>
      <c r="H86" s="919"/>
      <c r="I86" s="920"/>
      <c r="J86" s="32"/>
      <c r="K86" s="32"/>
      <c r="L86" s="1075"/>
      <c r="M86" s="49"/>
      <c r="O86" s="1059"/>
      <c r="P86" s="386"/>
      <c r="Q86" s="32"/>
      <c r="R86" s="924"/>
      <c r="S86" s="923"/>
      <c r="T86" s="379"/>
      <c r="U86" s="379"/>
      <c r="V86" s="926"/>
      <c r="W86" s="928"/>
      <c r="X86" s="929"/>
      <c r="Y86" s="931"/>
      <c r="Z86" s="930"/>
      <c r="AA86" s="766"/>
      <c r="AB86" s="766"/>
      <c r="AC86" s="766"/>
      <c r="AD86" s="754"/>
      <c r="AE86" s="752"/>
      <c r="AF86" s="752"/>
      <c r="AG86" s="891"/>
      <c r="AH86" s="458"/>
      <c r="AI86" s="31"/>
      <c r="AJ86" s="31"/>
      <c r="AK86" s="459"/>
      <c r="AL86" s="933"/>
      <c r="AM86" s="466"/>
      <c r="AN86" s="934"/>
      <c r="AO86" s="934"/>
      <c r="AP86" s="934"/>
      <c r="AQ86" s="936"/>
      <c r="AT86" s="137"/>
      <c r="AU86" s="137"/>
      <c r="AV86" s="137"/>
      <c r="AW86" s="137"/>
      <c r="AX86" s="137"/>
      <c r="AY86" s="137"/>
      <c r="AZ86" s="137"/>
      <c r="CY86" s="818"/>
    </row>
    <row r="87" spans="1:105" ht="18.75" customHeight="1" x14ac:dyDescent="0.25">
      <c r="B87" s="222">
        <v>81</v>
      </c>
      <c r="C87" s="1033"/>
      <c r="D87" s="918"/>
      <c r="E87" s="1035"/>
      <c r="F87" s="749"/>
      <c r="G87" s="750"/>
      <c r="H87" s="919"/>
      <c r="I87" s="920"/>
      <c r="J87" s="32"/>
      <c r="K87" s="32"/>
      <c r="L87" s="1075"/>
      <c r="M87" s="49"/>
      <c r="O87" s="1059"/>
      <c r="P87" s="386"/>
      <c r="Q87" s="32"/>
      <c r="R87" s="924"/>
      <c r="S87" s="923"/>
      <c r="T87" s="379"/>
      <c r="U87" s="379"/>
      <c r="V87" s="926"/>
      <c r="W87" s="928"/>
      <c r="X87" s="929"/>
      <c r="Y87" s="931"/>
      <c r="Z87" s="930"/>
      <c r="AA87" s="766"/>
      <c r="AB87" s="766"/>
      <c r="AC87" s="766"/>
      <c r="AD87" s="754"/>
      <c r="AE87" s="752"/>
      <c r="AF87" s="752"/>
      <c r="AG87" s="891"/>
      <c r="AH87" s="458"/>
      <c r="AI87" s="31"/>
      <c r="AJ87" s="31"/>
      <c r="AK87" s="459"/>
      <c r="AL87" s="933"/>
      <c r="AM87" s="466"/>
      <c r="AN87" s="934"/>
      <c r="AO87" s="934"/>
      <c r="AP87" s="934"/>
      <c r="AQ87" s="936"/>
      <c r="AT87" s="137"/>
      <c r="AU87" s="137"/>
      <c r="AV87" s="137"/>
      <c r="AW87" s="137"/>
      <c r="AX87" s="137"/>
      <c r="AY87" s="137"/>
      <c r="AZ87" s="137"/>
      <c r="CY87" s="818"/>
    </row>
    <row r="88" spans="1:105" ht="18.75" customHeight="1" x14ac:dyDescent="0.25">
      <c r="B88" s="222">
        <v>82</v>
      </c>
      <c r="C88" s="1033"/>
      <c r="D88" s="918"/>
      <c r="E88" s="1035"/>
      <c r="F88" s="749"/>
      <c r="G88" s="750"/>
      <c r="H88" s="919"/>
      <c r="I88" s="920"/>
      <c r="J88" s="32"/>
      <c r="K88" s="32"/>
      <c r="L88" s="1075"/>
      <c r="M88" s="49"/>
      <c r="O88" s="1059"/>
      <c r="P88" s="386"/>
      <c r="Q88" s="32"/>
      <c r="R88" s="924"/>
      <c r="S88" s="923"/>
      <c r="T88" s="379"/>
      <c r="U88" s="379"/>
      <c r="V88" s="926"/>
      <c r="W88" s="928"/>
      <c r="X88" s="929"/>
      <c r="Y88" s="931"/>
      <c r="Z88" s="930"/>
      <c r="AA88" s="766"/>
      <c r="AB88" s="766"/>
      <c r="AC88" s="766"/>
      <c r="AD88" s="754"/>
      <c r="AE88" s="752"/>
      <c r="AF88" s="752"/>
      <c r="AG88" s="891"/>
      <c r="AH88" s="458"/>
      <c r="AI88" s="31"/>
      <c r="AJ88" s="31"/>
      <c r="AK88" s="459"/>
      <c r="AL88" s="933"/>
      <c r="AM88" s="466"/>
      <c r="AN88" s="934"/>
      <c r="AO88" s="934"/>
      <c r="AP88" s="934"/>
      <c r="AQ88" s="936"/>
      <c r="AT88" s="137"/>
      <c r="AU88" s="137"/>
      <c r="AV88" s="137"/>
      <c r="AW88" s="137"/>
      <c r="AX88" s="137"/>
      <c r="AY88" s="137"/>
      <c r="AZ88" s="137"/>
      <c r="CY88" s="818"/>
    </row>
    <row r="89" spans="1:105" ht="18.75" customHeight="1" x14ac:dyDescent="0.25">
      <c r="B89" s="222">
        <v>83</v>
      </c>
      <c r="C89" s="1033"/>
      <c r="D89" s="918"/>
      <c r="E89" s="1035"/>
      <c r="F89" s="749"/>
      <c r="G89" s="750"/>
      <c r="H89" s="919"/>
      <c r="I89" s="920"/>
      <c r="J89" s="32"/>
      <c r="K89" s="32"/>
      <c r="L89" s="1075"/>
      <c r="M89" s="49"/>
      <c r="O89" s="1059"/>
      <c r="P89" s="386"/>
      <c r="Q89" s="32"/>
      <c r="R89" s="924"/>
      <c r="S89" s="923"/>
      <c r="T89" s="379"/>
      <c r="U89" s="379"/>
      <c r="V89" s="926"/>
      <c r="W89" s="928"/>
      <c r="X89" s="929"/>
      <c r="Y89" s="931"/>
      <c r="Z89" s="930"/>
      <c r="AA89" s="766"/>
      <c r="AB89" s="766"/>
      <c r="AC89" s="766"/>
      <c r="AD89" s="754"/>
      <c r="AE89" s="752"/>
      <c r="AF89" s="752"/>
      <c r="AG89" s="891"/>
      <c r="AH89" s="458"/>
      <c r="AI89" s="31"/>
      <c r="AJ89" s="31"/>
      <c r="AK89" s="459"/>
      <c r="AL89" s="933"/>
      <c r="AM89" s="466"/>
      <c r="AN89" s="934"/>
      <c r="AO89" s="934"/>
      <c r="AP89" s="934"/>
      <c r="AQ89" s="936"/>
      <c r="AT89" s="137"/>
      <c r="AU89" s="137"/>
      <c r="AV89" s="137"/>
      <c r="AW89" s="137"/>
      <c r="AX89" s="137"/>
      <c r="AY89" s="137"/>
      <c r="AZ89" s="137"/>
      <c r="CY89" s="818"/>
    </row>
    <row r="90" spans="1:105" ht="18.75" customHeight="1" x14ac:dyDescent="0.25">
      <c r="B90" s="222">
        <v>84</v>
      </c>
      <c r="C90" s="1033"/>
      <c r="D90" s="918"/>
      <c r="E90" s="1035"/>
      <c r="F90" s="749"/>
      <c r="G90" s="750"/>
      <c r="H90" s="919"/>
      <c r="I90" s="920"/>
      <c r="J90" s="32"/>
      <c r="K90" s="32"/>
      <c r="L90" s="1075"/>
      <c r="M90" s="49"/>
      <c r="O90" s="1059"/>
      <c r="P90" s="386"/>
      <c r="Q90" s="32"/>
      <c r="R90" s="924"/>
      <c r="S90" s="923"/>
      <c r="T90" s="379"/>
      <c r="U90" s="379"/>
      <c r="V90" s="926"/>
      <c r="W90" s="928"/>
      <c r="X90" s="929"/>
      <c r="Y90" s="931"/>
      <c r="Z90" s="930"/>
      <c r="AA90" s="766"/>
      <c r="AB90" s="766"/>
      <c r="AC90" s="766"/>
      <c r="AD90" s="754"/>
      <c r="AE90" s="752"/>
      <c r="AF90" s="752"/>
      <c r="AG90" s="891"/>
      <c r="AH90" s="458"/>
      <c r="AI90" s="31"/>
      <c r="AJ90" s="31"/>
      <c r="AK90" s="459"/>
      <c r="AL90" s="933"/>
      <c r="AM90" s="466"/>
      <c r="AN90" s="934"/>
      <c r="AO90" s="934"/>
      <c r="AP90" s="934"/>
      <c r="AQ90" s="936"/>
      <c r="AU90" s="137"/>
      <c r="AV90" s="137"/>
      <c r="AW90" s="137"/>
      <c r="AX90" s="137"/>
      <c r="AY90" s="137"/>
      <c r="AZ90" s="137"/>
      <c r="CY90" s="818"/>
    </row>
    <row r="91" spans="1:105" ht="18.75" customHeight="1" x14ac:dyDescent="0.25">
      <c r="B91" s="222">
        <v>85</v>
      </c>
      <c r="C91" s="1033"/>
      <c r="D91" s="918"/>
      <c r="E91" s="1035"/>
      <c r="F91" s="749"/>
      <c r="G91" s="750"/>
      <c r="H91" s="919"/>
      <c r="I91" s="920"/>
      <c r="J91" s="32"/>
      <c r="K91" s="32"/>
      <c r="L91" s="1075"/>
      <c r="M91" s="49"/>
      <c r="O91" s="1059"/>
      <c r="P91" s="386"/>
      <c r="Q91" s="32"/>
      <c r="R91" s="924"/>
      <c r="S91" s="923"/>
      <c r="T91" s="379"/>
      <c r="U91" s="379"/>
      <c r="V91" s="926"/>
      <c r="W91" s="928"/>
      <c r="X91" s="929"/>
      <c r="Y91" s="931"/>
      <c r="Z91" s="930"/>
      <c r="AA91" s="766"/>
      <c r="AB91" s="766"/>
      <c r="AC91" s="766"/>
      <c r="AD91" s="754"/>
      <c r="AE91" s="752"/>
      <c r="AF91" s="752"/>
      <c r="AG91" s="891"/>
      <c r="AH91" s="458"/>
      <c r="AI91" s="31"/>
      <c r="AJ91" s="31"/>
      <c r="AK91" s="459"/>
      <c r="AL91" s="933"/>
      <c r="AM91" s="466"/>
      <c r="AN91" s="934"/>
      <c r="AO91" s="934"/>
      <c r="AP91" s="934"/>
      <c r="AQ91" s="936"/>
      <c r="AU91" s="137"/>
      <c r="AV91" s="137"/>
      <c r="AW91" s="137"/>
      <c r="AX91" s="137"/>
      <c r="AY91" s="137"/>
      <c r="AZ91" s="137"/>
      <c r="CY91" s="818"/>
    </row>
    <row r="92" spans="1:105" ht="18.75" customHeight="1" x14ac:dyDescent="0.25">
      <c r="B92" s="222">
        <v>86</v>
      </c>
      <c r="C92" s="1033"/>
      <c r="D92" s="918"/>
      <c r="E92" s="1035"/>
      <c r="F92" s="749"/>
      <c r="G92" s="750"/>
      <c r="H92" s="919"/>
      <c r="I92" s="920"/>
      <c r="J92" s="32"/>
      <c r="K92" s="32"/>
      <c r="L92" s="1075"/>
      <c r="M92" s="49"/>
      <c r="O92" s="1059"/>
      <c r="P92" s="386"/>
      <c r="Q92" s="32"/>
      <c r="R92" s="924"/>
      <c r="S92" s="923"/>
      <c r="T92" s="379"/>
      <c r="U92" s="379"/>
      <c r="V92" s="926"/>
      <c r="W92" s="928"/>
      <c r="X92" s="929"/>
      <c r="Y92" s="931"/>
      <c r="Z92" s="930"/>
      <c r="AA92" s="766"/>
      <c r="AB92" s="766"/>
      <c r="AC92" s="766"/>
      <c r="AD92" s="754"/>
      <c r="AE92" s="752"/>
      <c r="AF92" s="752"/>
      <c r="AG92" s="891"/>
      <c r="AH92" s="458"/>
      <c r="AI92" s="31"/>
      <c r="AJ92" s="31"/>
      <c r="AK92" s="459"/>
      <c r="AL92" s="933"/>
      <c r="AM92" s="466"/>
      <c r="AN92" s="934"/>
      <c r="AO92" s="934"/>
      <c r="AP92" s="934"/>
      <c r="AQ92" s="936"/>
      <c r="AU92" s="137"/>
      <c r="AV92" s="137"/>
      <c r="AW92" s="137"/>
      <c r="AX92" s="137"/>
      <c r="AY92" s="137"/>
      <c r="AZ92" s="137"/>
      <c r="CY92" s="818"/>
    </row>
    <row r="93" spans="1:105" ht="18.75" customHeight="1" x14ac:dyDescent="0.25">
      <c r="B93" s="222">
        <v>87</v>
      </c>
      <c r="C93" s="1033"/>
      <c r="D93" s="918"/>
      <c r="E93" s="1035"/>
      <c r="F93" s="749"/>
      <c r="G93" s="750"/>
      <c r="H93" s="919"/>
      <c r="I93" s="920"/>
      <c r="J93" s="32"/>
      <c r="K93" s="32"/>
      <c r="L93" s="1075"/>
      <c r="M93" s="49"/>
      <c r="O93" s="1059"/>
      <c r="P93" s="386"/>
      <c r="Q93" s="32"/>
      <c r="R93" s="924"/>
      <c r="S93" s="923"/>
      <c r="T93" s="379"/>
      <c r="U93" s="379"/>
      <c r="V93" s="926"/>
      <c r="W93" s="928"/>
      <c r="X93" s="929"/>
      <c r="Y93" s="931"/>
      <c r="Z93" s="930"/>
      <c r="AA93" s="766"/>
      <c r="AB93" s="766"/>
      <c r="AC93" s="766"/>
      <c r="AD93" s="754"/>
      <c r="AE93" s="752"/>
      <c r="AF93" s="752"/>
      <c r="AG93" s="891"/>
      <c r="AH93" s="458"/>
      <c r="AI93" s="31"/>
      <c r="AJ93" s="31"/>
      <c r="AK93" s="459"/>
      <c r="AL93" s="933"/>
      <c r="AM93" s="466"/>
      <c r="AN93" s="934"/>
      <c r="AO93" s="934"/>
      <c r="AP93" s="934"/>
      <c r="AQ93" s="936"/>
      <c r="AU93" s="137"/>
      <c r="AV93" s="137"/>
      <c r="AW93" s="137"/>
      <c r="AX93" s="137"/>
      <c r="AY93" s="137"/>
      <c r="AZ93" s="137"/>
      <c r="CY93" s="818"/>
    </row>
    <row r="94" spans="1:105" ht="18.75" customHeight="1" x14ac:dyDescent="0.25">
      <c r="B94" s="222">
        <v>88</v>
      </c>
      <c r="C94" s="1033"/>
      <c r="D94" s="918"/>
      <c r="E94" s="1035"/>
      <c r="F94" s="749"/>
      <c r="G94" s="750"/>
      <c r="H94" s="919"/>
      <c r="I94" s="920"/>
      <c r="J94" s="32"/>
      <c r="K94" s="32"/>
      <c r="L94" s="1075"/>
      <c r="M94" s="49"/>
      <c r="O94" s="1059"/>
      <c r="P94" s="386"/>
      <c r="Q94" s="32"/>
      <c r="R94" s="924"/>
      <c r="S94" s="923"/>
      <c r="T94" s="379"/>
      <c r="U94" s="379"/>
      <c r="V94" s="926"/>
      <c r="W94" s="928"/>
      <c r="X94" s="929"/>
      <c r="Y94" s="931"/>
      <c r="Z94" s="930"/>
      <c r="AA94" s="766"/>
      <c r="AB94" s="766"/>
      <c r="AC94" s="766"/>
      <c r="AD94" s="754"/>
      <c r="AE94" s="752"/>
      <c r="AF94" s="752"/>
      <c r="AG94" s="891"/>
      <c r="AH94" s="458"/>
      <c r="AI94" s="31"/>
      <c r="AJ94" s="31"/>
      <c r="AK94" s="459"/>
      <c r="AL94" s="933"/>
      <c r="AM94" s="466"/>
      <c r="AN94" s="934"/>
      <c r="AO94" s="934"/>
      <c r="AP94" s="934"/>
      <c r="AQ94" s="936"/>
      <c r="AU94" s="137"/>
      <c r="AV94" s="137"/>
      <c r="AW94" s="137"/>
      <c r="AX94" s="137"/>
      <c r="AY94" s="137"/>
      <c r="AZ94" s="137"/>
      <c r="CY94" s="818"/>
    </row>
    <row r="95" spans="1:105" ht="18.75" customHeight="1" x14ac:dyDescent="0.25">
      <c r="B95" s="222">
        <v>89</v>
      </c>
      <c r="C95" s="1033"/>
      <c r="D95" s="918"/>
      <c r="E95" s="1035"/>
      <c r="F95" s="749"/>
      <c r="G95" s="750"/>
      <c r="H95" s="919"/>
      <c r="I95" s="920"/>
      <c r="J95" s="32"/>
      <c r="K95" s="32"/>
      <c r="L95" s="1075"/>
      <c r="M95" s="49"/>
      <c r="O95" s="1059"/>
      <c r="P95" s="386"/>
      <c r="Q95" s="32"/>
      <c r="R95" s="924"/>
      <c r="S95" s="923"/>
      <c r="T95" s="379"/>
      <c r="U95" s="379"/>
      <c r="V95" s="926"/>
      <c r="W95" s="928"/>
      <c r="X95" s="929"/>
      <c r="Y95" s="931"/>
      <c r="Z95" s="930"/>
      <c r="AA95" s="766"/>
      <c r="AB95" s="766"/>
      <c r="AC95" s="766"/>
      <c r="AD95" s="754"/>
      <c r="AE95" s="752"/>
      <c r="AF95" s="752"/>
      <c r="AG95" s="891"/>
      <c r="AH95" s="458"/>
      <c r="AI95" s="31"/>
      <c r="AJ95" s="31"/>
      <c r="AK95" s="459"/>
      <c r="AL95" s="933"/>
      <c r="AM95" s="466"/>
      <c r="AN95" s="934"/>
      <c r="AO95" s="934"/>
      <c r="AP95" s="934"/>
      <c r="AQ95" s="936"/>
      <c r="AU95" s="137"/>
      <c r="AV95" s="137"/>
      <c r="AW95" s="137"/>
      <c r="AX95" s="137"/>
      <c r="AY95" s="137"/>
      <c r="AZ95" s="137"/>
      <c r="CY95" s="818"/>
    </row>
    <row r="96" spans="1:105" ht="18.75" customHeight="1" x14ac:dyDescent="0.25">
      <c r="B96" s="222">
        <v>90</v>
      </c>
      <c r="C96" s="1033"/>
      <c r="D96" s="918"/>
      <c r="E96" s="1035"/>
      <c r="F96" s="749"/>
      <c r="G96" s="750"/>
      <c r="H96" s="919"/>
      <c r="I96" s="920"/>
      <c r="J96" s="32"/>
      <c r="K96" s="32"/>
      <c r="L96" s="1075"/>
      <c r="M96" s="49"/>
      <c r="O96" s="1059"/>
      <c r="P96" s="386"/>
      <c r="Q96" s="32"/>
      <c r="R96" s="924"/>
      <c r="S96" s="923"/>
      <c r="T96" s="379"/>
      <c r="U96" s="379"/>
      <c r="V96" s="926"/>
      <c r="W96" s="928"/>
      <c r="X96" s="929"/>
      <c r="Y96" s="931"/>
      <c r="Z96" s="930"/>
      <c r="AA96" s="766"/>
      <c r="AB96" s="766"/>
      <c r="AC96" s="766"/>
      <c r="AD96" s="754"/>
      <c r="AE96" s="752"/>
      <c r="AF96" s="752"/>
      <c r="AG96" s="891"/>
      <c r="AH96" s="458"/>
      <c r="AI96" s="31"/>
      <c r="AJ96" s="31"/>
      <c r="AK96" s="459"/>
      <c r="AL96" s="933"/>
      <c r="AM96" s="466"/>
      <c r="AN96" s="934"/>
      <c r="AO96" s="934"/>
      <c r="AP96" s="934"/>
      <c r="AQ96" s="936"/>
      <c r="AU96" s="137"/>
      <c r="AV96" s="137"/>
      <c r="AW96" s="137"/>
      <c r="AX96" s="137"/>
      <c r="AY96" s="137"/>
      <c r="AZ96" s="137"/>
      <c r="CY96" s="818"/>
    </row>
    <row r="97" spans="2:103" ht="18.75" customHeight="1" x14ac:dyDescent="0.25">
      <c r="B97" s="222">
        <v>91</v>
      </c>
      <c r="C97" s="1033"/>
      <c r="D97" s="918"/>
      <c r="E97" s="1035"/>
      <c r="F97" s="749"/>
      <c r="G97" s="750"/>
      <c r="H97" s="919"/>
      <c r="I97" s="920"/>
      <c r="J97" s="32"/>
      <c r="K97" s="32"/>
      <c r="L97" s="1075"/>
      <c r="M97" s="49"/>
      <c r="O97" s="1059"/>
      <c r="P97" s="386"/>
      <c r="Q97" s="32"/>
      <c r="R97" s="924"/>
      <c r="S97" s="923"/>
      <c r="T97" s="379"/>
      <c r="U97" s="379"/>
      <c r="V97" s="926"/>
      <c r="W97" s="928"/>
      <c r="X97" s="929"/>
      <c r="Y97" s="931"/>
      <c r="Z97" s="930"/>
      <c r="AA97" s="766"/>
      <c r="AB97" s="766"/>
      <c r="AC97" s="766"/>
      <c r="AD97" s="754"/>
      <c r="AE97" s="752"/>
      <c r="AF97" s="752"/>
      <c r="AG97" s="891"/>
      <c r="AH97" s="458"/>
      <c r="AI97" s="31"/>
      <c r="AJ97" s="31"/>
      <c r="AK97" s="459"/>
      <c r="AL97" s="933"/>
      <c r="AM97" s="466"/>
      <c r="AN97" s="934"/>
      <c r="AO97" s="934"/>
      <c r="AP97" s="934"/>
      <c r="AQ97" s="936"/>
      <c r="AU97" s="137"/>
      <c r="AV97" s="137"/>
      <c r="AW97" s="137"/>
      <c r="AX97" s="137"/>
      <c r="AY97" s="137"/>
      <c r="AZ97" s="137"/>
      <c r="CY97" s="818"/>
    </row>
    <row r="98" spans="2:103" ht="18.75" customHeight="1" x14ac:dyDescent="0.25">
      <c r="B98" s="222">
        <v>92</v>
      </c>
      <c r="C98" s="1033"/>
      <c r="D98" s="918"/>
      <c r="E98" s="1035"/>
      <c r="F98" s="749"/>
      <c r="G98" s="750"/>
      <c r="H98" s="919"/>
      <c r="I98" s="920"/>
      <c r="J98" s="32"/>
      <c r="K98" s="32"/>
      <c r="L98" s="1075"/>
      <c r="M98" s="49"/>
      <c r="O98" s="1059"/>
      <c r="P98" s="386"/>
      <c r="Q98" s="32"/>
      <c r="R98" s="924"/>
      <c r="S98" s="923"/>
      <c r="T98" s="379"/>
      <c r="U98" s="379"/>
      <c r="V98" s="926"/>
      <c r="W98" s="928"/>
      <c r="X98" s="929"/>
      <c r="Y98" s="931"/>
      <c r="Z98" s="930"/>
      <c r="AA98" s="766"/>
      <c r="AB98" s="766"/>
      <c r="AC98" s="766"/>
      <c r="AD98" s="754"/>
      <c r="AE98" s="752"/>
      <c r="AF98" s="752"/>
      <c r="AG98" s="891"/>
      <c r="AH98" s="458"/>
      <c r="AI98" s="31"/>
      <c r="AJ98" s="31"/>
      <c r="AK98" s="459"/>
      <c r="AL98" s="933"/>
      <c r="AM98" s="466"/>
      <c r="AN98" s="934"/>
      <c r="AO98" s="934"/>
      <c r="AP98" s="934"/>
      <c r="AQ98" s="936"/>
      <c r="AU98" s="137"/>
      <c r="AV98" s="137"/>
      <c r="AW98" s="137"/>
      <c r="AX98" s="137"/>
      <c r="AY98" s="137"/>
      <c r="AZ98" s="137"/>
      <c r="CY98" s="818"/>
    </row>
    <row r="99" spans="2:103" ht="18.75" customHeight="1" x14ac:dyDescent="0.25">
      <c r="B99" s="222">
        <v>93</v>
      </c>
      <c r="C99" s="1033"/>
      <c r="D99" s="918"/>
      <c r="E99" s="1035"/>
      <c r="F99" s="749"/>
      <c r="G99" s="750"/>
      <c r="H99" s="919"/>
      <c r="I99" s="920"/>
      <c r="J99" s="32"/>
      <c r="K99" s="32"/>
      <c r="L99" s="1075"/>
      <c r="M99" s="49"/>
      <c r="O99" s="1059"/>
      <c r="P99" s="386"/>
      <c r="Q99" s="32"/>
      <c r="R99" s="924"/>
      <c r="S99" s="923"/>
      <c r="T99" s="379"/>
      <c r="U99" s="379"/>
      <c r="V99" s="926"/>
      <c r="W99" s="928"/>
      <c r="X99" s="929"/>
      <c r="Y99" s="931"/>
      <c r="Z99" s="930"/>
      <c r="AA99" s="766"/>
      <c r="AB99" s="766"/>
      <c r="AC99" s="766"/>
      <c r="AD99" s="754"/>
      <c r="AE99" s="752"/>
      <c r="AF99" s="752"/>
      <c r="AG99" s="891"/>
      <c r="AH99" s="458"/>
      <c r="AI99" s="31"/>
      <c r="AJ99" s="31"/>
      <c r="AK99" s="459"/>
      <c r="AL99" s="933"/>
      <c r="AM99" s="466"/>
      <c r="AN99" s="934"/>
      <c r="AO99" s="934"/>
      <c r="AP99" s="934"/>
      <c r="AQ99" s="936"/>
      <c r="AU99" s="137"/>
      <c r="AV99" s="137"/>
      <c r="AW99" s="137"/>
      <c r="AX99" s="137"/>
      <c r="AY99" s="137"/>
      <c r="AZ99" s="137"/>
      <c r="CY99" s="818"/>
    </row>
    <row r="100" spans="2:103" ht="18.75" customHeight="1" x14ac:dyDescent="0.25">
      <c r="B100" s="222">
        <v>94</v>
      </c>
      <c r="C100" s="1033"/>
      <c r="D100" s="918"/>
      <c r="E100" s="1035"/>
      <c r="F100" s="749"/>
      <c r="G100" s="750"/>
      <c r="H100" s="919"/>
      <c r="I100" s="920"/>
      <c r="J100" s="32"/>
      <c r="K100" s="32"/>
      <c r="L100" s="1075"/>
      <c r="M100" s="49"/>
      <c r="O100" s="1059"/>
      <c r="P100" s="386"/>
      <c r="Q100" s="32"/>
      <c r="R100" s="924"/>
      <c r="S100" s="923"/>
      <c r="T100" s="379"/>
      <c r="U100" s="379"/>
      <c r="V100" s="926"/>
      <c r="W100" s="928"/>
      <c r="X100" s="929"/>
      <c r="Y100" s="931"/>
      <c r="Z100" s="930"/>
      <c r="AA100" s="766"/>
      <c r="AB100" s="766"/>
      <c r="AC100" s="766"/>
      <c r="AD100" s="754"/>
      <c r="AE100" s="752"/>
      <c r="AF100" s="752"/>
      <c r="AG100" s="891"/>
      <c r="AH100" s="458"/>
      <c r="AI100" s="31"/>
      <c r="AJ100" s="31"/>
      <c r="AK100" s="459"/>
      <c r="AL100" s="933"/>
      <c r="AM100" s="466"/>
      <c r="AN100" s="934"/>
      <c r="AO100" s="934"/>
      <c r="AP100" s="934"/>
      <c r="AQ100" s="936"/>
      <c r="AU100" s="137"/>
      <c r="AV100" s="137"/>
      <c r="AW100" s="137"/>
      <c r="AX100" s="137"/>
      <c r="AY100" s="137"/>
      <c r="AZ100" s="137"/>
      <c r="CY100" s="818"/>
    </row>
    <row r="101" spans="2:103" ht="18.75" customHeight="1" x14ac:dyDescent="0.25">
      <c r="B101" s="222">
        <v>95</v>
      </c>
      <c r="C101" s="1033"/>
      <c r="D101" s="918"/>
      <c r="E101" s="1035"/>
      <c r="F101" s="749"/>
      <c r="G101" s="750"/>
      <c r="H101" s="919"/>
      <c r="I101" s="920"/>
      <c r="J101" s="32"/>
      <c r="K101" s="32"/>
      <c r="L101" s="1075"/>
      <c r="M101" s="49"/>
      <c r="O101" s="1059"/>
      <c r="P101" s="386"/>
      <c r="Q101" s="32"/>
      <c r="R101" s="924"/>
      <c r="S101" s="923"/>
      <c r="T101" s="379"/>
      <c r="U101" s="379"/>
      <c r="V101" s="926"/>
      <c r="W101" s="928"/>
      <c r="X101" s="929"/>
      <c r="Y101" s="931"/>
      <c r="Z101" s="930"/>
      <c r="AA101" s="766"/>
      <c r="AB101" s="766"/>
      <c r="AC101" s="766"/>
      <c r="AD101" s="754"/>
      <c r="AE101" s="752"/>
      <c r="AF101" s="752"/>
      <c r="AG101" s="891"/>
      <c r="AH101" s="458"/>
      <c r="AI101" s="31"/>
      <c r="AJ101" s="31"/>
      <c r="AK101" s="459"/>
      <c r="AL101" s="933"/>
      <c r="AM101" s="466"/>
      <c r="AN101" s="934"/>
      <c r="AO101" s="934"/>
      <c r="AP101" s="934"/>
      <c r="AQ101" s="936"/>
      <c r="AU101" s="137"/>
      <c r="AV101" s="137"/>
      <c r="AW101" s="137"/>
      <c r="AX101" s="137"/>
      <c r="AY101" s="137"/>
      <c r="AZ101" s="137"/>
      <c r="CY101" s="818"/>
    </row>
    <row r="102" spans="2:103" ht="18.75" customHeight="1" x14ac:dyDescent="0.25">
      <c r="B102" s="222">
        <v>96</v>
      </c>
      <c r="C102" s="1033"/>
      <c r="D102" s="918"/>
      <c r="E102" s="1035"/>
      <c r="F102" s="749"/>
      <c r="G102" s="750"/>
      <c r="H102" s="919"/>
      <c r="I102" s="920"/>
      <c r="J102" s="32"/>
      <c r="K102" s="32"/>
      <c r="L102" s="1075"/>
      <c r="M102" s="49"/>
      <c r="O102" s="1059"/>
      <c r="P102" s="386"/>
      <c r="Q102" s="32"/>
      <c r="R102" s="924"/>
      <c r="S102" s="923"/>
      <c r="T102" s="379"/>
      <c r="U102" s="379"/>
      <c r="V102" s="926"/>
      <c r="W102" s="928"/>
      <c r="X102" s="929"/>
      <c r="Y102" s="931"/>
      <c r="Z102" s="930"/>
      <c r="AA102" s="766"/>
      <c r="AB102" s="766"/>
      <c r="AC102" s="766"/>
      <c r="AD102" s="754"/>
      <c r="AE102" s="752"/>
      <c r="AF102" s="752"/>
      <c r="AG102" s="891"/>
      <c r="AH102" s="458"/>
      <c r="AI102" s="31"/>
      <c r="AJ102" s="31"/>
      <c r="AK102" s="459"/>
      <c r="AL102" s="933"/>
      <c r="AM102" s="466"/>
      <c r="AN102" s="934"/>
      <c r="AO102" s="934"/>
      <c r="AP102" s="934"/>
      <c r="AQ102" s="936"/>
      <c r="AU102" s="137"/>
      <c r="AV102" s="137"/>
      <c r="AW102" s="137"/>
      <c r="AX102" s="137"/>
      <c r="AY102" s="137"/>
      <c r="AZ102" s="137"/>
      <c r="CY102" s="818"/>
    </row>
    <row r="103" spans="2:103" ht="18.75" customHeight="1" x14ac:dyDescent="0.25">
      <c r="B103" s="222">
        <v>97</v>
      </c>
      <c r="C103" s="1033"/>
      <c r="D103" s="918"/>
      <c r="E103" s="1035"/>
      <c r="F103" s="749"/>
      <c r="G103" s="750"/>
      <c r="H103" s="919"/>
      <c r="I103" s="920"/>
      <c r="J103" s="32"/>
      <c r="K103" s="32"/>
      <c r="L103" s="1075"/>
      <c r="M103" s="49"/>
      <c r="O103" s="1059"/>
      <c r="P103" s="386"/>
      <c r="Q103" s="32"/>
      <c r="R103" s="924"/>
      <c r="S103" s="923"/>
      <c r="T103" s="379"/>
      <c r="U103" s="379"/>
      <c r="V103" s="926"/>
      <c r="W103" s="928"/>
      <c r="X103" s="929"/>
      <c r="Y103" s="931"/>
      <c r="Z103" s="930"/>
      <c r="AA103" s="766"/>
      <c r="AB103" s="766"/>
      <c r="AC103" s="766"/>
      <c r="AD103" s="754"/>
      <c r="AE103" s="752"/>
      <c r="AF103" s="752"/>
      <c r="AG103" s="891"/>
      <c r="AH103" s="458"/>
      <c r="AI103" s="31"/>
      <c r="AJ103" s="31"/>
      <c r="AK103" s="459"/>
      <c r="AL103" s="933"/>
      <c r="AM103" s="466"/>
      <c r="AN103" s="934"/>
      <c r="AO103" s="934"/>
      <c r="AP103" s="934"/>
      <c r="AQ103" s="936"/>
      <c r="AU103" s="137"/>
      <c r="AV103" s="137"/>
      <c r="AW103" s="137"/>
      <c r="AX103" s="137"/>
      <c r="AY103" s="137"/>
      <c r="AZ103" s="137"/>
      <c r="CY103" s="818"/>
    </row>
    <row r="104" spans="2:103" ht="18.75" customHeight="1" x14ac:dyDescent="0.25">
      <c r="B104" s="222">
        <v>98</v>
      </c>
      <c r="C104" s="1033"/>
      <c r="D104" s="918"/>
      <c r="E104" s="1035"/>
      <c r="F104" s="749"/>
      <c r="G104" s="750"/>
      <c r="H104" s="919"/>
      <c r="I104" s="920"/>
      <c r="J104" s="32"/>
      <c r="K104" s="32"/>
      <c r="L104" s="1075"/>
      <c r="M104" s="49"/>
      <c r="O104" s="1059"/>
      <c r="P104" s="386"/>
      <c r="Q104" s="32"/>
      <c r="R104" s="924"/>
      <c r="S104" s="923"/>
      <c r="T104" s="379"/>
      <c r="U104" s="379"/>
      <c r="V104" s="926"/>
      <c r="W104" s="928"/>
      <c r="X104" s="929"/>
      <c r="Y104" s="931"/>
      <c r="Z104" s="930"/>
      <c r="AA104" s="766"/>
      <c r="AB104" s="766"/>
      <c r="AC104" s="766"/>
      <c r="AD104" s="754"/>
      <c r="AE104" s="752"/>
      <c r="AF104" s="752"/>
      <c r="AG104" s="891"/>
      <c r="AH104" s="458"/>
      <c r="AI104" s="31"/>
      <c r="AJ104" s="31"/>
      <c r="AK104" s="459"/>
      <c r="AL104" s="933"/>
      <c r="AM104" s="466"/>
      <c r="AN104" s="934"/>
      <c r="AO104" s="934"/>
      <c r="AP104" s="934"/>
      <c r="AQ104" s="936"/>
      <c r="AU104" s="137"/>
      <c r="AV104" s="137"/>
      <c r="AW104" s="137"/>
      <c r="AX104" s="137"/>
      <c r="AY104" s="137"/>
      <c r="AZ104" s="137"/>
      <c r="CY104" s="818"/>
    </row>
    <row r="105" spans="2:103" ht="18.75" customHeight="1" x14ac:dyDescent="0.25">
      <c r="B105" s="222">
        <v>99</v>
      </c>
      <c r="C105" s="1033"/>
      <c r="D105" s="918"/>
      <c r="E105" s="1035"/>
      <c r="F105" s="749"/>
      <c r="G105" s="750"/>
      <c r="H105" s="919"/>
      <c r="I105" s="920"/>
      <c r="J105" s="32"/>
      <c r="K105" s="32"/>
      <c r="L105" s="1075"/>
      <c r="M105" s="49"/>
      <c r="O105" s="1059"/>
      <c r="P105" s="386"/>
      <c r="Q105" s="32"/>
      <c r="R105" s="924"/>
      <c r="S105" s="923"/>
      <c r="T105" s="379"/>
      <c r="U105" s="379"/>
      <c r="V105" s="926"/>
      <c r="W105" s="928"/>
      <c r="X105" s="929"/>
      <c r="Y105" s="931"/>
      <c r="Z105" s="930"/>
      <c r="AA105" s="766"/>
      <c r="AB105" s="766"/>
      <c r="AC105" s="766"/>
      <c r="AD105" s="754"/>
      <c r="AE105" s="752"/>
      <c r="AF105" s="752"/>
      <c r="AG105" s="891"/>
      <c r="AH105" s="458"/>
      <c r="AI105" s="31"/>
      <c r="AJ105" s="31"/>
      <c r="AK105" s="459"/>
      <c r="AL105" s="933"/>
      <c r="AM105" s="466"/>
      <c r="AN105" s="934"/>
      <c r="AO105" s="934"/>
      <c r="AP105" s="934"/>
      <c r="AQ105" s="936"/>
      <c r="AU105" s="137"/>
      <c r="AV105" s="137"/>
      <c r="AW105" s="137"/>
      <c r="AX105" s="137"/>
      <c r="AY105" s="137"/>
      <c r="AZ105" s="137"/>
      <c r="CY105" s="818"/>
    </row>
    <row r="106" spans="2:103" ht="18.75" customHeight="1" x14ac:dyDescent="0.25">
      <c r="B106" s="222">
        <v>100</v>
      </c>
      <c r="C106" s="1033"/>
      <c r="D106" s="918"/>
      <c r="E106" s="1035"/>
      <c r="F106" s="749"/>
      <c r="G106" s="750"/>
      <c r="H106" s="919"/>
      <c r="I106" s="920"/>
      <c r="J106" s="32"/>
      <c r="K106" s="32"/>
      <c r="L106" s="1075"/>
      <c r="M106" s="49"/>
      <c r="O106" s="1059"/>
      <c r="P106" s="386"/>
      <c r="Q106" s="32"/>
      <c r="R106" s="924"/>
      <c r="S106" s="923"/>
      <c r="T106" s="379"/>
      <c r="U106" s="379"/>
      <c r="V106" s="926"/>
      <c r="W106" s="928"/>
      <c r="X106" s="929"/>
      <c r="Y106" s="931"/>
      <c r="Z106" s="930"/>
      <c r="AA106" s="766"/>
      <c r="AB106" s="766"/>
      <c r="AC106" s="766"/>
      <c r="AD106" s="754"/>
      <c r="AE106" s="752"/>
      <c r="AF106" s="752"/>
      <c r="AG106" s="891"/>
      <c r="AH106" s="458"/>
      <c r="AI106" s="31"/>
      <c r="AJ106" s="31"/>
      <c r="AK106" s="459"/>
      <c r="AL106" s="933"/>
      <c r="AM106" s="466"/>
      <c r="AN106" s="934"/>
      <c r="AO106" s="934"/>
      <c r="AP106" s="934"/>
      <c r="AQ106" s="936"/>
      <c r="AU106" s="137"/>
      <c r="AV106" s="137"/>
      <c r="AW106" s="137"/>
      <c r="AX106" s="137"/>
      <c r="AY106" s="137"/>
      <c r="AZ106" s="137"/>
      <c r="CY106" s="818"/>
    </row>
    <row r="107" spans="2:103" ht="18.75" customHeight="1" x14ac:dyDescent="0.25">
      <c r="B107" s="222">
        <v>101</v>
      </c>
      <c r="C107" s="1033"/>
      <c r="D107" s="918"/>
      <c r="E107" s="1035"/>
      <c r="F107" s="749"/>
      <c r="G107" s="750"/>
      <c r="H107" s="919"/>
      <c r="I107" s="920"/>
      <c r="J107" s="32"/>
      <c r="K107" s="32"/>
      <c r="L107" s="1075"/>
      <c r="M107" s="49"/>
      <c r="O107" s="1059"/>
      <c r="P107" s="386"/>
      <c r="Q107" s="32"/>
      <c r="R107" s="924"/>
      <c r="S107" s="923"/>
      <c r="T107" s="379"/>
      <c r="U107" s="379"/>
      <c r="V107" s="926"/>
      <c r="W107" s="928"/>
      <c r="X107" s="929"/>
      <c r="Y107" s="931"/>
      <c r="Z107" s="930"/>
      <c r="AA107" s="766"/>
      <c r="AB107" s="766"/>
      <c r="AC107" s="766"/>
      <c r="AD107" s="754"/>
      <c r="AE107" s="752"/>
      <c r="AF107" s="752"/>
      <c r="AG107" s="891"/>
      <c r="AH107" s="458"/>
      <c r="AI107" s="31"/>
      <c r="AJ107" s="31"/>
      <c r="AK107" s="459"/>
      <c r="AL107" s="933"/>
      <c r="AM107" s="466"/>
      <c r="AN107" s="934"/>
      <c r="AO107" s="934"/>
      <c r="AP107" s="934"/>
      <c r="AQ107" s="936"/>
      <c r="AU107" s="137"/>
      <c r="AV107" s="137"/>
      <c r="AW107" s="137"/>
      <c r="AX107" s="137"/>
      <c r="AY107" s="137"/>
      <c r="AZ107" s="137"/>
      <c r="CY107" s="818"/>
    </row>
    <row r="108" spans="2:103" ht="18.75" customHeight="1" x14ac:dyDescent="0.25">
      <c r="B108" s="222">
        <v>102</v>
      </c>
      <c r="C108" s="1033"/>
      <c r="D108" s="918"/>
      <c r="E108" s="1035"/>
      <c r="F108" s="749"/>
      <c r="G108" s="750"/>
      <c r="H108" s="919"/>
      <c r="I108" s="920"/>
      <c r="J108" s="32"/>
      <c r="K108" s="32"/>
      <c r="L108" s="1075"/>
      <c r="M108" s="49"/>
      <c r="O108" s="1059"/>
      <c r="P108" s="386"/>
      <c r="Q108" s="32"/>
      <c r="R108" s="924"/>
      <c r="S108" s="923"/>
      <c r="T108" s="379"/>
      <c r="U108" s="379"/>
      <c r="V108" s="926"/>
      <c r="W108" s="928"/>
      <c r="X108" s="929"/>
      <c r="Y108" s="931"/>
      <c r="Z108" s="930"/>
      <c r="AA108" s="766"/>
      <c r="AB108" s="766"/>
      <c r="AC108" s="766"/>
      <c r="AD108" s="754"/>
      <c r="AE108" s="752"/>
      <c r="AF108" s="752"/>
      <c r="AG108" s="891"/>
      <c r="AH108" s="458"/>
      <c r="AI108" s="31"/>
      <c r="AJ108" s="31"/>
      <c r="AK108" s="459"/>
      <c r="AL108" s="933"/>
      <c r="AM108" s="466"/>
      <c r="AN108" s="934"/>
      <c r="AO108" s="934"/>
      <c r="AP108" s="934"/>
      <c r="AQ108" s="936"/>
      <c r="AU108" s="137"/>
      <c r="AV108" s="137"/>
      <c r="AW108" s="137"/>
      <c r="AX108" s="137"/>
      <c r="AY108" s="137"/>
      <c r="AZ108" s="137"/>
      <c r="CY108" s="818"/>
    </row>
    <row r="109" spans="2:103" ht="18.75" customHeight="1" x14ac:dyDescent="0.25">
      <c r="B109" s="222">
        <v>103</v>
      </c>
      <c r="C109" s="1033"/>
      <c r="D109" s="918"/>
      <c r="E109" s="1035"/>
      <c r="F109" s="749"/>
      <c r="G109" s="750"/>
      <c r="H109" s="919"/>
      <c r="I109" s="920"/>
      <c r="J109" s="32"/>
      <c r="K109" s="32"/>
      <c r="L109" s="1075"/>
      <c r="M109" s="49"/>
      <c r="O109" s="1059"/>
      <c r="P109" s="386"/>
      <c r="Q109" s="32"/>
      <c r="R109" s="924"/>
      <c r="S109" s="923"/>
      <c r="T109" s="379"/>
      <c r="U109" s="379"/>
      <c r="V109" s="926"/>
      <c r="W109" s="928"/>
      <c r="X109" s="929"/>
      <c r="Y109" s="931"/>
      <c r="Z109" s="930"/>
      <c r="AA109" s="766"/>
      <c r="AB109" s="766"/>
      <c r="AC109" s="766"/>
      <c r="AD109" s="754"/>
      <c r="AE109" s="752"/>
      <c r="AF109" s="752"/>
      <c r="AG109" s="891"/>
      <c r="AH109" s="458"/>
      <c r="AI109" s="31"/>
      <c r="AJ109" s="31"/>
      <c r="AK109" s="459"/>
      <c r="AL109" s="933"/>
      <c r="AM109" s="466"/>
      <c r="AN109" s="934"/>
      <c r="AO109" s="934"/>
      <c r="AP109" s="934"/>
      <c r="AQ109" s="936"/>
      <c r="AU109" s="137"/>
      <c r="AV109" s="137"/>
      <c r="AW109" s="137"/>
      <c r="AX109" s="137"/>
      <c r="AY109" s="137"/>
      <c r="AZ109" s="137"/>
      <c r="CY109" s="818"/>
    </row>
    <row r="110" spans="2:103" ht="18.75" customHeight="1" x14ac:dyDescent="0.25">
      <c r="B110" s="222">
        <v>104</v>
      </c>
      <c r="C110" s="1033"/>
      <c r="D110" s="918"/>
      <c r="E110" s="1035"/>
      <c r="F110" s="749"/>
      <c r="G110" s="750"/>
      <c r="H110" s="919"/>
      <c r="I110" s="920"/>
      <c r="J110" s="32"/>
      <c r="K110" s="32"/>
      <c r="L110" s="1075"/>
      <c r="M110" s="49"/>
      <c r="O110" s="1059"/>
      <c r="P110" s="386"/>
      <c r="Q110" s="32"/>
      <c r="R110" s="924"/>
      <c r="S110" s="923"/>
      <c r="T110" s="379"/>
      <c r="U110" s="379"/>
      <c r="V110" s="926"/>
      <c r="W110" s="928"/>
      <c r="X110" s="929"/>
      <c r="Y110" s="931"/>
      <c r="Z110" s="930"/>
      <c r="AA110" s="766"/>
      <c r="AB110" s="766"/>
      <c r="AC110" s="766"/>
      <c r="AD110" s="754"/>
      <c r="AE110" s="752"/>
      <c r="AF110" s="752"/>
      <c r="AG110" s="891"/>
      <c r="AH110" s="458"/>
      <c r="AI110" s="31"/>
      <c r="AJ110" s="31"/>
      <c r="AK110" s="459"/>
      <c r="AL110" s="933"/>
      <c r="AM110" s="466"/>
      <c r="AN110" s="934"/>
      <c r="AO110" s="934"/>
      <c r="AP110" s="934"/>
      <c r="AQ110" s="936"/>
      <c r="AU110" s="137"/>
      <c r="AV110" s="137"/>
      <c r="AW110" s="137"/>
      <c r="AX110" s="137"/>
      <c r="AY110" s="137"/>
      <c r="AZ110" s="137"/>
      <c r="CY110" s="818"/>
    </row>
    <row r="111" spans="2:103" ht="18.75" customHeight="1" x14ac:dyDescent="0.25">
      <c r="B111" s="222">
        <v>105</v>
      </c>
      <c r="C111" s="1033"/>
      <c r="D111" s="918"/>
      <c r="E111" s="1035"/>
      <c r="F111" s="749"/>
      <c r="G111" s="750"/>
      <c r="H111" s="919"/>
      <c r="I111" s="920"/>
      <c r="J111" s="32"/>
      <c r="K111" s="32"/>
      <c r="L111" s="1075"/>
      <c r="M111" s="49"/>
      <c r="O111" s="1059"/>
      <c r="P111" s="386"/>
      <c r="Q111" s="32"/>
      <c r="R111" s="924"/>
      <c r="S111" s="923"/>
      <c r="T111" s="379"/>
      <c r="U111" s="379"/>
      <c r="V111" s="926"/>
      <c r="W111" s="928"/>
      <c r="X111" s="929"/>
      <c r="Y111" s="931"/>
      <c r="Z111" s="930"/>
      <c r="AA111" s="766"/>
      <c r="AB111" s="766"/>
      <c r="AC111" s="766"/>
      <c r="AD111" s="754"/>
      <c r="AE111" s="752"/>
      <c r="AF111" s="752"/>
      <c r="AG111" s="891"/>
      <c r="AH111" s="458"/>
      <c r="AI111" s="31"/>
      <c r="AJ111" s="31"/>
      <c r="AK111" s="459"/>
      <c r="AL111" s="933"/>
      <c r="AM111" s="466"/>
      <c r="AN111" s="934"/>
      <c r="AO111" s="934"/>
      <c r="AP111" s="934"/>
      <c r="AQ111" s="936"/>
      <c r="AU111" s="137"/>
      <c r="AV111" s="137"/>
      <c r="AW111" s="137"/>
      <c r="AX111" s="137"/>
      <c r="AY111" s="137"/>
      <c r="AZ111" s="137"/>
      <c r="CY111" s="818"/>
    </row>
    <row r="112" spans="2:103" ht="18.75" customHeight="1" x14ac:dyDescent="0.25">
      <c r="B112" s="222">
        <v>106</v>
      </c>
      <c r="C112" s="1033"/>
      <c r="D112" s="918"/>
      <c r="E112" s="1035"/>
      <c r="F112" s="749"/>
      <c r="G112" s="750"/>
      <c r="H112" s="919"/>
      <c r="I112" s="920"/>
      <c r="J112" s="32"/>
      <c r="K112" s="32"/>
      <c r="L112" s="1075"/>
      <c r="M112" s="49"/>
      <c r="O112" s="1059"/>
      <c r="P112" s="386"/>
      <c r="Q112" s="32"/>
      <c r="R112" s="924"/>
      <c r="S112" s="923"/>
      <c r="T112" s="379"/>
      <c r="U112" s="379"/>
      <c r="V112" s="926"/>
      <c r="W112" s="928"/>
      <c r="X112" s="929"/>
      <c r="Y112" s="931"/>
      <c r="Z112" s="930"/>
      <c r="AA112" s="766"/>
      <c r="AB112" s="766"/>
      <c r="AC112" s="766"/>
      <c r="AD112" s="754"/>
      <c r="AE112" s="752"/>
      <c r="AF112" s="752"/>
      <c r="AG112" s="891"/>
      <c r="AH112" s="458"/>
      <c r="AI112" s="31"/>
      <c r="AJ112" s="31"/>
      <c r="AK112" s="459"/>
      <c r="AL112" s="933"/>
      <c r="AM112" s="466"/>
      <c r="AN112" s="934"/>
      <c r="AO112" s="934"/>
      <c r="AP112" s="934"/>
      <c r="AQ112" s="936"/>
      <c r="AU112" s="137"/>
      <c r="AV112" s="137"/>
      <c r="AW112" s="137"/>
      <c r="AX112" s="137"/>
      <c r="AY112" s="137"/>
      <c r="AZ112" s="137"/>
      <c r="CY112" s="818"/>
    </row>
    <row r="113" spans="2:103" ht="18.75" customHeight="1" x14ac:dyDescent="0.25">
      <c r="B113" s="222">
        <v>107</v>
      </c>
      <c r="C113" s="1033"/>
      <c r="D113" s="918"/>
      <c r="E113" s="1035"/>
      <c r="F113" s="749"/>
      <c r="G113" s="750"/>
      <c r="H113" s="919"/>
      <c r="I113" s="920"/>
      <c r="J113" s="32"/>
      <c r="K113" s="32"/>
      <c r="L113" s="1075"/>
      <c r="M113" s="49"/>
      <c r="O113" s="1059"/>
      <c r="P113" s="386"/>
      <c r="Q113" s="32"/>
      <c r="R113" s="924"/>
      <c r="S113" s="923"/>
      <c r="T113" s="379"/>
      <c r="U113" s="379"/>
      <c r="V113" s="926"/>
      <c r="W113" s="928"/>
      <c r="X113" s="929"/>
      <c r="Y113" s="931"/>
      <c r="Z113" s="930"/>
      <c r="AA113" s="766"/>
      <c r="AB113" s="766"/>
      <c r="AC113" s="766"/>
      <c r="AD113" s="754"/>
      <c r="AE113" s="752"/>
      <c r="AF113" s="752"/>
      <c r="AG113" s="891"/>
      <c r="AH113" s="458"/>
      <c r="AI113" s="31"/>
      <c r="AJ113" s="31"/>
      <c r="AK113" s="459"/>
      <c r="AL113" s="933"/>
      <c r="AM113" s="466"/>
      <c r="AN113" s="934"/>
      <c r="AO113" s="934"/>
      <c r="AP113" s="934"/>
      <c r="AQ113" s="936"/>
      <c r="AU113" s="137"/>
      <c r="AV113" s="137"/>
      <c r="AW113" s="137"/>
      <c r="AX113" s="137"/>
      <c r="AY113" s="137"/>
      <c r="AZ113" s="137"/>
      <c r="CY113" s="818"/>
    </row>
    <row r="114" spans="2:103" ht="18.75" customHeight="1" x14ac:dyDescent="0.25">
      <c r="B114" s="222">
        <v>108</v>
      </c>
      <c r="C114" s="1033"/>
      <c r="D114" s="918"/>
      <c r="E114" s="1035"/>
      <c r="F114" s="749"/>
      <c r="G114" s="750"/>
      <c r="H114" s="919"/>
      <c r="I114" s="920"/>
      <c r="J114" s="32"/>
      <c r="K114" s="32"/>
      <c r="L114" s="1075"/>
      <c r="M114" s="49"/>
      <c r="O114" s="1059"/>
      <c r="P114" s="386"/>
      <c r="Q114" s="32"/>
      <c r="R114" s="924"/>
      <c r="S114" s="923"/>
      <c r="T114" s="379"/>
      <c r="U114" s="379"/>
      <c r="V114" s="926"/>
      <c r="W114" s="928"/>
      <c r="X114" s="929"/>
      <c r="Y114" s="931"/>
      <c r="Z114" s="930"/>
      <c r="AA114" s="766"/>
      <c r="AB114" s="766"/>
      <c r="AC114" s="766"/>
      <c r="AD114" s="754"/>
      <c r="AE114" s="752"/>
      <c r="AF114" s="752"/>
      <c r="AG114" s="891"/>
      <c r="AH114" s="458"/>
      <c r="AI114" s="31"/>
      <c r="AJ114" s="31"/>
      <c r="AK114" s="459"/>
      <c r="AL114" s="933"/>
      <c r="AM114" s="466"/>
      <c r="AN114" s="934"/>
      <c r="AO114" s="934"/>
      <c r="AP114" s="934"/>
      <c r="AQ114" s="936"/>
      <c r="AU114" s="137"/>
      <c r="AV114" s="137"/>
      <c r="AW114" s="137"/>
      <c r="AX114" s="137"/>
      <c r="AY114" s="137"/>
      <c r="AZ114" s="137"/>
      <c r="CY114" s="818"/>
    </row>
    <row r="115" spans="2:103" ht="18.75" customHeight="1" x14ac:dyDescent="0.25">
      <c r="B115" s="222">
        <v>109</v>
      </c>
      <c r="C115" s="1033"/>
      <c r="D115" s="918"/>
      <c r="E115" s="1035"/>
      <c r="F115" s="749"/>
      <c r="G115" s="750"/>
      <c r="H115" s="919"/>
      <c r="I115" s="920"/>
      <c r="J115" s="32"/>
      <c r="K115" s="32"/>
      <c r="L115" s="1075"/>
      <c r="M115" s="49"/>
      <c r="O115" s="1059"/>
      <c r="P115" s="386"/>
      <c r="Q115" s="32"/>
      <c r="R115" s="924"/>
      <c r="S115" s="923"/>
      <c r="T115" s="379"/>
      <c r="U115" s="379"/>
      <c r="V115" s="926"/>
      <c r="W115" s="928"/>
      <c r="X115" s="929"/>
      <c r="Y115" s="931"/>
      <c r="Z115" s="930"/>
      <c r="AA115" s="766"/>
      <c r="AB115" s="766"/>
      <c r="AC115" s="766"/>
      <c r="AD115" s="754"/>
      <c r="AE115" s="752"/>
      <c r="AF115" s="752"/>
      <c r="AG115" s="891"/>
      <c r="AH115" s="458"/>
      <c r="AI115" s="31"/>
      <c r="AJ115" s="31"/>
      <c r="AK115" s="459"/>
      <c r="AL115" s="933"/>
      <c r="AM115" s="466"/>
      <c r="AN115" s="934"/>
      <c r="AO115" s="934"/>
      <c r="AP115" s="934"/>
      <c r="AQ115" s="936"/>
      <c r="AU115" s="137"/>
      <c r="AV115" s="137"/>
      <c r="AW115" s="137"/>
      <c r="AX115" s="137"/>
      <c r="AY115" s="137"/>
      <c r="AZ115" s="137"/>
      <c r="CY115" s="818"/>
    </row>
    <row r="116" spans="2:103" ht="18.75" customHeight="1" x14ac:dyDescent="0.25">
      <c r="B116" s="222">
        <v>110</v>
      </c>
      <c r="C116" s="1033"/>
      <c r="D116" s="918"/>
      <c r="E116" s="1035"/>
      <c r="F116" s="749"/>
      <c r="G116" s="750"/>
      <c r="H116" s="919"/>
      <c r="I116" s="920"/>
      <c r="J116" s="32"/>
      <c r="K116" s="32"/>
      <c r="L116" s="1075"/>
      <c r="M116" s="49"/>
      <c r="O116" s="1059"/>
      <c r="P116" s="386"/>
      <c r="Q116" s="32"/>
      <c r="R116" s="924"/>
      <c r="S116" s="923"/>
      <c r="T116" s="379"/>
      <c r="U116" s="379"/>
      <c r="V116" s="926"/>
      <c r="W116" s="928"/>
      <c r="X116" s="929"/>
      <c r="Y116" s="931"/>
      <c r="Z116" s="930"/>
      <c r="AA116" s="766"/>
      <c r="AB116" s="766"/>
      <c r="AC116" s="766"/>
      <c r="AD116" s="754"/>
      <c r="AE116" s="752"/>
      <c r="AF116" s="752"/>
      <c r="AG116" s="891"/>
      <c r="AH116" s="458"/>
      <c r="AI116" s="31"/>
      <c r="AJ116" s="31"/>
      <c r="AK116" s="459"/>
      <c r="AL116" s="933"/>
      <c r="AM116" s="466"/>
      <c r="AN116" s="934"/>
      <c r="AO116" s="934"/>
      <c r="AP116" s="934"/>
      <c r="AQ116" s="936"/>
      <c r="AU116" s="137"/>
      <c r="AV116" s="137"/>
      <c r="AW116" s="137"/>
      <c r="AX116" s="137"/>
      <c r="AY116" s="137"/>
      <c r="AZ116" s="137"/>
      <c r="CY116" s="818"/>
    </row>
    <row r="117" spans="2:103" ht="18.75" customHeight="1" x14ac:dyDescent="0.25">
      <c r="B117" s="222">
        <v>111</v>
      </c>
      <c r="C117" s="1033"/>
      <c r="D117" s="918"/>
      <c r="E117" s="1035"/>
      <c r="F117" s="749"/>
      <c r="G117" s="750"/>
      <c r="H117" s="919"/>
      <c r="I117" s="920"/>
      <c r="J117" s="32"/>
      <c r="K117" s="32"/>
      <c r="L117" s="1075"/>
      <c r="M117" s="49"/>
      <c r="O117" s="1059"/>
      <c r="P117" s="386"/>
      <c r="Q117" s="32"/>
      <c r="R117" s="924"/>
      <c r="S117" s="923"/>
      <c r="T117" s="379"/>
      <c r="U117" s="379"/>
      <c r="V117" s="926"/>
      <c r="W117" s="928"/>
      <c r="X117" s="929"/>
      <c r="Y117" s="931"/>
      <c r="Z117" s="930"/>
      <c r="AA117" s="766"/>
      <c r="AB117" s="766"/>
      <c r="AC117" s="766"/>
      <c r="AD117" s="754"/>
      <c r="AE117" s="752"/>
      <c r="AF117" s="752"/>
      <c r="AG117" s="891"/>
      <c r="AH117" s="458"/>
      <c r="AI117" s="31"/>
      <c r="AJ117" s="31"/>
      <c r="AK117" s="459"/>
      <c r="AL117" s="933"/>
      <c r="AM117" s="466"/>
      <c r="AN117" s="934"/>
      <c r="AO117" s="934"/>
      <c r="AP117" s="934"/>
      <c r="AQ117" s="936"/>
      <c r="AU117" s="137"/>
      <c r="AV117" s="137"/>
      <c r="AW117" s="137"/>
      <c r="AX117" s="137"/>
      <c r="AY117" s="137"/>
      <c r="AZ117" s="137"/>
      <c r="CY117" s="818"/>
    </row>
    <row r="118" spans="2:103" ht="18.75" customHeight="1" x14ac:dyDescent="0.25">
      <c r="B118" s="222">
        <v>112</v>
      </c>
      <c r="C118" s="1033"/>
      <c r="D118" s="918"/>
      <c r="E118" s="1035"/>
      <c r="F118" s="749"/>
      <c r="G118" s="750"/>
      <c r="H118" s="919"/>
      <c r="I118" s="920"/>
      <c r="J118" s="32"/>
      <c r="K118" s="32"/>
      <c r="L118" s="1075"/>
      <c r="M118" s="49"/>
      <c r="O118" s="1059"/>
      <c r="P118" s="386"/>
      <c r="Q118" s="32"/>
      <c r="R118" s="924"/>
      <c r="S118" s="923"/>
      <c r="T118" s="379"/>
      <c r="U118" s="379"/>
      <c r="V118" s="926"/>
      <c r="W118" s="928"/>
      <c r="X118" s="929"/>
      <c r="Y118" s="931"/>
      <c r="Z118" s="930"/>
      <c r="AA118" s="766"/>
      <c r="AB118" s="766"/>
      <c r="AC118" s="766"/>
      <c r="AD118" s="754"/>
      <c r="AE118" s="752"/>
      <c r="AF118" s="752"/>
      <c r="AG118" s="891"/>
      <c r="AH118" s="458"/>
      <c r="AI118" s="31"/>
      <c r="AJ118" s="31"/>
      <c r="AK118" s="459"/>
      <c r="AL118" s="933"/>
      <c r="AM118" s="466"/>
      <c r="AN118" s="934"/>
      <c r="AO118" s="934"/>
      <c r="AP118" s="934"/>
      <c r="AQ118" s="936"/>
      <c r="AU118" s="137"/>
      <c r="AV118" s="137"/>
      <c r="AW118" s="137"/>
      <c r="AX118" s="137"/>
      <c r="AY118" s="137"/>
      <c r="AZ118" s="137"/>
      <c r="CY118" s="818"/>
    </row>
    <row r="119" spans="2:103" ht="18.75" customHeight="1" x14ac:dyDescent="0.25">
      <c r="B119" s="222">
        <v>113</v>
      </c>
      <c r="C119" s="1033"/>
      <c r="D119" s="918"/>
      <c r="E119" s="1035"/>
      <c r="F119" s="749"/>
      <c r="G119" s="750"/>
      <c r="H119" s="919"/>
      <c r="I119" s="920"/>
      <c r="J119" s="32"/>
      <c r="K119" s="32"/>
      <c r="L119" s="1075"/>
      <c r="M119" s="49"/>
      <c r="O119" s="1059"/>
      <c r="P119" s="386"/>
      <c r="Q119" s="32"/>
      <c r="R119" s="924"/>
      <c r="S119" s="923"/>
      <c r="T119" s="379"/>
      <c r="U119" s="379"/>
      <c r="V119" s="926"/>
      <c r="W119" s="928"/>
      <c r="X119" s="929"/>
      <c r="Y119" s="931"/>
      <c r="Z119" s="930"/>
      <c r="AA119" s="766"/>
      <c r="AB119" s="766"/>
      <c r="AC119" s="766"/>
      <c r="AD119" s="754"/>
      <c r="AE119" s="752"/>
      <c r="AF119" s="752"/>
      <c r="AG119" s="891"/>
      <c r="AH119" s="458"/>
      <c r="AI119" s="31"/>
      <c r="AJ119" s="31"/>
      <c r="AK119" s="459"/>
      <c r="AL119" s="933"/>
      <c r="AM119" s="466"/>
      <c r="AN119" s="934"/>
      <c r="AO119" s="934"/>
      <c r="AP119" s="934"/>
      <c r="AQ119" s="936"/>
      <c r="AU119" s="137"/>
      <c r="AV119" s="137"/>
      <c r="AW119" s="137"/>
      <c r="AX119" s="137"/>
      <c r="AY119" s="137"/>
      <c r="AZ119" s="137"/>
      <c r="CY119" s="818"/>
    </row>
    <row r="120" spans="2:103" ht="18.75" customHeight="1" x14ac:dyDescent="0.25">
      <c r="B120" s="222">
        <v>114</v>
      </c>
      <c r="C120" s="1033"/>
      <c r="D120" s="918"/>
      <c r="E120" s="1035"/>
      <c r="F120" s="749"/>
      <c r="G120" s="750"/>
      <c r="H120" s="919"/>
      <c r="I120" s="920"/>
      <c r="J120" s="32"/>
      <c r="K120" s="32"/>
      <c r="L120" s="1075"/>
      <c r="M120" s="49"/>
      <c r="O120" s="1059"/>
      <c r="P120" s="386"/>
      <c r="Q120" s="32"/>
      <c r="R120" s="924"/>
      <c r="S120" s="923"/>
      <c r="T120" s="379"/>
      <c r="U120" s="379"/>
      <c r="V120" s="926"/>
      <c r="W120" s="928"/>
      <c r="X120" s="929"/>
      <c r="Y120" s="931"/>
      <c r="Z120" s="930"/>
      <c r="AA120" s="766"/>
      <c r="AB120" s="766"/>
      <c r="AC120" s="766"/>
      <c r="AD120" s="754"/>
      <c r="AE120" s="752"/>
      <c r="AF120" s="752"/>
      <c r="AG120" s="891"/>
      <c r="AH120" s="458"/>
      <c r="AI120" s="31"/>
      <c r="AJ120" s="31"/>
      <c r="AK120" s="459"/>
      <c r="AL120" s="933"/>
      <c r="AM120" s="466"/>
      <c r="AN120" s="934"/>
      <c r="AO120" s="934"/>
      <c r="AP120" s="934"/>
      <c r="AQ120" s="936"/>
      <c r="AU120" s="137"/>
      <c r="AV120" s="137"/>
      <c r="AW120" s="137"/>
      <c r="AX120" s="137"/>
      <c r="AY120" s="137"/>
      <c r="AZ120" s="137"/>
      <c r="CY120" s="818"/>
    </row>
    <row r="121" spans="2:103" ht="18.75" customHeight="1" x14ac:dyDescent="0.25">
      <c r="B121" s="222">
        <v>115</v>
      </c>
      <c r="C121" s="1033"/>
      <c r="D121" s="918"/>
      <c r="E121" s="1035"/>
      <c r="F121" s="749"/>
      <c r="G121" s="750"/>
      <c r="H121" s="919"/>
      <c r="I121" s="920"/>
      <c r="J121" s="32"/>
      <c r="K121" s="32"/>
      <c r="L121" s="1075"/>
      <c r="M121" s="49"/>
      <c r="O121" s="1059"/>
      <c r="P121" s="386"/>
      <c r="Q121" s="32"/>
      <c r="R121" s="924"/>
      <c r="S121" s="923"/>
      <c r="T121" s="379"/>
      <c r="U121" s="379"/>
      <c r="V121" s="926"/>
      <c r="W121" s="928"/>
      <c r="X121" s="929"/>
      <c r="Y121" s="931"/>
      <c r="Z121" s="930"/>
      <c r="AA121" s="766"/>
      <c r="AB121" s="766"/>
      <c r="AC121" s="766"/>
      <c r="AD121" s="754"/>
      <c r="AE121" s="752"/>
      <c r="AF121" s="752"/>
      <c r="AG121" s="891"/>
      <c r="AH121" s="458"/>
      <c r="AI121" s="31"/>
      <c r="AJ121" s="31"/>
      <c r="AK121" s="459"/>
      <c r="AL121" s="933"/>
      <c r="AM121" s="466"/>
      <c r="AN121" s="934"/>
      <c r="AO121" s="934"/>
      <c r="AP121" s="934"/>
      <c r="AQ121" s="936"/>
      <c r="AU121" s="137"/>
      <c r="AV121" s="137"/>
      <c r="AW121" s="137"/>
      <c r="AX121" s="137"/>
      <c r="AY121" s="137"/>
      <c r="AZ121" s="137"/>
      <c r="CY121" s="818"/>
    </row>
    <row r="122" spans="2:103" ht="18.75" customHeight="1" x14ac:dyDescent="0.25">
      <c r="B122" s="222">
        <v>116</v>
      </c>
      <c r="C122" s="1033"/>
      <c r="D122" s="918"/>
      <c r="E122" s="1035"/>
      <c r="F122" s="749"/>
      <c r="G122" s="750"/>
      <c r="H122" s="919"/>
      <c r="I122" s="920"/>
      <c r="J122" s="32"/>
      <c r="K122" s="32"/>
      <c r="L122" s="1075"/>
      <c r="M122" s="49"/>
      <c r="O122" s="1059"/>
      <c r="P122" s="386"/>
      <c r="Q122" s="32"/>
      <c r="R122" s="924"/>
      <c r="S122" s="923"/>
      <c r="T122" s="379"/>
      <c r="U122" s="379"/>
      <c r="V122" s="926"/>
      <c r="W122" s="928"/>
      <c r="X122" s="929"/>
      <c r="Y122" s="931"/>
      <c r="Z122" s="930"/>
      <c r="AA122" s="766"/>
      <c r="AB122" s="766"/>
      <c r="AC122" s="766"/>
      <c r="AD122" s="754"/>
      <c r="AE122" s="752"/>
      <c r="AF122" s="752"/>
      <c r="AG122" s="891"/>
      <c r="AH122" s="458"/>
      <c r="AI122" s="31"/>
      <c r="AJ122" s="31"/>
      <c r="AK122" s="459"/>
      <c r="AL122" s="933"/>
      <c r="AM122" s="466"/>
      <c r="AN122" s="934"/>
      <c r="AO122" s="934"/>
      <c r="AP122" s="934"/>
      <c r="AQ122" s="936"/>
      <c r="AU122" s="137"/>
      <c r="AV122" s="137"/>
      <c r="AW122" s="137"/>
      <c r="AX122" s="137"/>
      <c r="AY122" s="137"/>
      <c r="AZ122" s="137"/>
      <c r="CY122" s="818"/>
    </row>
    <row r="123" spans="2:103" ht="18.75" customHeight="1" x14ac:dyDescent="0.25">
      <c r="B123" s="222">
        <v>117</v>
      </c>
      <c r="C123" s="1033"/>
      <c r="D123" s="918"/>
      <c r="E123" s="1035"/>
      <c r="F123" s="749"/>
      <c r="G123" s="750"/>
      <c r="H123" s="919"/>
      <c r="I123" s="920"/>
      <c r="J123" s="32"/>
      <c r="K123" s="32"/>
      <c r="L123" s="1075"/>
      <c r="M123" s="49"/>
      <c r="O123" s="1059"/>
      <c r="P123" s="386"/>
      <c r="Q123" s="32"/>
      <c r="R123" s="924"/>
      <c r="S123" s="923"/>
      <c r="T123" s="379"/>
      <c r="U123" s="379"/>
      <c r="V123" s="926"/>
      <c r="W123" s="928"/>
      <c r="X123" s="929"/>
      <c r="Y123" s="931"/>
      <c r="Z123" s="930"/>
      <c r="AA123" s="766"/>
      <c r="AB123" s="766"/>
      <c r="AC123" s="766"/>
      <c r="AD123" s="754"/>
      <c r="AE123" s="752"/>
      <c r="AF123" s="752"/>
      <c r="AG123" s="891"/>
      <c r="AH123" s="458"/>
      <c r="AI123" s="31"/>
      <c r="AJ123" s="31"/>
      <c r="AK123" s="459"/>
      <c r="AL123" s="933"/>
      <c r="AM123" s="466"/>
      <c r="AN123" s="934"/>
      <c r="AO123" s="934"/>
      <c r="AP123" s="934"/>
      <c r="AQ123" s="936"/>
      <c r="AU123" s="137"/>
      <c r="AV123" s="137"/>
      <c r="AW123" s="137"/>
      <c r="AX123" s="137"/>
      <c r="AY123" s="137"/>
      <c r="AZ123" s="137"/>
      <c r="CY123" s="818"/>
    </row>
    <row r="124" spans="2:103" ht="18.75" customHeight="1" x14ac:dyDescent="0.25">
      <c r="B124" s="222">
        <v>118</v>
      </c>
      <c r="C124" s="1033"/>
      <c r="D124" s="918"/>
      <c r="E124" s="1035"/>
      <c r="F124" s="749"/>
      <c r="G124" s="750"/>
      <c r="H124" s="919"/>
      <c r="I124" s="920"/>
      <c r="J124" s="32"/>
      <c r="K124" s="32"/>
      <c r="L124" s="1075"/>
      <c r="M124" s="49"/>
      <c r="O124" s="1059"/>
      <c r="P124" s="386"/>
      <c r="Q124" s="32"/>
      <c r="R124" s="924"/>
      <c r="S124" s="923"/>
      <c r="T124" s="379"/>
      <c r="U124" s="379"/>
      <c r="V124" s="926"/>
      <c r="W124" s="928"/>
      <c r="X124" s="929"/>
      <c r="Y124" s="931"/>
      <c r="Z124" s="930"/>
      <c r="AA124" s="766"/>
      <c r="AB124" s="766"/>
      <c r="AC124" s="766"/>
      <c r="AD124" s="754"/>
      <c r="AE124" s="752"/>
      <c r="AF124" s="752"/>
      <c r="AG124" s="891"/>
      <c r="AH124" s="458"/>
      <c r="AI124" s="31"/>
      <c r="AJ124" s="31"/>
      <c r="AK124" s="459"/>
      <c r="AL124" s="933"/>
      <c r="AM124" s="466"/>
      <c r="AN124" s="934"/>
      <c r="AO124" s="934"/>
      <c r="AP124" s="934"/>
      <c r="AQ124" s="936"/>
      <c r="AU124" s="137"/>
      <c r="AV124" s="137"/>
      <c r="AW124" s="137"/>
      <c r="AX124" s="137"/>
      <c r="AY124" s="137"/>
      <c r="AZ124" s="137"/>
      <c r="CY124" s="818"/>
    </row>
    <row r="125" spans="2:103" ht="18.75" customHeight="1" x14ac:dyDescent="0.25">
      <c r="B125" s="222">
        <v>119</v>
      </c>
      <c r="C125" s="1033"/>
      <c r="D125" s="918"/>
      <c r="E125" s="1035"/>
      <c r="F125" s="749"/>
      <c r="G125" s="750"/>
      <c r="H125" s="919"/>
      <c r="I125" s="920"/>
      <c r="J125" s="32"/>
      <c r="K125" s="32"/>
      <c r="L125" s="1075"/>
      <c r="M125" s="49"/>
      <c r="O125" s="1059"/>
      <c r="P125" s="386"/>
      <c r="Q125" s="32"/>
      <c r="R125" s="924"/>
      <c r="S125" s="923"/>
      <c r="T125" s="379"/>
      <c r="U125" s="379"/>
      <c r="V125" s="926"/>
      <c r="W125" s="928"/>
      <c r="X125" s="929"/>
      <c r="Y125" s="931"/>
      <c r="Z125" s="930"/>
      <c r="AA125" s="766"/>
      <c r="AB125" s="766"/>
      <c r="AC125" s="766"/>
      <c r="AD125" s="754"/>
      <c r="AE125" s="752"/>
      <c r="AF125" s="752"/>
      <c r="AG125" s="891"/>
      <c r="AH125" s="458"/>
      <c r="AI125" s="31"/>
      <c r="AJ125" s="31"/>
      <c r="AK125" s="459"/>
      <c r="AL125" s="933"/>
      <c r="AM125" s="466"/>
      <c r="AN125" s="934"/>
      <c r="AO125" s="934"/>
      <c r="AP125" s="934"/>
      <c r="AQ125" s="936"/>
      <c r="AU125" s="137"/>
      <c r="AV125" s="137"/>
      <c r="AW125" s="137"/>
      <c r="AX125" s="137"/>
      <c r="AY125" s="137"/>
      <c r="AZ125" s="137"/>
      <c r="CY125" s="818"/>
    </row>
    <row r="126" spans="2:103" ht="18.75" customHeight="1" x14ac:dyDescent="0.25">
      <c r="B126" s="222">
        <v>120</v>
      </c>
      <c r="C126" s="1033"/>
      <c r="D126" s="918"/>
      <c r="E126" s="1035"/>
      <c r="F126" s="749"/>
      <c r="G126" s="750"/>
      <c r="H126" s="919"/>
      <c r="I126" s="920"/>
      <c r="J126" s="32"/>
      <c r="K126" s="32"/>
      <c r="L126" s="1075"/>
      <c r="M126" s="49"/>
      <c r="O126" s="1059"/>
      <c r="P126" s="386"/>
      <c r="Q126" s="32"/>
      <c r="R126" s="924"/>
      <c r="S126" s="923"/>
      <c r="T126" s="379"/>
      <c r="U126" s="379"/>
      <c r="V126" s="926"/>
      <c r="W126" s="928"/>
      <c r="X126" s="929"/>
      <c r="Y126" s="931"/>
      <c r="Z126" s="930"/>
      <c r="AA126" s="766"/>
      <c r="AB126" s="766"/>
      <c r="AC126" s="766"/>
      <c r="AD126" s="754"/>
      <c r="AE126" s="752"/>
      <c r="AF126" s="752"/>
      <c r="AG126" s="891"/>
      <c r="AH126" s="458"/>
      <c r="AI126" s="31"/>
      <c r="AJ126" s="31"/>
      <c r="AK126" s="459"/>
      <c r="AL126" s="933"/>
      <c r="AM126" s="466"/>
      <c r="AN126" s="934"/>
      <c r="AO126" s="934"/>
      <c r="AP126" s="934"/>
      <c r="AQ126" s="936"/>
      <c r="AU126" s="137"/>
      <c r="AV126" s="137"/>
      <c r="AW126" s="137"/>
      <c r="AX126" s="137"/>
      <c r="AY126" s="137"/>
      <c r="AZ126" s="137"/>
      <c r="CY126" s="818"/>
    </row>
    <row r="127" spans="2:103" ht="18.75" customHeight="1" x14ac:dyDescent="0.25">
      <c r="B127" s="222">
        <v>121</v>
      </c>
      <c r="C127" s="1033"/>
      <c r="D127" s="918"/>
      <c r="E127" s="1035"/>
      <c r="F127" s="749"/>
      <c r="G127" s="750"/>
      <c r="H127" s="919"/>
      <c r="I127" s="920"/>
      <c r="J127" s="32"/>
      <c r="K127" s="32"/>
      <c r="L127" s="1075"/>
      <c r="M127" s="49"/>
      <c r="O127" s="1059"/>
      <c r="P127" s="386"/>
      <c r="Q127" s="32"/>
      <c r="R127" s="924"/>
      <c r="S127" s="923"/>
      <c r="T127" s="379"/>
      <c r="U127" s="379"/>
      <c r="V127" s="926"/>
      <c r="W127" s="928"/>
      <c r="X127" s="929"/>
      <c r="Y127" s="931"/>
      <c r="Z127" s="930"/>
      <c r="AA127" s="766"/>
      <c r="AB127" s="766"/>
      <c r="AC127" s="766"/>
      <c r="AD127" s="754"/>
      <c r="AE127" s="752"/>
      <c r="AF127" s="752"/>
      <c r="AG127" s="891"/>
      <c r="AH127" s="458"/>
      <c r="AI127" s="31"/>
      <c r="AJ127" s="31"/>
      <c r="AK127" s="459"/>
      <c r="AL127" s="933"/>
      <c r="AM127" s="466"/>
      <c r="AN127" s="934"/>
      <c r="AO127" s="934"/>
      <c r="AP127" s="934"/>
      <c r="AQ127" s="936"/>
      <c r="AU127" s="137"/>
      <c r="AV127" s="137"/>
      <c r="AW127" s="137"/>
      <c r="AX127" s="137"/>
      <c r="AY127" s="137"/>
      <c r="AZ127" s="137"/>
      <c r="CY127" s="818"/>
    </row>
    <row r="128" spans="2:103" ht="18.75" customHeight="1" x14ac:dyDescent="0.25">
      <c r="B128" s="222">
        <v>122</v>
      </c>
      <c r="C128" s="1033"/>
      <c r="D128" s="918"/>
      <c r="E128" s="1035"/>
      <c r="F128" s="749"/>
      <c r="G128" s="750"/>
      <c r="H128" s="919"/>
      <c r="I128" s="920"/>
      <c r="J128" s="32"/>
      <c r="K128" s="32"/>
      <c r="L128" s="1075"/>
      <c r="M128" s="49"/>
      <c r="O128" s="1059"/>
      <c r="P128" s="386"/>
      <c r="Q128" s="32"/>
      <c r="R128" s="924"/>
      <c r="S128" s="923"/>
      <c r="T128" s="379"/>
      <c r="U128" s="379"/>
      <c r="V128" s="926"/>
      <c r="W128" s="928"/>
      <c r="X128" s="929"/>
      <c r="Y128" s="931"/>
      <c r="Z128" s="930"/>
      <c r="AA128" s="766"/>
      <c r="AB128" s="766"/>
      <c r="AC128" s="766"/>
      <c r="AD128" s="754"/>
      <c r="AE128" s="752"/>
      <c r="AF128" s="752"/>
      <c r="AG128" s="891"/>
      <c r="AH128" s="458"/>
      <c r="AI128" s="31"/>
      <c r="AJ128" s="31"/>
      <c r="AK128" s="459"/>
      <c r="AL128" s="933"/>
      <c r="AM128" s="466"/>
      <c r="AN128" s="934"/>
      <c r="AO128" s="934"/>
      <c r="AP128" s="934"/>
      <c r="AQ128" s="936"/>
      <c r="AU128" s="137"/>
      <c r="AV128" s="137"/>
      <c r="AW128" s="137"/>
      <c r="AX128" s="137"/>
      <c r="AY128" s="137"/>
      <c r="AZ128" s="137"/>
      <c r="CY128" s="818"/>
    </row>
    <row r="129" spans="2:103" ht="18.75" customHeight="1" x14ac:dyDescent="0.25">
      <c r="B129" s="222">
        <v>123</v>
      </c>
      <c r="C129" s="1033"/>
      <c r="D129" s="918"/>
      <c r="E129" s="1035"/>
      <c r="F129" s="749"/>
      <c r="G129" s="750"/>
      <c r="H129" s="919"/>
      <c r="I129" s="920"/>
      <c r="J129" s="32"/>
      <c r="K129" s="32"/>
      <c r="L129" s="1075"/>
      <c r="M129" s="49"/>
      <c r="O129" s="1059"/>
      <c r="P129" s="386"/>
      <c r="Q129" s="32"/>
      <c r="R129" s="924"/>
      <c r="S129" s="923"/>
      <c r="T129" s="379"/>
      <c r="U129" s="379"/>
      <c r="V129" s="926"/>
      <c r="W129" s="928"/>
      <c r="X129" s="929"/>
      <c r="Y129" s="931"/>
      <c r="Z129" s="930"/>
      <c r="AA129" s="766"/>
      <c r="AB129" s="766"/>
      <c r="AC129" s="766"/>
      <c r="AD129" s="754"/>
      <c r="AE129" s="752"/>
      <c r="AF129" s="752"/>
      <c r="AG129" s="891"/>
      <c r="AH129" s="458"/>
      <c r="AI129" s="31"/>
      <c r="AJ129" s="31"/>
      <c r="AK129" s="459"/>
      <c r="AL129" s="933"/>
      <c r="AM129" s="466"/>
      <c r="AN129" s="934"/>
      <c r="AO129" s="934"/>
      <c r="AP129" s="934"/>
      <c r="AQ129" s="936"/>
      <c r="AU129" s="137"/>
      <c r="AV129" s="137"/>
      <c r="AW129" s="137"/>
      <c r="AX129" s="137"/>
      <c r="AY129" s="137"/>
      <c r="AZ129" s="137"/>
      <c r="CY129" s="818"/>
    </row>
    <row r="130" spans="2:103" ht="18.75" customHeight="1" x14ac:dyDescent="0.25">
      <c r="B130" s="222">
        <v>124</v>
      </c>
      <c r="C130" s="1033"/>
      <c r="D130" s="918"/>
      <c r="E130" s="1035"/>
      <c r="F130" s="749"/>
      <c r="G130" s="750"/>
      <c r="H130" s="919"/>
      <c r="I130" s="920"/>
      <c r="J130" s="32"/>
      <c r="K130" s="32"/>
      <c r="L130" s="1075"/>
      <c r="M130" s="49"/>
      <c r="O130" s="1059"/>
      <c r="P130" s="386"/>
      <c r="Q130" s="32"/>
      <c r="R130" s="924"/>
      <c r="S130" s="923"/>
      <c r="T130" s="379"/>
      <c r="U130" s="379"/>
      <c r="V130" s="926"/>
      <c r="W130" s="928"/>
      <c r="X130" s="929"/>
      <c r="Y130" s="931"/>
      <c r="Z130" s="930"/>
      <c r="AA130" s="766"/>
      <c r="AB130" s="766"/>
      <c r="AC130" s="766"/>
      <c r="AD130" s="754"/>
      <c r="AE130" s="752"/>
      <c r="AF130" s="752"/>
      <c r="AG130" s="891"/>
      <c r="AH130" s="458"/>
      <c r="AI130" s="31"/>
      <c r="AJ130" s="31"/>
      <c r="AK130" s="459"/>
      <c r="AL130" s="933"/>
      <c r="AM130" s="466"/>
      <c r="AN130" s="934"/>
      <c r="AO130" s="934"/>
      <c r="AP130" s="934"/>
      <c r="AQ130" s="936"/>
      <c r="AU130" s="137"/>
      <c r="AV130" s="137"/>
      <c r="AW130" s="137"/>
      <c r="AX130" s="137"/>
      <c r="AY130" s="137"/>
      <c r="AZ130" s="137"/>
      <c r="CY130" s="818"/>
    </row>
    <row r="131" spans="2:103" ht="18.75" customHeight="1" x14ac:dyDescent="0.25">
      <c r="B131" s="222">
        <v>125</v>
      </c>
      <c r="C131" s="1033"/>
      <c r="D131" s="918"/>
      <c r="E131" s="1035"/>
      <c r="F131" s="749"/>
      <c r="G131" s="750"/>
      <c r="H131" s="919"/>
      <c r="I131" s="920"/>
      <c r="J131" s="32"/>
      <c r="K131" s="32"/>
      <c r="L131" s="1075"/>
      <c r="M131" s="49"/>
      <c r="O131" s="1059"/>
      <c r="P131" s="386"/>
      <c r="Q131" s="32"/>
      <c r="R131" s="924"/>
      <c r="S131" s="923"/>
      <c r="T131" s="379"/>
      <c r="U131" s="379"/>
      <c r="V131" s="926"/>
      <c r="W131" s="928"/>
      <c r="X131" s="929"/>
      <c r="Y131" s="931"/>
      <c r="Z131" s="930"/>
      <c r="AA131" s="766"/>
      <c r="AB131" s="766"/>
      <c r="AC131" s="766"/>
      <c r="AD131" s="754"/>
      <c r="AE131" s="752"/>
      <c r="AF131" s="752"/>
      <c r="AG131" s="891"/>
      <c r="AH131" s="458"/>
      <c r="AI131" s="31"/>
      <c r="AJ131" s="31"/>
      <c r="AK131" s="459"/>
      <c r="AL131" s="933"/>
      <c r="AM131" s="466"/>
      <c r="AN131" s="934"/>
      <c r="AO131" s="934"/>
      <c r="AP131" s="934"/>
      <c r="AQ131" s="936"/>
      <c r="AU131" s="137"/>
      <c r="AV131" s="137"/>
      <c r="AW131" s="137"/>
      <c r="AX131" s="137"/>
      <c r="AY131" s="137"/>
      <c r="AZ131" s="137"/>
      <c r="CY131" s="818"/>
    </row>
    <row r="132" spans="2:103" ht="18.75" customHeight="1" x14ac:dyDescent="0.25">
      <c r="B132" s="222">
        <v>126</v>
      </c>
      <c r="C132" s="1033"/>
      <c r="D132" s="918"/>
      <c r="E132" s="1035"/>
      <c r="F132" s="749"/>
      <c r="G132" s="750"/>
      <c r="H132" s="919"/>
      <c r="I132" s="920"/>
      <c r="J132" s="32"/>
      <c r="K132" s="32"/>
      <c r="L132" s="1075"/>
      <c r="M132" s="49"/>
      <c r="O132" s="1059"/>
      <c r="P132" s="386"/>
      <c r="Q132" s="32"/>
      <c r="R132" s="924"/>
      <c r="S132" s="923"/>
      <c r="T132" s="379"/>
      <c r="U132" s="379"/>
      <c r="V132" s="926"/>
      <c r="W132" s="928"/>
      <c r="X132" s="929"/>
      <c r="Y132" s="931"/>
      <c r="Z132" s="930"/>
      <c r="AA132" s="766"/>
      <c r="AB132" s="766"/>
      <c r="AC132" s="766"/>
      <c r="AD132" s="754"/>
      <c r="AE132" s="752"/>
      <c r="AF132" s="752"/>
      <c r="AG132" s="891"/>
      <c r="AH132" s="458"/>
      <c r="AI132" s="31"/>
      <c r="AJ132" s="31"/>
      <c r="AK132" s="459"/>
      <c r="AL132" s="933"/>
      <c r="AM132" s="466"/>
      <c r="AN132" s="934"/>
      <c r="AO132" s="934"/>
      <c r="AP132" s="934"/>
      <c r="AQ132" s="936"/>
      <c r="AU132" s="137"/>
      <c r="AV132" s="137"/>
      <c r="AW132" s="137"/>
      <c r="AX132" s="137"/>
      <c r="AY132" s="137"/>
      <c r="AZ132" s="137"/>
      <c r="CY132" s="818"/>
    </row>
    <row r="133" spans="2:103" ht="18.75" customHeight="1" x14ac:dyDescent="0.25">
      <c r="B133" s="222">
        <v>127</v>
      </c>
      <c r="C133" s="1033"/>
      <c r="D133" s="918"/>
      <c r="E133" s="1035"/>
      <c r="F133" s="749"/>
      <c r="G133" s="750"/>
      <c r="H133" s="919"/>
      <c r="I133" s="920"/>
      <c r="J133" s="32"/>
      <c r="K133" s="32"/>
      <c r="L133" s="1075"/>
      <c r="M133" s="49"/>
      <c r="O133" s="1059"/>
      <c r="P133" s="386"/>
      <c r="Q133" s="32"/>
      <c r="R133" s="924"/>
      <c r="S133" s="923"/>
      <c r="T133" s="379"/>
      <c r="U133" s="379"/>
      <c r="V133" s="926"/>
      <c r="W133" s="928"/>
      <c r="X133" s="929"/>
      <c r="Y133" s="931"/>
      <c r="Z133" s="930"/>
      <c r="AA133" s="766"/>
      <c r="AB133" s="766"/>
      <c r="AC133" s="766"/>
      <c r="AD133" s="754"/>
      <c r="AE133" s="752"/>
      <c r="AF133" s="752"/>
      <c r="AG133" s="891"/>
      <c r="AH133" s="458"/>
      <c r="AI133" s="31"/>
      <c r="AJ133" s="31"/>
      <c r="AK133" s="459"/>
      <c r="AL133" s="933"/>
      <c r="AM133" s="466"/>
      <c r="AN133" s="934"/>
      <c r="AO133" s="934"/>
      <c r="AP133" s="934"/>
      <c r="AQ133" s="936"/>
      <c r="AU133" s="137"/>
      <c r="AV133" s="137"/>
      <c r="AW133" s="137"/>
      <c r="AX133" s="137"/>
      <c r="AY133" s="137"/>
      <c r="AZ133" s="137"/>
      <c r="CY133" s="818"/>
    </row>
    <row r="134" spans="2:103" ht="18.75" customHeight="1" x14ac:dyDescent="0.25">
      <c r="B134" s="222">
        <v>128</v>
      </c>
      <c r="C134" s="1033"/>
      <c r="D134" s="918"/>
      <c r="E134" s="1035"/>
      <c r="F134" s="749"/>
      <c r="G134" s="750"/>
      <c r="H134" s="919"/>
      <c r="I134" s="920"/>
      <c r="J134" s="32"/>
      <c r="K134" s="32"/>
      <c r="L134" s="1075"/>
      <c r="M134" s="49"/>
      <c r="O134" s="1059"/>
      <c r="P134" s="386"/>
      <c r="Q134" s="32"/>
      <c r="R134" s="924"/>
      <c r="S134" s="923"/>
      <c r="T134" s="379"/>
      <c r="U134" s="379"/>
      <c r="V134" s="926"/>
      <c r="W134" s="928"/>
      <c r="X134" s="929"/>
      <c r="Y134" s="931"/>
      <c r="Z134" s="930"/>
      <c r="AA134" s="766"/>
      <c r="AB134" s="766"/>
      <c r="AC134" s="766"/>
      <c r="AD134" s="754"/>
      <c r="AE134" s="752"/>
      <c r="AF134" s="752"/>
      <c r="AG134" s="891"/>
      <c r="AH134" s="458"/>
      <c r="AI134" s="31"/>
      <c r="AJ134" s="31"/>
      <c r="AK134" s="459"/>
      <c r="AL134" s="933"/>
      <c r="AM134" s="466"/>
      <c r="AN134" s="934"/>
      <c r="AO134" s="934"/>
      <c r="AP134" s="934"/>
      <c r="AQ134" s="936"/>
      <c r="AU134" s="137"/>
      <c r="AV134" s="137"/>
      <c r="AW134" s="137"/>
      <c r="AX134" s="137"/>
      <c r="AY134" s="137"/>
      <c r="AZ134" s="137"/>
      <c r="CY134" s="818"/>
    </row>
    <row r="135" spans="2:103" ht="18.75" customHeight="1" x14ac:dyDescent="0.25">
      <c r="B135" s="222">
        <v>129</v>
      </c>
      <c r="C135" s="1033"/>
      <c r="D135" s="918"/>
      <c r="E135" s="1035"/>
      <c r="F135" s="749"/>
      <c r="G135" s="750"/>
      <c r="H135" s="919"/>
      <c r="I135" s="920"/>
      <c r="J135" s="32"/>
      <c r="K135" s="32"/>
      <c r="L135" s="1075"/>
      <c r="M135" s="49"/>
      <c r="O135" s="1059"/>
      <c r="P135" s="386"/>
      <c r="Q135" s="32"/>
      <c r="R135" s="924"/>
      <c r="S135" s="923"/>
      <c r="T135" s="379"/>
      <c r="U135" s="379"/>
      <c r="V135" s="926"/>
      <c r="W135" s="928"/>
      <c r="X135" s="929"/>
      <c r="Y135" s="931"/>
      <c r="Z135" s="930"/>
      <c r="AA135" s="766"/>
      <c r="AB135" s="766"/>
      <c r="AC135" s="766"/>
      <c r="AD135" s="754"/>
      <c r="AE135" s="752"/>
      <c r="AF135" s="752"/>
      <c r="AG135" s="891"/>
      <c r="AH135" s="458"/>
      <c r="AI135" s="31"/>
      <c r="AJ135" s="31"/>
      <c r="AK135" s="459"/>
      <c r="AL135" s="933"/>
      <c r="AM135" s="466"/>
      <c r="AN135" s="934"/>
      <c r="AO135" s="934"/>
      <c r="AP135" s="934"/>
      <c r="AQ135" s="936"/>
      <c r="AU135" s="137"/>
      <c r="AV135" s="137"/>
      <c r="AW135" s="137"/>
      <c r="AX135" s="137"/>
      <c r="AY135" s="137"/>
      <c r="AZ135" s="137"/>
      <c r="CY135" s="818"/>
    </row>
    <row r="136" spans="2:103" ht="18.75" customHeight="1" x14ac:dyDescent="0.25">
      <c r="B136" s="222">
        <v>130</v>
      </c>
      <c r="C136" s="1033"/>
      <c r="D136" s="918"/>
      <c r="E136" s="1035"/>
      <c r="F136" s="749"/>
      <c r="G136" s="750"/>
      <c r="H136" s="919"/>
      <c r="I136" s="920"/>
      <c r="J136" s="32"/>
      <c r="K136" s="32"/>
      <c r="L136" s="1075"/>
      <c r="M136" s="49"/>
      <c r="O136" s="1059"/>
      <c r="P136" s="386"/>
      <c r="Q136" s="32"/>
      <c r="R136" s="924"/>
      <c r="S136" s="923"/>
      <c r="T136" s="379"/>
      <c r="U136" s="379"/>
      <c r="V136" s="926"/>
      <c r="W136" s="928"/>
      <c r="X136" s="929"/>
      <c r="Y136" s="931"/>
      <c r="Z136" s="930"/>
      <c r="AA136" s="766"/>
      <c r="AB136" s="766"/>
      <c r="AC136" s="766"/>
      <c r="AD136" s="754"/>
      <c r="AE136" s="752"/>
      <c r="AF136" s="752"/>
      <c r="AG136" s="891"/>
      <c r="AH136" s="458"/>
      <c r="AI136" s="31"/>
      <c r="AJ136" s="31"/>
      <c r="AK136" s="459"/>
      <c r="AL136" s="933"/>
      <c r="AM136" s="466"/>
      <c r="AN136" s="934"/>
      <c r="AO136" s="934"/>
      <c r="AP136" s="934"/>
      <c r="AQ136" s="936"/>
      <c r="AU136" s="137"/>
      <c r="AV136" s="137"/>
      <c r="AW136" s="137"/>
      <c r="AX136" s="137"/>
      <c r="AY136" s="137"/>
      <c r="AZ136" s="137"/>
      <c r="CY136" s="818"/>
    </row>
    <row r="137" spans="2:103" ht="18.75" customHeight="1" x14ac:dyDescent="0.25">
      <c r="B137" s="222">
        <v>131</v>
      </c>
      <c r="C137" s="1033"/>
      <c r="D137" s="918"/>
      <c r="E137" s="1035"/>
      <c r="F137" s="749"/>
      <c r="G137" s="750"/>
      <c r="H137" s="919"/>
      <c r="I137" s="920"/>
      <c r="J137" s="32"/>
      <c r="K137" s="32"/>
      <c r="L137" s="1075"/>
      <c r="M137" s="49"/>
      <c r="O137" s="1059"/>
      <c r="P137" s="386"/>
      <c r="Q137" s="32"/>
      <c r="R137" s="924"/>
      <c r="S137" s="923"/>
      <c r="T137" s="379"/>
      <c r="U137" s="379"/>
      <c r="V137" s="926"/>
      <c r="W137" s="928"/>
      <c r="X137" s="929"/>
      <c r="Y137" s="931"/>
      <c r="Z137" s="930"/>
      <c r="AA137" s="766"/>
      <c r="AB137" s="766"/>
      <c r="AC137" s="766"/>
      <c r="AD137" s="754"/>
      <c r="AE137" s="752"/>
      <c r="AF137" s="752"/>
      <c r="AG137" s="891"/>
      <c r="AH137" s="458"/>
      <c r="AI137" s="31"/>
      <c r="AJ137" s="31"/>
      <c r="AK137" s="459"/>
      <c r="AL137" s="933"/>
      <c r="AM137" s="466"/>
      <c r="AN137" s="934"/>
      <c r="AO137" s="934"/>
      <c r="AP137" s="934"/>
      <c r="AQ137" s="936"/>
      <c r="AU137" s="137"/>
      <c r="AV137" s="137"/>
      <c r="AW137" s="137"/>
      <c r="AX137" s="137"/>
      <c r="AY137" s="137"/>
      <c r="AZ137" s="137"/>
      <c r="CY137" s="818"/>
    </row>
    <row r="138" spans="2:103" ht="18.75" customHeight="1" x14ac:dyDescent="0.25">
      <c r="B138" s="222">
        <v>132</v>
      </c>
      <c r="C138" s="1033"/>
      <c r="D138" s="918"/>
      <c r="E138" s="1035"/>
      <c r="F138" s="749"/>
      <c r="G138" s="750"/>
      <c r="H138" s="919"/>
      <c r="I138" s="920"/>
      <c r="J138" s="32"/>
      <c r="K138" s="32"/>
      <c r="L138" s="1075"/>
      <c r="M138" s="49"/>
      <c r="O138" s="1059"/>
      <c r="P138" s="386"/>
      <c r="Q138" s="32"/>
      <c r="R138" s="924"/>
      <c r="S138" s="923"/>
      <c r="T138" s="379"/>
      <c r="U138" s="379"/>
      <c r="V138" s="926"/>
      <c r="W138" s="928"/>
      <c r="X138" s="929"/>
      <c r="Y138" s="931"/>
      <c r="Z138" s="930"/>
      <c r="AA138" s="766"/>
      <c r="AB138" s="766"/>
      <c r="AC138" s="766"/>
      <c r="AD138" s="754"/>
      <c r="AE138" s="752"/>
      <c r="AF138" s="752"/>
      <c r="AG138" s="891"/>
      <c r="AH138" s="458"/>
      <c r="AI138" s="31"/>
      <c r="AJ138" s="31"/>
      <c r="AK138" s="459"/>
      <c r="AL138" s="933"/>
      <c r="AM138" s="466"/>
      <c r="AN138" s="934"/>
      <c r="AO138" s="934"/>
      <c r="AP138" s="934"/>
      <c r="AQ138" s="936"/>
      <c r="AU138" s="137"/>
      <c r="AV138" s="137"/>
      <c r="AW138" s="137"/>
      <c r="AX138" s="137"/>
      <c r="AY138" s="137"/>
      <c r="AZ138" s="137"/>
      <c r="CY138" s="818"/>
    </row>
    <row r="139" spans="2:103" ht="18.75" customHeight="1" x14ac:dyDescent="0.25">
      <c r="B139" s="222">
        <v>133</v>
      </c>
      <c r="C139" s="1033"/>
      <c r="D139" s="918"/>
      <c r="E139" s="1035"/>
      <c r="F139" s="749"/>
      <c r="G139" s="750"/>
      <c r="H139" s="919"/>
      <c r="I139" s="920"/>
      <c r="J139" s="32"/>
      <c r="K139" s="32"/>
      <c r="L139" s="1075"/>
      <c r="M139" s="49"/>
      <c r="O139" s="1059"/>
      <c r="P139" s="386"/>
      <c r="Q139" s="32"/>
      <c r="R139" s="924"/>
      <c r="S139" s="923"/>
      <c r="T139" s="379"/>
      <c r="U139" s="379"/>
      <c r="V139" s="926"/>
      <c r="W139" s="928"/>
      <c r="X139" s="929"/>
      <c r="Y139" s="931"/>
      <c r="Z139" s="930"/>
      <c r="AA139" s="766"/>
      <c r="AB139" s="766"/>
      <c r="AC139" s="766"/>
      <c r="AD139" s="754"/>
      <c r="AE139" s="752"/>
      <c r="AF139" s="752"/>
      <c r="AG139" s="891"/>
      <c r="AH139" s="458"/>
      <c r="AI139" s="31"/>
      <c r="AJ139" s="31"/>
      <c r="AK139" s="459"/>
      <c r="AL139" s="933"/>
      <c r="AM139" s="466"/>
      <c r="AN139" s="934"/>
      <c r="AO139" s="934"/>
      <c r="AP139" s="934"/>
      <c r="AQ139" s="936"/>
      <c r="AU139" s="137"/>
      <c r="AV139" s="137"/>
      <c r="AW139" s="137"/>
      <c r="AX139" s="137"/>
      <c r="AY139" s="137"/>
      <c r="AZ139" s="137"/>
      <c r="CY139" s="818"/>
    </row>
    <row r="140" spans="2:103" ht="18.75" customHeight="1" x14ac:dyDescent="0.25">
      <c r="B140" s="222">
        <v>134</v>
      </c>
      <c r="C140" s="1033"/>
      <c r="D140" s="918"/>
      <c r="E140" s="1035"/>
      <c r="F140" s="749"/>
      <c r="G140" s="750"/>
      <c r="H140" s="919"/>
      <c r="I140" s="920"/>
      <c r="J140" s="32"/>
      <c r="K140" s="32"/>
      <c r="L140" s="1075"/>
      <c r="M140" s="49"/>
      <c r="O140" s="1059"/>
      <c r="P140" s="386"/>
      <c r="Q140" s="32"/>
      <c r="R140" s="924"/>
      <c r="S140" s="923"/>
      <c r="T140" s="379"/>
      <c r="U140" s="379"/>
      <c r="V140" s="926"/>
      <c r="W140" s="928"/>
      <c r="X140" s="929"/>
      <c r="Y140" s="931"/>
      <c r="Z140" s="930"/>
      <c r="AA140" s="766"/>
      <c r="AB140" s="766"/>
      <c r="AC140" s="766"/>
      <c r="AD140" s="754"/>
      <c r="AE140" s="752"/>
      <c r="AF140" s="752"/>
      <c r="AG140" s="891"/>
      <c r="AH140" s="458"/>
      <c r="AI140" s="31"/>
      <c r="AJ140" s="31"/>
      <c r="AK140" s="459"/>
      <c r="AL140" s="933"/>
      <c r="AM140" s="466"/>
      <c r="AN140" s="934"/>
      <c r="AO140" s="934"/>
      <c r="AP140" s="934"/>
      <c r="AQ140" s="936"/>
      <c r="AU140" s="137"/>
      <c r="AV140" s="137"/>
      <c r="AW140" s="137"/>
      <c r="AX140" s="137"/>
      <c r="AY140" s="137"/>
      <c r="AZ140" s="137"/>
      <c r="CY140" s="818"/>
    </row>
    <row r="141" spans="2:103" ht="18.75" customHeight="1" x14ac:dyDescent="0.25">
      <c r="B141" s="222">
        <v>135</v>
      </c>
      <c r="C141" s="1033"/>
      <c r="D141" s="918"/>
      <c r="E141" s="1035"/>
      <c r="F141" s="749"/>
      <c r="G141" s="750"/>
      <c r="H141" s="919"/>
      <c r="I141" s="920"/>
      <c r="J141" s="32"/>
      <c r="K141" s="32"/>
      <c r="L141" s="1075"/>
      <c r="M141" s="49"/>
      <c r="O141" s="1059"/>
      <c r="P141" s="386"/>
      <c r="Q141" s="32"/>
      <c r="R141" s="924"/>
      <c r="S141" s="923"/>
      <c r="T141" s="379"/>
      <c r="U141" s="379"/>
      <c r="V141" s="926"/>
      <c r="W141" s="928"/>
      <c r="X141" s="929"/>
      <c r="Y141" s="931"/>
      <c r="Z141" s="930"/>
      <c r="AA141" s="766"/>
      <c r="AB141" s="766"/>
      <c r="AC141" s="766"/>
      <c r="AD141" s="754"/>
      <c r="AE141" s="752"/>
      <c r="AF141" s="752"/>
      <c r="AG141" s="891"/>
      <c r="AH141" s="458"/>
      <c r="AI141" s="31"/>
      <c r="AJ141" s="31"/>
      <c r="AK141" s="459"/>
      <c r="AL141" s="933"/>
      <c r="AM141" s="466"/>
      <c r="AN141" s="934"/>
      <c r="AO141" s="934"/>
      <c r="AP141" s="934"/>
      <c r="AQ141" s="936"/>
      <c r="AU141" s="137"/>
      <c r="AV141" s="137"/>
      <c r="AW141" s="137"/>
      <c r="AX141" s="137"/>
      <c r="AY141" s="137"/>
      <c r="AZ141" s="137"/>
      <c r="CY141" s="818"/>
    </row>
    <row r="142" spans="2:103" ht="18.75" customHeight="1" x14ac:dyDescent="0.25">
      <c r="B142" s="222">
        <v>136</v>
      </c>
      <c r="C142" s="1033"/>
      <c r="D142" s="918"/>
      <c r="E142" s="1035"/>
      <c r="F142" s="749"/>
      <c r="G142" s="750"/>
      <c r="H142" s="919"/>
      <c r="I142" s="920"/>
      <c r="J142" s="32"/>
      <c r="K142" s="32"/>
      <c r="L142" s="1075"/>
      <c r="M142" s="49"/>
      <c r="O142" s="1059"/>
      <c r="P142" s="386"/>
      <c r="Q142" s="32"/>
      <c r="R142" s="924"/>
      <c r="S142" s="923"/>
      <c r="T142" s="379"/>
      <c r="U142" s="379"/>
      <c r="V142" s="926"/>
      <c r="W142" s="928"/>
      <c r="X142" s="929"/>
      <c r="Y142" s="931"/>
      <c r="Z142" s="930"/>
      <c r="AA142" s="766"/>
      <c r="AB142" s="766"/>
      <c r="AC142" s="766"/>
      <c r="AD142" s="754"/>
      <c r="AE142" s="752"/>
      <c r="AF142" s="752"/>
      <c r="AG142" s="891"/>
      <c r="AH142" s="458"/>
      <c r="AI142" s="31"/>
      <c r="AJ142" s="31"/>
      <c r="AK142" s="459"/>
      <c r="AL142" s="933"/>
      <c r="AM142" s="466"/>
      <c r="AN142" s="934"/>
      <c r="AO142" s="934"/>
      <c r="AP142" s="934"/>
      <c r="AQ142" s="936"/>
      <c r="AU142" s="137"/>
      <c r="AV142" s="137"/>
      <c r="AW142" s="137"/>
      <c r="AX142" s="137"/>
      <c r="AY142" s="137"/>
      <c r="AZ142" s="137"/>
      <c r="CY142" s="818"/>
    </row>
    <row r="143" spans="2:103" ht="18.75" customHeight="1" x14ac:dyDescent="0.25">
      <c r="B143" s="222">
        <v>137</v>
      </c>
      <c r="C143" s="1033"/>
      <c r="D143" s="918"/>
      <c r="E143" s="1035"/>
      <c r="F143" s="749"/>
      <c r="G143" s="750"/>
      <c r="H143" s="919"/>
      <c r="I143" s="920"/>
      <c r="J143" s="32"/>
      <c r="K143" s="32"/>
      <c r="L143" s="1075"/>
      <c r="M143" s="49"/>
      <c r="O143" s="1059"/>
      <c r="P143" s="386"/>
      <c r="Q143" s="32"/>
      <c r="R143" s="924"/>
      <c r="S143" s="923"/>
      <c r="T143" s="379"/>
      <c r="U143" s="379"/>
      <c r="V143" s="926"/>
      <c r="W143" s="928"/>
      <c r="X143" s="929"/>
      <c r="Y143" s="931"/>
      <c r="Z143" s="930"/>
      <c r="AA143" s="766"/>
      <c r="AB143" s="766"/>
      <c r="AC143" s="766"/>
      <c r="AD143" s="754"/>
      <c r="AE143" s="752"/>
      <c r="AF143" s="752"/>
      <c r="AG143" s="891"/>
      <c r="AH143" s="458"/>
      <c r="AI143" s="31"/>
      <c r="AJ143" s="31"/>
      <c r="AK143" s="459"/>
      <c r="AL143" s="933"/>
      <c r="AM143" s="466"/>
      <c r="AN143" s="934"/>
      <c r="AO143" s="934"/>
      <c r="AP143" s="934"/>
      <c r="AQ143" s="936"/>
      <c r="AU143" s="137"/>
      <c r="AV143" s="137"/>
      <c r="AW143" s="137"/>
      <c r="AX143" s="137"/>
      <c r="AY143" s="137"/>
      <c r="AZ143" s="137"/>
      <c r="CY143" s="818"/>
    </row>
    <row r="144" spans="2:103" ht="18.75" customHeight="1" x14ac:dyDescent="0.25">
      <c r="B144" s="222">
        <v>138</v>
      </c>
      <c r="C144" s="1033"/>
      <c r="D144" s="918"/>
      <c r="E144" s="1035"/>
      <c r="F144" s="749"/>
      <c r="G144" s="750"/>
      <c r="H144" s="919"/>
      <c r="I144" s="920"/>
      <c r="J144" s="32"/>
      <c r="K144" s="32"/>
      <c r="L144" s="1075"/>
      <c r="M144" s="49"/>
      <c r="O144" s="1059"/>
      <c r="P144" s="386"/>
      <c r="Q144" s="32"/>
      <c r="R144" s="924"/>
      <c r="S144" s="923"/>
      <c r="T144" s="379"/>
      <c r="U144" s="379"/>
      <c r="V144" s="926"/>
      <c r="W144" s="928"/>
      <c r="X144" s="929"/>
      <c r="Y144" s="931"/>
      <c r="Z144" s="930"/>
      <c r="AA144" s="766"/>
      <c r="AB144" s="766"/>
      <c r="AC144" s="766"/>
      <c r="AD144" s="754"/>
      <c r="AE144" s="752"/>
      <c r="AF144" s="752"/>
      <c r="AG144" s="891"/>
      <c r="AH144" s="458"/>
      <c r="AI144" s="31"/>
      <c r="AJ144" s="31"/>
      <c r="AK144" s="459"/>
      <c r="AL144" s="933"/>
      <c r="AM144" s="466"/>
      <c r="AN144" s="934"/>
      <c r="AO144" s="934"/>
      <c r="AP144" s="934"/>
      <c r="AQ144" s="936"/>
      <c r="AU144" s="137"/>
      <c r="AV144" s="137"/>
      <c r="AW144" s="137"/>
      <c r="AX144" s="137"/>
      <c r="AY144" s="137"/>
      <c r="AZ144" s="137"/>
      <c r="CY144" s="818"/>
    </row>
    <row r="145" spans="2:103" ht="18.75" customHeight="1" x14ac:dyDescent="0.25">
      <c r="B145" s="222">
        <v>139</v>
      </c>
      <c r="C145" s="1033"/>
      <c r="D145" s="918"/>
      <c r="E145" s="1035"/>
      <c r="F145" s="749"/>
      <c r="G145" s="750"/>
      <c r="H145" s="919"/>
      <c r="I145" s="920"/>
      <c r="J145" s="32"/>
      <c r="K145" s="32"/>
      <c r="L145" s="1075"/>
      <c r="M145" s="49"/>
      <c r="O145" s="1059"/>
      <c r="P145" s="386"/>
      <c r="Q145" s="32"/>
      <c r="R145" s="924"/>
      <c r="S145" s="923"/>
      <c r="T145" s="379"/>
      <c r="U145" s="379"/>
      <c r="V145" s="926"/>
      <c r="W145" s="928"/>
      <c r="X145" s="929"/>
      <c r="Y145" s="931"/>
      <c r="Z145" s="930"/>
      <c r="AA145" s="766"/>
      <c r="AB145" s="766"/>
      <c r="AC145" s="766"/>
      <c r="AD145" s="754"/>
      <c r="AE145" s="752"/>
      <c r="AF145" s="752"/>
      <c r="AG145" s="891"/>
      <c r="AH145" s="458"/>
      <c r="AI145" s="31"/>
      <c r="AJ145" s="31"/>
      <c r="AK145" s="459"/>
      <c r="AL145" s="933"/>
      <c r="AM145" s="466"/>
      <c r="AN145" s="934"/>
      <c r="AO145" s="934"/>
      <c r="AP145" s="934"/>
      <c r="AQ145" s="936"/>
      <c r="AU145" s="137"/>
      <c r="AV145" s="137"/>
      <c r="AW145" s="137"/>
      <c r="AX145" s="137"/>
      <c r="AY145" s="137"/>
      <c r="AZ145" s="137"/>
      <c r="CY145" s="818"/>
    </row>
    <row r="146" spans="2:103" ht="18.75" customHeight="1" x14ac:dyDescent="0.25">
      <c r="B146" s="222">
        <v>140</v>
      </c>
      <c r="C146" s="1033"/>
      <c r="D146" s="918"/>
      <c r="E146" s="1035"/>
      <c r="F146" s="749"/>
      <c r="G146" s="750"/>
      <c r="H146" s="919"/>
      <c r="I146" s="920"/>
      <c r="J146" s="32"/>
      <c r="K146" s="32"/>
      <c r="L146" s="1075"/>
      <c r="M146" s="49"/>
      <c r="O146" s="1059"/>
      <c r="P146" s="386"/>
      <c r="Q146" s="32"/>
      <c r="R146" s="924"/>
      <c r="S146" s="923"/>
      <c r="T146" s="379"/>
      <c r="U146" s="379"/>
      <c r="V146" s="926"/>
      <c r="W146" s="928"/>
      <c r="X146" s="929"/>
      <c r="Y146" s="931"/>
      <c r="Z146" s="930"/>
      <c r="AA146" s="766"/>
      <c r="AB146" s="766"/>
      <c r="AC146" s="766"/>
      <c r="AD146" s="754"/>
      <c r="AE146" s="752"/>
      <c r="AF146" s="752"/>
      <c r="AG146" s="891"/>
      <c r="AH146" s="458"/>
      <c r="AI146" s="31"/>
      <c r="AJ146" s="31"/>
      <c r="AK146" s="459"/>
      <c r="AL146" s="933"/>
      <c r="AM146" s="466"/>
      <c r="AN146" s="934"/>
      <c r="AO146" s="934"/>
      <c r="AP146" s="934"/>
      <c r="AQ146" s="936"/>
      <c r="AU146" s="137"/>
      <c r="AV146" s="137"/>
      <c r="AW146" s="137"/>
      <c r="AX146" s="137"/>
      <c r="AY146" s="137"/>
      <c r="AZ146" s="137"/>
      <c r="CY146" s="818"/>
    </row>
    <row r="147" spans="2:103" ht="18.75" customHeight="1" x14ac:dyDescent="0.25">
      <c r="B147" s="222">
        <v>141</v>
      </c>
      <c r="C147" s="1033"/>
      <c r="D147" s="918"/>
      <c r="E147" s="1035"/>
      <c r="F147" s="749"/>
      <c r="G147" s="750"/>
      <c r="H147" s="919"/>
      <c r="I147" s="920"/>
      <c r="J147" s="32"/>
      <c r="K147" s="32"/>
      <c r="L147" s="1075"/>
      <c r="M147" s="49"/>
      <c r="O147" s="1059"/>
      <c r="P147" s="386"/>
      <c r="Q147" s="32"/>
      <c r="R147" s="924"/>
      <c r="S147" s="923"/>
      <c r="T147" s="379"/>
      <c r="U147" s="379"/>
      <c r="V147" s="926"/>
      <c r="W147" s="928"/>
      <c r="X147" s="929"/>
      <c r="Y147" s="931"/>
      <c r="Z147" s="930"/>
      <c r="AA147" s="766"/>
      <c r="AB147" s="766"/>
      <c r="AC147" s="766"/>
      <c r="AD147" s="754"/>
      <c r="AE147" s="752"/>
      <c r="AF147" s="752"/>
      <c r="AG147" s="891"/>
      <c r="AH147" s="458"/>
      <c r="AI147" s="31"/>
      <c r="AJ147" s="31"/>
      <c r="AK147" s="459"/>
      <c r="AL147" s="933"/>
      <c r="AM147" s="466"/>
      <c r="AN147" s="934"/>
      <c r="AO147" s="934"/>
      <c r="AP147" s="934"/>
      <c r="AQ147" s="936"/>
      <c r="AU147" s="137"/>
      <c r="AV147" s="137"/>
      <c r="AW147" s="137"/>
      <c r="AX147" s="137"/>
      <c r="AY147" s="137"/>
      <c r="AZ147" s="137"/>
      <c r="CY147" s="818"/>
    </row>
    <row r="148" spans="2:103" ht="18.75" customHeight="1" x14ac:dyDescent="0.25">
      <c r="B148" s="222">
        <v>142</v>
      </c>
      <c r="C148" s="1033"/>
      <c r="D148" s="918"/>
      <c r="E148" s="1035"/>
      <c r="F148" s="749"/>
      <c r="G148" s="750"/>
      <c r="H148" s="919"/>
      <c r="I148" s="920"/>
      <c r="J148" s="32"/>
      <c r="K148" s="32"/>
      <c r="L148" s="1075"/>
      <c r="M148" s="49"/>
      <c r="O148" s="1059"/>
      <c r="P148" s="386"/>
      <c r="Q148" s="32"/>
      <c r="R148" s="924"/>
      <c r="S148" s="923"/>
      <c r="T148" s="379"/>
      <c r="U148" s="379"/>
      <c r="V148" s="926"/>
      <c r="W148" s="928"/>
      <c r="X148" s="929"/>
      <c r="Y148" s="931"/>
      <c r="Z148" s="930"/>
      <c r="AA148" s="766"/>
      <c r="AB148" s="766"/>
      <c r="AC148" s="766"/>
      <c r="AD148" s="754"/>
      <c r="AE148" s="752"/>
      <c r="AF148" s="752"/>
      <c r="AG148" s="891"/>
      <c r="AH148" s="458"/>
      <c r="AI148" s="31"/>
      <c r="AJ148" s="31"/>
      <c r="AK148" s="459"/>
      <c r="AL148" s="933"/>
      <c r="AM148" s="466"/>
      <c r="AN148" s="934"/>
      <c r="AO148" s="934"/>
      <c r="AP148" s="934"/>
      <c r="AQ148" s="936"/>
      <c r="AU148" s="137"/>
      <c r="AV148" s="137"/>
      <c r="AW148" s="137"/>
      <c r="AX148" s="137"/>
      <c r="AY148" s="137"/>
      <c r="AZ148" s="137"/>
      <c r="CY148" s="818"/>
    </row>
    <row r="149" spans="2:103" ht="18.75" customHeight="1" x14ac:dyDescent="0.25">
      <c r="B149" s="222">
        <v>143</v>
      </c>
      <c r="C149" s="1033"/>
      <c r="D149" s="918"/>
      <c r="E149" s="1035"/>
      <c r="F149" s="749"/>
      <c r="G149" s="750"/>
      <c r="H149" s="919"/>
      <c r="I149" s="920"/>
      <c r="J149" s="32"/>
      <c r="K149" s="32"/>
      <c r="L149" s="1075"/>
      <c r="M149" s="49"/>
      <c r="O149" s="1059"/>
      <c r="P149" s="386"/>
      <c r="Q149" s="32"/>
      <c r="R149" s="924"/>
      <c r="S149" s="923"/>
      <c r="T149" s="379"/>
      <c r="U149" s="379"/>
      <c r="V149" s="926"/>
      <c r="W149" s="928"/>
      <c r="X149" s="929"/>
      <c r="Y149" s="931"/>
      <c r="Z149" s="930"/>
      <c r="AA149" s="766"/>
      <c r="AB149" s="766"/>
      <c r="AC149" s="766"/>
      <c r="AD149" s="754"/>
      <c r="AE149" s="752"/>
      <c r="AF149" s="752"/>
      <c r="AG149" s="891"/>
      <c r="AH149" s="458"/>
      <c r="AI149" s="31"/>
      <c r="AJ149" s="31"/>
      <c r="AK149" s="459"/>
      <c r="AL149" s="933"/>
      <c r="AM149" s="466"/>
      <c r="AN149" s="934"/>
      <c r="AO149" s="934"/>
      <c r="AP149" s="934"/>
      <c r="AQ149" s="936"/>
      <c r="AU149" s="137"/>
      <c r="AV149" s="137"/>
      <c r="AW149" s="137"/>
      <c r="AX149" s="137"/>
      <c r="AY149" s="137"/>
      <c r="AZ149" s="137"/>
      <c r="CY149" s="818"/>
    </row>
    <row r="150" spans="2:103" ht="18.75" customHeight="1" x14ac:dyDescent="0.25">
      <c r="B150" s="222">
        <v>144</v>
      </c>
      <c r="C150" s="1033"/>
      <c r="D150" s="918"/>
      <c r="E150" s="1035"/>
      <c r="F150" s="749"/>
      <c r="G150" s="750"/>
      <c r="H150" s="919"/>
      <c r="I150" s="920"/>
      <c r="J150" s="32"/>
      <c r="K150" s="32"/>
      <c r="L150" s="1075"/>
      <c r="M150" s="49"/>
      <c r="O150" s="1059"/>
      <c r="P150" s="386"/>
      <c r="Q150" s="32"/>
      <c r="R150" s="924"/>
      <c r="S150" s="923"/>
      <c r="T150" s="379"/>
      <c r="U150" s="379"/>
      <c r="V150" s="926"/>
      <c r="W150" s="928"/>
      <c r="X150" s="929"/>
      <c r="Y150" s="931"/>
      <c r="Z150" s="930"/>
      <c r="AA150" s="766"/>
      <c r="AB150" s="766"/>
      <c r="AC150" s="766"/>
      <c r="AD150" s="754"/>
      <c r="AE150" s="752"/>
      <c r="AF150" s="752"/>
      <c r="AG150" s="891"/>
      <c r="AH150" s="458"/>
      <c r="AI150" s="31"/>
      <c r="AJ150" s="31"/>
      <c r="AK150" s="459"/>
      <c r="AL150" s="933"/>
      <c r="AM150" s="466"/>
      <c r="AN150" s="934"/>
      <c r="AO150" s="934"/>
      <c r="AP150" s="934"/>
      <c r="AQ150" s="936"/>
      <c r="AU150" s="137"/>
      <c r="AV150" s="137"/>
      <c r="AW150" s="137"/>
      <c r="AX150" s="137"/>
      <c r="AY150" s="137"/>
      <c r="AZ150" s="137"/>
      <c r="CY150" s="818"/>
    </row>
    <row r="151" spans="2:103" ht="18.75" customHeight="1" x14ac:dyDescent="0.25">
      <c r="B151" s="222">
        <v>145</v>
      </c>
      <c r="C151" s="1033"/>
      <c r="D151" s="918"/>
      <c r="E151" s="1035"/>
      <c r="F151" s="749"/>
      <c r="G151" s="750"/>
      <c r="H151" s="919"/>
      <c r="I151" s="920"/>
      <c r="J151" s="32"/>
      <c r="K151" s="32"/>
      <c r="L151" s="1075"/>
      <c r="M151" s="49"/>
      <c r="O151" s="1059"/>
      <c r="P151" s="386"/>
      <c r="Q151" s="32"/>
      <c r="R151" s="924"/>
      <c r="S151" s="923"/>
      <c r="T151" s="379"/>
      <c r="U151" s="379"/>
      <c r="V151" s="926"/>
      <c r="W151" s="928"/>
      <c r="X151" s="929"/>
      <c r="Y151" s="931"/>
      <c r="Z151" s="930"/>
      <c r="AA151" s="766"/>
      <c r="AB151" s="766"/>
      <c r="AC151" s="766"/>
      <c r="AD151" s="754"/>
      <c r="AE151" s="752"/>
      <c r="AF151" s="752"/>
      <c r="AG151" s="891"/>
      <c r="AH151" s="458"/>
      <c r="AI151" s="31"/>
      <c r="AJ151" s="31"/>
      <c r="AK151" s="459"/>
      <c r="AL151" s="933"/>
      <c r="AM151" s="466"/>
      <c r="AN151" s="934"/>
      <c r="AO151" s="934"/>
      <c r="AP151" s="934"/>
      <c r="AQ151" s="936"/>
      <c r="AU151" s="137"/>
      <c r="AV151" s="137"/>
      <c r="AW151" s="137"/>
      <c r="AX151" s="137"/>
      <c r="AY151" s="137"/>
      <c r="AZ151" s="137"/>
      <c r="CY151" s="818"/>
    </row>
    <row r="152" spans="2:103" ht="18.75" customHeight="1" x14ac:dyDescent="0.25">
      <c r="B152" s="222">
        <v>146</v>
      </c>
      <c r="C152" s="1033"/>
      <c r="D152" s="918"/>
      <c r="E152" s="1035"/>
      <c r="F152" s="749"/>
      <c r="G152" s="750"/>
      <c r="H152" s="919"/>
      <c r="I152" s="920"/>
      <c r="J152" s="32"/>
      <c r="K152" s="32"/>
      <c r="L152" s="1075"/>
      <c r="M152" s="49"/>
      <c r="O152" s="1059"/>
      <c r="P152" s="386"/>
      <c r="Q152" s="32"/>
      <c r="R152" s="924"/>
      <c r="S152" s="923"/>
      <c r="T152" s="379"/>
      <c r="U152" s="379"/>
      <c r="V152" s="926"/>
      <c r="W152" s="928"/>
      <c r="X152" s="929"/>
      <c r="Y152" s="931"/>
      <c r="Z152" s="930"/>
      <c r="AA152" s="766"/>
      <c r="AB152" s="766"/>
      <c r="AC152" s="766"/>
      <c r="AD152" s="754"/>
      <c r="AE152" s="752"/>
      <c r="AF152" s="752"/>
      <c r="AG152" s="891"/>
      <c r="AH152" s="458"/>
      <c r="AI152" s="31"/>
      <c r="AJ152" s="31"/>
      <c r="AK152" s="459"/>
      <c r="AL152" s="933"/>
      <c r="AM152" s="466"/>
      <c r="AN152" s="934"/>
      <c r="AO152" s="934"/>
      <c r="AP152" s="934"/>
      <c r="AQ152" s="936"/>
      <c r="AU152" s="137"/>
      <c r="AV152" s="137"/>
      <c r="AW152" s="137"/>
      <c r="AX152" s="137"/>
      <c r="AY152" s="137"/>
      <c r="AZ152" s="137"/>
      <c r="CY152" s="818"/>
    </row>
    <row r="153" spans="2:103" ht="18.75" customHeight="1" x14ac:dyDescent="0.25">
      <c r="B153" s="222">
        <v>147</v>
      </c>
      <c r="C153" s="1033"/>
      <c r="D153" s="918"/>
      <c r="E153" s="1035"/>
      <c r="F153" s="749"/>
      <c r="G153" s="750"/>
      <c r="H153" s="919"/>
      <c r="I153" s="920"/>
      <c r="J153" s="32"/>
      <c r="K153" s="32"/>
      <c r="L153" s="1075"/>
      <c r="M153" s="49"/>
      <c r="O153" s="1059"/>
      <c r="P153" s="386"/>
      <c r="Q153" s="32"/>
      <c r="R153" s="924"/>
      <c r="S153" s="923"/>
      <c r="T153" s="379"/>
      <c r="U153" s="379"/>
      <c r="V153" s="926"/>
      <c r="W153" s="928"/>
      <c r="X153" s="929"/>
      <c r="Y153" s="931"/>
      <c r="Z153" s="930"/>
      <c r="AA153" s="766"/>
      <c r="AB153" s="766"/>
      <c r="AC153" s="766"/>
      <c r="AD153" s="754"/>
      <c r="AE153" s="752"/>
      <c r="AF153" s="752"/>
      <c r="AG153" s="891"/>
      <c r="AH153" s="458"/>
      <c r="AI153" s="31"/>
      <c r="AJ153" s="31"/>
      <c r="AK153" s="459"/>
      <c r="AL153" s="933"/>
      <c r="AM153" s="466"/>
      <c r="AN153" s="934"/>
      <c r="AO153" s="934"/>
      <c r="AP153" s="934"/>
      <c r="AQ153" s="936"/>
      <c r="AU153" s="137"/>
      <c r="AV153" s="137"/>
      <c r="AW153" s="137"/>
      <c r="AX153" s="137"/>
      <c r="AY153" s="137"/>
      <c r="AZ153" s="137"/>
      <c r="CY153" s="818"/>
    </row>
    <row r="154" spans="2:103" ht="18.75" customHeight="1" x14ac:dyDescent="0.25">
      <c r="B154" s="222">
        <v>148</v>
      </c>
      <c r="C154" s="1033"/>
      <c r="D154" s="918"/>
      <c r="E154" s="1035"/>
      <c r="F154" s="749"/>
      <c r="G154" s="750"/>
      <c r="H154" s="919"/>
      <c r="I154" s="920"/>
      <c r="J154" s="32"/>
      <c r="K154" s="32"/>
      <c r="L154" s="1075"/>
      <c r="M154" s="49"/>
      <c r="O154" s="1059"/>
      <c r="P154" s="386"/>
      <c r="Q154" s="32"/>
      <c r="R154" s="924"/>
      <c r="S154" s="923"/>
      <c r="T154" s="379"/>
      <c r="U154" s="379"/>
      <c r="V154" s="926"/>
      <c r="W154" s="928"/>
      <c r="X154" s="929"/>
      <c r="Y154" s="931"/>
      <c r="Z154" s="930"/>
      <c r="AA154" s="766"/>
      <c r="AB154" s="766"/>
      <c r="AC154" s="766"/>
      <c r="AD154" s="754"/>
      <c r="AE154" s="752"/>
      <c r="AF154" s="752"/>
      <c r="AG154" s="891"/>
      <c r="AH154" s="458"/>
      <c r="AI154" s="31"/>
      <c r="AJ154" s="31"/>
      <c r="AK154" s="459"/>
      <c r="AL154" s="933"/>
      <c r="AM154" s="466"/>
      <c r="AN154" s="934"/>
      <c r="AO154" s="934"/>
      <c r="AP154" s="934"/>
      <c r="AQ154" s="936"/>
      <c r="AU154" s="137"/>
      <c r="AV154" s="137"/>
      <c r="AW154" s="137"/>
      <c r="AX154" s="137"/>
      <c r="AY154" s="137"/>
      <c r="AZ154" s="137"/>
      <c r="CY154" s="818"/>
    </row>
    <row r="155" spans="2:103" ht="18.75" customHeight="1" x14ac:dyDescent="0.25">
      <c r="B155" s="222">
        <v>149</v>
      </c>
      <c r="C155" s="1033"/>
      <c r="D155" s="918"/>
      <c r="E155" s="1035"/>
      <c r="F155" s="749"/>
      <c r="G155" s="750"/>
      <c r="H155" s="919"/>
      <c r="I155" s="920"/>
      <c r="J155" s="32"/>
      <c r="K155" s="32"/>
      <c r="L155" s="1075"/>
      <c r="M155" s="49"/>
      <c r="O155" s="1059"/>
      <c r="P155" s="386"/>
      <c r="Q155" s="32"/>
      <c r="R155" s="924"/>
      <c r="S155" s="923"/>
      <c r="T155" s="379"/>
      <c r="U155" s="379"/>
      <c r="V155" s="926"/>
      <c r="W155" s="928"/>
      <c r="X155" s="929"/>
      <c r="Y155" s="931"/>
      <c r="Z155" s="930"/>
      <c r="AA155" s="766"/>
      <c r="AB155" s="766"/>
      <c r="AC155" s="766"/>
      <c r="AD155" s="754"/>
      <c r="AE155" s="752"/>
      <c r="AF155" s="752"/>
      <c r="AG155" s="891"/>
      <c r="AH155" s="458"/>
      <c r="AI155" s="31"/>
      <c r="AJ155" s="31"/>
      <c r="AK155" s="459"/>
      <c r="AL155" s="933"/>
      <c r="AM155" s="466"/>
      <c r="AN155" s="934"/>
      <c r="AO155" s="934"/>
      <c r="AP155" s="934"/>
      <c r="AQ155" s="936"/>
      <c r="AU155" s="137"/>
      <c r="AV155" s="137"/>
      <c r="AW155" s="137"/>
      <c r="AX155" s="137"/>
      <c r="AY155" s="137"/>
      <c r="AZ155" s="137"/>
      <c r="CY155" s="818"/>
    </row>
    <row r="156" spans="2:103" ht="18.75" customHeight="1" x14ac:dyDescent="0.25">
      <c r="B156" s="222">
        <v>150</v>
      </c>
      <c r="C156" s="1033"/>
      <c r="D156" s="918"/>
      <c r="E156" s="1035"/>
      <c r="F156" s="749"/>
      <c r="G156" s="750"/>
      <c r="H156" s="919"/>
      <c r="I156" s="920"/>
      <c r="J156" s="32"/>
      <c r="K156" s="32"/>
      <c r="L156" s="1075"/>
      <c r="M156" s="49"/>
      <c r="O156" s="1059"/>
      <c r="P156" s="386"/>
      <c r="Q156" s="32"/>
      <c r="R156" s="924"/>
      <c r="S156" s="923"/>
      <c r="T156" s="379"/>
      <c r="U156" s="379"/>
      <c r="V156" s="926"/>
      <c r="W156" s="928"/>
      <c r="X156" s="929"/>
      <c r="Y156" s="931"/>
      <c r="Z156" s="930"/>
      <c r="AA156" s="766"/>
      <c r="AB156" s="766"/>
      <c r="AC156" s="766"/>
      <c r="AD156" s="754"/>
      <c r="AE156" s="752"/>
      <c r="AF156" s="752"/>
      <c r="AG156" s="891"/>
      <c r="AH156" s="458"/>
      <c r="AI156" s="31"/>
      <c r="AJ156" s="31"/>
      <c r="AK156" s="459"/>
      <c r="AL156" s="933"/>
      <c r="AM156" s="466"/>
      <c r="AN156" s="934"/>
      <c r="AO156" s="934"/>
      <c r="AP156" s="934"/>
      <c r="AQ156" s="936"/>
      <c r="AU156" s="137"/>
      <c r="AV156" s="137"/>
      <c r="AW156" s="137"/>
      <c r="AX156" s="137"/>
      <c r="AY156" s="137"/>
      <c r="AZ156" s="137"/>
      <c r="CY156" s="818"/>
    </row>
    <row r="157" spans="2:103" ht="15.75" x14ac:dyDescent="0.25">
      <c r="B157" s="1147" t="s">
        <v>1845</v>
      </c>
      <c r="AU157" s="137"/>
      <c r="AV157" s="137"/>
      <c r="AW157" s="137"/>
      <c r="AX157" s="137"/>
      <c r="AY157" s="137"/>
      <c r="AZ157" s="137"/>
    </row>
    <row r="158" spans="2:103" ht="15.75" x14ac:dyDescent="0.25">
      <c r="B158" s="30" t="s">
        <v>315</v>
      </c>
      <c r="AU158" s="137"/>
      <c r="AV158" s="137"/>
      <c r="AW158" s="137"/>
      <c r="AX158" s="137"/>
      <c r="AY158" s="137"/>
      <c r="AZ158" s="137"/>
    </row>
    <row r="159" spans="2:103" x14ac:dyDescent="0.25">
      <c r="AU159" s="137"/>
      <c r="AV159" s="137"/>
      <c r="AW159" s="137"/>
      <c r="AX159" s="137"/>
      <c r="AY159" s="137"/>
      <c r="AZ159" s="137"/>
    </row>
    <row r="160" spans="2:103" x14ac:dyDescent="0.25">
      <c r="AU160" s="137"/>
      <c r="AV160" s="137"/>
      <c r="AW160" s="137"/>
      <c r="AX160" s="137"/>
      <c r="AY160" s="137"/>
      <c r="AZ160" s="137"/>
    </row>
    <row r="161" spans="47:52" x14ac:dyDescent="0.25">
      <c r="AU161" s="137"/>
      <c r="AV161" s="137"/>
      <c r="AW161" s="137"/>
      <c r="AX161" s="137"/>
      <c r="AY161" s="137"/>
      <c r="AZ161" s="137"/>
    </row>
    <row r="162" spans="47:52" x14ac:dyDescent="0.25">
      <c r="AU162" s="137"/>
      <c r="AV162" s="137"/>
      <c r="AW162" s="137"/>
      <c r="AX162" s="137"/>
      <c r="AY162" s="137"/>
      <c r="AZ162" s="137"/>
    </row>
    <row r="163" spans="47:52" x14ac:dyDescent="0.25">
      <c r="AU163" s="137"/>
      <c r="AV163" s="137"/>
      <c r="AW163" s="137"/>
      <c r="AX163" s="137"/>
      <c r="AY163" s="137"/>
      <c r="AZ163" s="137"/>
    </row>
    <row r="164" spans="47:52" x14ac:dyDescent="0.25">
      <c r="AU164" s="137"/>
      <c r="AV164" s="137"/>
      <c r="AW164" s="137"/>
      <c r="AX164" s="137"/>
      <c r="AY164" s="137"/>
      <c r="AZ164" s="137"/>
    </row>
    <row r="165" spans="47:52" x14ac:dyDescent="0.25">
      <c r="AU165" s="137"/>
      <c r="AV165" s="137"/>
      <c r="AW165" s="137"/>
      <c r="AX165" s="137"/>
      <c r="AY165" s="137"/>
      <c r="AZ165" s="137"/>
    </row>
    <row r="166" spans="47:52" x14ac:dyDescent="0.25">
      <c r="AU166" s="137"/>
      <c r="AV166" s="137"/>
      <c r="AW166" s="137"/>
      <c r="AX166" s="137"/>
      <c r="AY166" s="137"/>
      <c r="AZ166" s="137"/>
    </row>
    <row r="167" spans="47:52" x14ac:dyDescent="0.25">
      <c r="AU167" s="137"/>
      <c r="AV167" s="137"/>
      <c r="AW167" s="137"/>
      <c r="AX167" s="137"/>
      <c r="AY167" s="137"/>
      <c r="AZ167" s="137"/>
    </row>
    <row r="168" spans="47:52" x14ac:dyDescent="0.25">
      <c r="AU168" s="137"/>
      <c r="AV168" s="137"/>
      <c r="AW168" s="137"/>
      <c r="AX168" s="137"/>
      <c r="AY168" s="137"/>
      <c r="AZ168" s="137"/>
    </row>
    <row r="169" spans="47:52" x14ac:dyDescent="0.25">
      <c r="AU169" s="137"/>
      <c r="AV169" s="137"/>
      <c r="AW169" s="137"/>
      <c r="AX169" s="137"/>
      <c r="AY169" s="137"/>
      <c r="AZ169" s="137"/>
    </row>
    <row r="170" spans="47:52" x14ac:dyDescent="0.25">
      <c r="AU170" s="137"/>
      <c r="AV170" s="137"/>
      <c r="AW170" s="137"/>
      <c r="AX170" s="137"/>
      <c r="AY170" s="137"/>
      <c r="AZ170" s="137"/>
    </row>
    <row r="171" spans="47:52" x14ac:dyDescent="0.25">
      <c r="AU171" s="137"/>
      <c r="AV171" s="137"/>
      <c r="AW171" s="137"/>
      <c r="AX171" s="137"/>
      <c r="AY171" s="137"/>
      <c r="AZ171" s="137"/>
    </row>
    <row r="172" spans="47:52" x14ac:dyDescent="0.25">
      <c r="AU172" s="137"/>
      <c r="AV172" s="137"/>
      <c r="AW172" s="137"/>
      <c r="AX172" s="137"/>
      <c r="AY172" s="137"/>
      <c r="AZ172" s="137"/>
    </row>
    <row r="173" spans="47:52" x14ac:dyDescent="0.25">
      <c r="AU173" s="137"/>
      <c r="AV173" s="137"/>
      <c r="AW173" s="137"/>
      <c r="AX173" s="137"/>
      <c r="AY173" s="137"/>
      <c r="AZ173" s="137"/>
    </row>
    <row r="174" spans="47:52" x14ac:dyDescent="0.25">
      <c r="AU174" s="137"/>
      <c r="AV174" s="137"/>
      <c r="AW174" s="137"/>
      <c r="AX174" s="137"/>
      <c r="AY174" s="137"/>
      <c r="AZ174" s="137"/>
    </row>
    <row r="175" spans="47:52" x14ac:dyDescent="0.25">
      <c r="AU175" s="137"/>
      <c r="AV175" s="137"/>
      <c r="AW175" s="137"/>
      <c r="AX175" s="137"/>
      <c r="AY175" s="137"/>
      <c r="AZ175" s="137"/>
    </row>
    <row r="176" spans="47:52" x14ac:dyDescent="0.25">
      <c r="AU176" s="137"/>
      <c r="AV176" s="137"/>
      <c r="AW176" s="137"/>
      <c r="AX176" s="137"/>
      <c r="AY176" s="137"/>
      <c r="AZ176" s="137"/>
    </row>
    <row r="177" spans="47:52" x14ac:dyDescent="0.25">
      <c r="AU177" s="137"/>
      <c r="AV177" s="137"/>
      <c r="AW177" s="137"/>
      <c r="AX177" s="137"/>
      <c r="AY177" s="137"/>
      <c r="AZ177" s="137"/>
    </row>
    <row r="178" spans="47:52" x14ac:dyDescent="0.25">
      <c r="AU178" s="137"/>
      <c r="AV178" s="137"/>
      <c r="AW178" s="137"/>
      <c r="AX178" s="137"/>
      <c r="AY178" s="137"/>
      <c r="AZ178" s="137"/>
    </row>
    <row r="179" spans="47:52" x14ac:dyDescent="0.25">
      <c r="AU179" s="137"/>
      <c r="AV179" s="137"/>
      <c r="AW179" s="137"/>
      <c r="AX179" s="137"/>
      <c r="AY179" s="137"/>
      <c r="AZ179" s="137"/>
    </row>
    <row r="180" spans="47:52" x14ac:dyDescent="0.25">
      <c r="AU180" s="137"/>
      <c r="AV180" s="137"/>
      <c r="AW180" s="137"/>
      <c r="AX180" s="137"/>
      <c r="AY180" s="137"/>
      <c r="AZ180" s="137"/>
    </row>
    <row r="181" spans="47:52" x14ac:dyDescent="0.25">
      <c r="AU181" s="137"/>
      <c r="AV181" s="137"/>
      <c r="AW181" s="137"/>
      <c r="AX181" s="137"/>
      <c r="AY181" s="137"/>
      <c r="AZ181" s="137"/>
    </row>
    <row r="182" spans="47:52" x14ac:dyDescent="0.25">
      <c r="AU182" s="137"/>
      <c r="AV182" s="137"/>
      <c r="AW182" s="137"/>
      <c r="AX182" s="137"/>
      <c r="AY182" s="137"/>
      <c r="AZ182" s="137"/>
    </row>
    <row r="183" spans="47:52" x14ac:dyDescent="0.25">
      <c r="AU183" s="137"/>
      <c r="AV183" s="137"/>
      <c r="AW183" s="137"/>
      <c r="AX183" s="137"/>
      <c r="AY183" s="137"/>
      <c r="AZ183" s="137"/>
    </row>
    <row r="184" spans="47:52" x14ac:dyDescent="0.25">
      <c r="AU184" s="137"/>
      <c r="AV184" s="137"/>
      <c r="AW184" s="137"/>
      <c r="AX184" s="137"/>
      <c r="AY184" s="137"/>
      <c r="AZ184" s="137"/>
    </row>
    <row r="185" spans="47:52" x14ac:dyDescent="0.25">
      <c r="AU185" s="137"/>
      <c r="AV185" s="137"/>
      <c r="AW185" s="137"/>
      <c r="AX185" s="137"/>
      <c r="AY185" s="137"/>
      <c r="AZ185" s="137"/>
    </row>
    <row r="186" spans="47:52" x14ac:dyDescent="0.25">
      <c r="AU186" s="137"/>
      <c r="AV186" s="137"/>
      <c r="AW186" s="137"/>
      <c r="AX186" s="137"/>
      <c r="AY186" s="137"/>
      <c r="AZ186" s="137"/>
    </row>
    <row r="187" spans="47:52" x14ac:dyDescent="0.25">
      <c r="AU187" s="137"/>
      <c r="AV187" s="137"/>
      <c r="AW187" s="137"/>
      <c r="AX187" s="137"/>
      <c r="AY187" s="137"/>
      <c r="AZ187" s="137"/>
    </row>
    <row r="188" spans="47:52" x14ac:dyDescent="0.25">
      <c r="AU188" s="137"/>
      <c r="AV188" s="137"/>
      <c r="AW188" s="137"/>
      <c r="AX188" s="137"/>
      <c r="AY188" s="137"/>
      <c r="AZ188" s="137"/>
    </row>
    <row r="189" spans="47:52" x14ac:dyDescent="0.25">
      <c r="AU189" s="137"/>
      <c r="AV189" s="137"/>
      <c r="AW189" s="137"/>
      <c r="AX189" s="137"/>
      <c r="AY189" s="137"/>
      <c r="AZ189" s="137"/>
    </row>
    <row r="190" spans="47:52" x14ac:dyDescent="0.25">
      <c r="AU190" s="137"/>
      <c r="AV190" s="137"/>
      <c r="AW190" s="137"/>
      <c r="AX190" s="137"/>
      <c r="AY190" s="137"/>
      <c r="AZ190" s="137"/>
    </row>
    <row r="191" spans="47:52" x14ac:dyDescent="0.25">
      <c r="AU191" s="137"/>
      <c r="AV191" s="137"/>
      <c r="AW191" s="137"/>
      <c r="AX191" s="137"/>
      <c r="AY191" s="137"/>
      <c r="AZ191" s="137"/>
    </row>
    <row r="192" spans="47:52" x14ac:dyDescent="0.25">
      <c r="AU192" s="137"/>
      <c r="AV192" s="137"/>
      <c r="AW192" s="137"/>
      <c r="AX192" s="137"/>
      <c r="AY192" s="137"/>
      <c r="AZ192" s="137"/>
    </row>
    <row r="193" spans="47:52" x14ac:dyDescent="0.25">
      <c r="AU193" s="137"/>
      <c r="AV193" s="137"/>
      <c r="AW193" s="137"/>
      <c r="AX193" s="137"/>
      <c r="AY193" s="137"/>
      <c r="AZ193" s="137"/>
    </row>
    <row r="194" spans="47:52" x14ac:dyDescent="0.25">
      <c r="AU194" s="137"/>
      <c r="AV194" s="137"/>
      <c r="AW194" s="137"/>
      <c r="AX194" s="137"/>
      <c r="AY194" s="137"/>
      <c r="AZ194" s="137"/>
    </row>
    <row r="195" spans="47:52" x14ac:dyDescent="0.25">
      <c r="AU195" s="137"/>
      <c r="AV195" s="137"/>
      <c r="AW195" s="137"/>
      <c r="AX195" s="137"/>
      <c r="AY195" s="137"/>
      <c r="AZ195" s="137"/>
    </row>
    <row r="196" spans="47:52" x14ac:dyDescent="0.25">
      <c r="AU196" s="137"/>
      <c r="AV196" s="137"/>
      <c r="AW196" s="137"/>
      <c r="AX196" s="137"/>
      <c r="AY196" s="137"/>
      <c r="AZ196" s="137"/>
    </row>
    <row r="197" spans="47:52" x14ac:dyDescent="0.25">
      <c r="AU197" s="137"/>
      <c r="AV197" s="137"/>
      <c r="AW197" s="137"/>
      <c r="AX197" s="137"/>
      <c r="AY197" s="137"/>
      <c r="AZ197" s="137"/>
    </row>
    <row r="198" spans="47:52" x14ac:dyDescent="0.25">
      <c r="AU198" s="137"/>
      <c r="AV198" s="137"/>
      <c r="AW198" s="137"/>
      <c r="AX198" s="137"/>
      <c r="AY198" s="137"/>
      <c r="AZ198" s="137"/>
    </row>
    <row r="199" spans="47:52" x14ac:dyDescent="0.25">
      <c r="AU199" s="137"/>
      <c r="AV199" s="137"/>
      <c r="AW199" s="137"/>
      <c r="AX199" s="137"/>
      <c r="AY199" s="137"/>
      <c r="AZ199" s="137"/>
    </row>
    <row r="200" spans="47:52" x14ac:dyDescent="0.25">
      <c r="AU200" s="137"/>
      <c r="AV200" s="137"/>
      <c r="AW200" s="137"/>
      <c r="AX200" s="137"/>
      <c r="AY200" s="137"/>
      <c r="AZ200" s="137"/>
    </row>
    <row r="201" spans="47:52" x14ac:dyDescent="0.25">
      <c r="AU201" s="137"/>
      <c r="AV201" s="137"/>
      <c r="AW201" s="137"/>
      <c r="AX201" s="137"/>
      <c r="AY201" s="137"/>
      <c r="AZ201" s="137"/>
    </row>
    <row r="202" spans="47:52" x14ac:dyDescent="0.25">
      <c r="AU202" s="137"/>
      <c r="AV202" s="137"/>
      <c r="AW202" s="137"/>
      <c r="AX202" s="137"/>
      <c r="AY202" s="137"/>
      <c r="AZ202" s="137"/>
    </row>
    <row r="203" spans="47:52" x14ac:dyDescent="0.25">
      <c r="AU203" s="137"/>
      <c r="AV203" s="137"/>
      <c r="AW203" s="137"/>
      <c r="AX203" s="137"/>
      <c r="AY203" s="137"/>
      <c r="AZ203" s="137"/>
    </row>
    <row r="204" spans="47:52" x14ac:dyDescent="0.25">
      <c r="AU204" s="137"/>
      <c r="AV204" s="137"/>
      <c r="AW204" s="137"/>
      <c r="AX204" s="137"/>
      <c r="AY204" s="137"/>
      <c r="AZ204" s="137"/>
    </row>
    <row r="205" spans="47:52" x14ac:dyDescent="0.25">
      <c r="AU205" s="137"/>
      <c r="AV205" s="137"/>
      <c r="AW205" s="137"/>
      <c r="AX205" s="137"/>
      <c r="AY205" s="137"/>
      <c r="AZ205" s="137"/>
    </row>
    <row r="206" spans="47:52" x14ac:dyDescent="0.25">
      <c r="AU206" s="137"/>
      <c r="AV206" s="137"/>
      <c r="AW206" s="137"/>
      <c r="AX206" s="137"/>
      <c r="AY206" s="137"/>
      <c r="AZ206" s="137"/>
    </row>
    <row r="207" spans="47:52" x14ac:dyDescent="0.25">
      <c r="AU207" s="137"/>
      <c r="AV207" s="137"/>
      <c r="AW207" s="137"/>
      <c r="AX207" s="137"/>
      <c r="AY207" s="137"/>
      <c r="AZ207" s="137"/>
    </row>
    <row r="208" spans="47:52" x14ac:dyDescent="0.25">
      <c r="AU208" s="137"/>
      <c r="AV208" s="137"/>
      <c r="AW208" s="137"/>
      <c r="AX208" s="137"/>
      <c r="AY208" s="137"/>
      <c r="AZ208" s="137"/>
    </row>
    <row r="209" spans="47:52" x14ac:dyDescent="0.25">
      <c r="AU209" s="137"/>
      <c r="AV209" s="137"/>
      <c r="AW209" s="137"/>
      <c r="AX209" s="137"/>
      <c r="AY209" s="137"/>
      <c r="AZ209" s="137"/>
    </row>
    <row r="210" spans="47:52" x14ac:dyDescent="0.25">
      <c r="AU210" s="137"/>
      <c r="AV210" s="137"/>
      <c r="AW210" s="137"/>
      <c r="AX210" s="137"/>
      <c r="AY210" s="137"/>
      <c r="AZ210" s="137"/>
    </row>
    <row r="211" spans="47:52" x14ac:dyDescent="0.25">
      <c r="AU211" s="137"/>
      <c r="AV211" s="137"/>
      <c r="AW211" s="137"/>
      <c r="AX211" s="137"/>
      <c r="AY211" s="137"/>
      <c r="AZ211" s="137"/>
    </row>
    <row r="212" spans="47:52" x14ac:dyDescent="0.25">
      <c r="AU212" s="137"/>
      <c r="AV212" s="137"/>
      <c r="AW212" s="137"/>
      <c r="AX212" s="137"/>
      <c r="AY212" s="137"/>
      <c r="AZ212" s="137"/>
    </row>
    <row r="213" spans="47:52" x14ac:dyDescent="0.25">
      <c r="AU213" s="137"/>
      <c r="AV213" s="137"/>
      <c r="AW213" s="137"/>
      <c r="AX213" s="137"/>
      <c r="AY213" s="137"/>
      <c r="AZ213" s="137"/>
    </row>
    <row r="214" spans="47:52" x14ac:dyDescent="0.25">
      <c r="AU214" s="137"/>
      <c r="AV214" s="137"/>
      <c r="AW214" s="137"/>
      <c r="AX214" s="137"/>
      <c r="AY214" s="137"/>
      <c r="AZ214" s="137"/>
    </row>
    <row r="215" spans="47:52" x14ac:dyDescent="0.25">
      <c r="AU215" s="137"/>
      <c r="AV215" s="137"/>
      <c r="AW215" s="137"/>
      <c r="AX215" s="137"/>
      <c r="AY215" s="137"/>
      <c r="AZ215" s="137"/>
    </row>
    <row r="216" spans="47:52" x14ac:dyDescent="0.25">
      <c r="AU216" s="137"/>
      <c r="AV216" s="137"/>
      <c r="AW216" s="137"/>
      <c r="AX216" s="137"/>
      <c r="AY216" s="137"/>
      <c r="AZ216" s="137"/>
    </row>
    <row r="217" spans="47:52" x14ac:dyDescent="0.25">
      <c r="AU217" s="137"/>
      <c r="AV217" s="137"/>
      <c r="AW217" s="137"/>
      <c r="AX217" s="137"/>
      <c r="AY217" s="137"/>
      <c r="AZ217" s="137"/>
    </row>
    <row r="218" spans="47:52" x14ac:dyDescent="0.25">
      <c r="AU218" s="137"/>
      <c r="AV218" s="137"/>
      <c r="AW218" s="137"/>
      <c r="AX218" s="137"/>
      <c r="AY218" s="137"/>
      <c r="AZ218" s="137"/>
    </row>
    <row r="219" spans="47:52" x14ac:dyDescent="0.25">
      <c r="AU219" s="137"/>
      <c r="AV219" s="137"/>
      <c r="AW219" s="137"/>
      <c r="AX219" s="137"/>
      <c r="AY219" s="137"/>
      <c r="AZ219" s="137"/>
    </row>
    <row r="220" spans="47:52" x14ac:dyDescent="0.25">
      <c r="AU220" s="137"/>
      <c r="AV220" s="137"/>
      <c r="AW220" s="137"/>
      <c r="AX220" s="137"/>
      <c r="AY220" s="137"/>
      <c r="AZ220" s="137"/>
    </row>
    <row r="221" spans="47:52" x14ac:dyDescent="0.25">
      <c r="AU221" s="137"/>
      <c r="AV221" s="137"/>
      <c r="AW221" s="137"/>
      <c r="AX221" s="137"/>
      <c r="AY221" s="137"/>
      <c r="AZ221" s="137"/>
    </row>
    <row r="222" spans="47:52" x14ac:dyDescent="0.25">
      <c r="AU222" s="137"/>
      <c r="AV222" s="137"/>
      <c r="AW222" s="137"/>
      <c r="AX222" s="137"/>
      <c r="AY222" s="137"/>
      <c r="AZ222" s="137"/>
    </row>
    <row r="223" spans="47:52" x14ac:dyDescent="0.25">
      <c r="AU223" s="137"/>
      <c r="AV223" s="137"/>
      <c r="AW223" s="137"/>
      <c r="AX223" s="137"/>
      <c r="AY223" s="137"/>
      <c r="AZ223" s="137"/>
    </row>
    <row r="224" spans="47:52" x14ac:dyDescent="0.25">
      <c r="AU224" s="137"/>
      <c r="AV224" s="137"/>
      <c r="AW224" s="137"/>
      <c r="AX224" s="137"/>
      <c r="AY224" s="137"/>
      <c r="AZ224" s="137"/>
    </row>
    <row r="225" spans="46:52" x14ac:dyDescent="0.25">
      <c r="AU225" s="137"/>
      <c r="AV225" s="137"/>
      <c r="AW225" s="137"/>
      <c r="AX225" s="137"/>
      <c r="AY225" s="137"/>
      <c r="AZ225" s="137"/>
    </row>
    <row r="226" spans="46:52" x14ac:dyDescent="0.25">
      <c r="AU226" s="137"/>
      <c r="AV226" s="137"/>
      <c r="AW226" s="137"/>
      <c r="AX226" s="137"/>
      <c r="AY226" s="137"/>
      <c r="AZ226" s="137"/>
    </row>
    <row r="227" spans="46:52" x14ac:dyDescent="0.25">
      <c r="AU227" s="137"/>
      <c r="AV227" s="137"/>
      <c r="AW227" s="137"/>
      <c r="AX227" s="137"/>
      <c r="AY227" s="137"/>
      <c r="AZ227" s="137"/>
    </row>
    <row r="228" spans="46:52" x14ac:dyDescent="0.25">
      <c r="AU228" s="137"/>
      <c r="AV228" s="137"/>
      <c r="AW228" s="137"/>
      <c r="AX228" s="137"/>
      <c r="AY228" s="137"/>
      <c r="AZ228" s="137"/>
    </row>
    <row r="229" spans="46:52" x14ac:dyDescent="0.25">
      <c r="AU229" s="137"/>
      <c r="AV229" s="137"/>
      <c r="AW229" s="137"/>
      <c r="AX229" s="137"/>
      <c r="AY229" s="137"/>
      <c r="AZ229" s="137"/>
    </row>
    <row r="230" spans="46:52" x14ac:dyDescent="0.25">
      <c r="AU230" s="137"/>
      <c r="AV230" s="137"/>
      <c r="AW230" s="137"/>
      <c r="AX230" s="137"/>
      <c r="AY230" s="137"/>
      <c r="AZ230" s="137"/>
    </row>
    <row r="231" spans="46:52" x14ac:dyDescent="0.25">
      <c r="AU231" s="137"/>
      <c r="AV231" s="137"/>
      <c r="AW231" s="137"/>
      <c r="AX231" s="137"/>
      <c r="AY231" s="137"/>
      <c r="AZ231" s="137"/>
    </row>
    <row r="232" spans="46:52" x14ac:dyDescent="0.25">
      <c r="AU232" s="137"/>
      <c r="AV232" s="137"/>
      <c r="AW232" s="137"/>
      <c r="AX232" s="137"/>
      <c r="AY232" s="137"/>
      <c r="AZ232" s="137"/>
    </row>
    <row r="233" spans="46:52" x14ac:dyDescent="0.25">
      <c r="AT233" s="280"/>
      <c r="AU233" s="137"/>
      <c r="AV233" s="137"/>
      <c r="AW233" s="137"/>
      <c r="AX233" s="137"/>
      <c r="AY233" s="137"/>
      <c r="AZ233" s="137"/>
    </row>
    <row r="234" spans="46:52" x14ac:dyDescent="0.25">
      <c r="AT234" s="280"/>
      <c r="AU234" s="137"/>
      <c r="AV234" s="137"/>
      <c r="AW234" s="137"/>
      <c r="AX234" s="137"/>
      <c r="AY234" s="137"/>
      <c r="AZ234" s="137"/>
    </row>
    <row r="235" spans="46:52" x14ac:dyDescent="0.25">
      <c r="AT235" s="280"/>
      <c r="AU235" s="137"/>
      <c r="AV235" s="137"/>
      <c r="AW235" s="137"/>
      <c r="AX235" s="137"/>
      <c r="AY235" s="137"/>
      <c r="AZ235" s="137"/>
    </row>
    <row r="300" ht="17.25" customHeight="1" x14ac:dyDescent="0.25"/>
  </sheetData>
  <mergeCells count="10">
    <mergeCell ref="AD4:AG4"/>
    <mergeCell ref="C4:D4"/>
    <mergeCell ref="F4:G4"/>
    <mergeCell ref="I4:K4"/>
    <mergeCell ref="G1:H1"/>
    <mergeCell ref="B2:D2"/>
    <mergeCell ref="C3:D3"/>
    <mergeCell ref="E3:E4"/>
    <mergeCell ref="I3:K3"/>
    <mergeCell ref="F2:K2"/>
  </mergeCells>
  <conditionalFormatting sqref="BH7:BH56">
    <cfRule type="containsText" dxfId="119" priority="2" stopIfTrue="1" operator="containsText" text="No exam date">
      <formula>NOT(ISERROR(SEARCH("No exam date",BH7)))</formula>
    </cfRule>
  </conditionalFormatting>
  <conditionalFormatting sqref="BI7:BI56">
    <cfRule type="containsText" dxfId="118" priority="1" stopIfTrue="1" operator="containsText" text="Required: entry missing">
      <formula>NOT(ISERROR(SEARCH("Required: entry missing",BI7)))</formula>
    </cfRule>
  </conditionalFormatting>
  <conditionalFormatting sqref="CZ7:DA56">
    <cfRule type="containsText" dxfId="117" priority="9" stopIfTrue="1" operator="containsText" text="No dose units entered">
      <formula>NOT(ISERROR(SEARCH("No dose units entered",CZ7)))</formula>
    </cfRule>
    <cfRule type="containsText" dxfId="116" priority="10" stopIfTrue="1" operator="containsText" text="Look for Note on dose units">
      <formula>NOT(ISERROR(SEARCH("Look for Note on dose units",CZ7)))</formula>
    </cfRule>
  </conditionalFormatting>
  <dataValidations count="24">
    <dataValidation type="decimal" allowBlank="1" showInputMessage="1" showErrorMessage="1" error="Height must be entered in centimeters" sqref="Q7:Q156" xr:uid="{00000000-0002-0000-0800-000000000000}">
      <formula1>0.5</formula1>
      <formula2>3</formula2>
    </dataValidation>
    <dataValidation type="decimal" operator="greaterThan" allowBlank="1" showInputMessage="1" showErrorMessage="1" error="Dose entries cannot be a negative number " sqref="E7:K156" xr:uid="{00000000-0002-0000-0800-000001000000}">
      <formula1>0</formula1>
    </dataValidation>
    <dataValidation type="whole" allowBlank="1" showInputMessage="1" showErrorMessage="1" sqref="V7:V156" xr:uid="{00000000-0002-0000-0800-000002000000}">
      <formula1>0</formula1>
      <formula2>200</formula2>
    </dataValidation>
    <dataValidation type="decimal" operator="greaterThan" allowBlank="1" showInputMessage="1" showErrorMessage="1" sqref="AA7:AC156" xr:uid="{00000000-0002-0000-0800-000003000000}">
      <formula1>0</formula1>
    </dataValidation>
    <dataValidation type="decimal" allowBlank="1" showInputMessage="1" showErrorMessage="1" sqref="O7:O156" xr:uid="{00000000-0002-0000-0800-000004000000}">
      <formula1>16</formula1>
      <formula2>120</formula2>
    </dataValidation>
    <dataValidation type="decimal" allowBlank="1" showInputMessage="1" showErrorMessage="1" sqref="M7:M156" xr:uid="{00000000-0002-0000-0800-000005000000}">
      <formula1>30</formula1>
      <formula2>300</formula2>
    </dataValidation>
    <dataValidation type="list" allowBlank="1" showInputMessage="1" sqref="T7:T156" xr:uid="{00000000-0002-0000-0800-000006000000}">
      <formula1>"2,3,7.5,10,15,20,30,60"</formula1>
    </dataValidation>
    <dataValidation type="list" allowBlank="1" showInputMessage="1" sqref="S7:S156 AG7:AG156 X7:X156" xr:uid="{00000000-0002-0000-0800-000007000000}">
      <formula1>"Yes, No, Not known"</formula1>
    </dataValidation>
    <dataValidation type="list" allowBlank="1" showInputMessage="1" sqref="U7:U156" xr:uid="{00000000-0002-0000-0800-000008000000}">
      <formula1>"60,30,15,10,7.5"</formula1>
    </dataValidation>
    <dataValidation type="list" allowBlank="1" showInputMessage="1" sqref="Z7:Z156" xr:uid="{00000000-0002-0000-0800-000009000000}">
      <formula1>"Yes: In all cases, Yes: In most cases, Yes: In some cases, No, Not Known"</formula1>
    </dataValidation>
    <dataValidation type="list" allowBlank="1" showInputMessage="1" sqref="AD7:AD156" xr:uid="{00000000-0002-0000-0800-00000A000000}">
      <formula1>"Yes: fully automatic filtration on this system, No: user can set dose/filtration option, Additional filtration not usual needed for this exam, Not known, Other"</formula1>
    </dataValidation>
    <dataValidation type="list" allowBlank="1" showInputMessage="1" sqref="R7:R156" xr:uid="{00000000-0002-0000-0800-00000B000000}">
      <formula1>"Yes: High, Yes: Medium, Yes: Low, Yes: Bone, Yes: Soft tissue,Yes: Other, No, No: see notes, Not Known"</formula1>
    </dataValidation>
    <dataValidation type="list" allowBlank="1" showInputMessage="1" sqref="Y7:Y156" xr:uid="{00000000-0002-0000-0800-00000C000000}">
      <formula1>$AW$13:$AW$23</formula1>
    </dataValidation>
    <dataValidation type="list" allowBlank="1" showInputMessage="1" sqref="AP7:AP156" xr:uid="{00000000-0002-0000-0800-00000D000000}">
      <formula1>$AW$27:$AW$34</formula1>
    </dataValidation>
    <dataValidation type="list" allowBlank="1" showInputMessage="1" sqref="P7:P156" xr:uid="{00000000-0002-0000-0800-00000E000000}">
      <formula1>$AU$29:$AU$32</formula1>
    </dataValidation>
    <dataValidation type="list" allowBlank="1" showInputMessage="1" sqref="I4:K4" xr:uid="{00000000-0002-0000-0800-00000F000000}">
      <formula1>"Gy, dGy, cGy, mGy, Other, Not known"</formula1>
    </dataValidation>
    <dataValidation type="list" allowBlank="1" showInputMessage="1" sqref="H4" xr:uid="{00000000-0002-0000-0800-000010000000}">
      <formula1>"Seconds, Minutes - decimal point - seconds, Minutes and decimal fraction of minutes, Other, Not known"</formula1>
    </dataValidation>
    <dataValidation type="list" allowBlank="1" showInputMessage="1" sqref="AF7:AF156" xr:uid="{00000000-0002-0000-0800-000011000000}">
      <formula1>"0.5, 1.0, 1.5, 2.0, 2.5, 3.0, 3.5, 4.0, 4.5, 5.0"</formula1>
    </dataValidation>
    <dataValidation type="list" allowBlank="1" showInputMessage="1" sqref="AE7:AE156" xr:uid="{00000000-0002-0000-0800-000012000000}">
      <formula1>"0.1, 0.2, 0.3, 0.4, 0.5, 0.6, 0.7, 0.8, 0.9"</formula1>
    </dataValidation>
    <dataValidation type="list" allowBlank="1" showInputMessage="1" sqref="AL7:AL156" xr:uid="{00000000-0002-0000-0800-000013000000}">
      <formula1>"Yes, Yes: comment in column AQ, No, Not Known"</formula1>
    </dataValidation>
    <dataValidation type="list" allowBlank="1" showInputMessage="1" sqref="AM7:AM156" xr:uid="{00000000-0002-0000-0800-000014000000}">
      <formula1>"Not known, Yes: check image after procedure, Yes: see additional information in column AQ, Yes, No"</formula1>
    </dataValidation>
    <dataValidation type="date" allowBlank="1" showInputMessage="1" showErrorMessage="1" sqref="D7:D156" xr:uid="{00000000-0002-0000-0800-000015000000}">
      <formula1>42370</formula1>
      <formula2>47484</formula2>
    </dataValidation>
    <dataValidation type="list" allowBlank="1" showInputMessage="1" sqref="F4:G4" xr:uid="{00000000-0002-0000-0800-000016000000}">
      <formula1>$AU$13:$AU$21</formula1>
    </dataValidation>
    <dataValidation type="list" allowBlank="1" showInputMessage="1" sqref="W7:W156" xr:uid="{4CE0CCE9-1B82-4527-B968-0173B2D1369F}">
      <formula1>"Yes, Yes: Virtual grid, No, Not known"</formula1>
    </dataValidation>
  </dataValidation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9</vt:i4>
      </vt:variant>
    </vt:vector>
  </HeadingPairs>
  <TitlesOfParts>
    <vt:vector size="47" baseType="lpstr">
      <vt:lpstr>IR&amp;F by Patient Guidance</vt:lpstr>
      <vt:lpstr>Info Exam and Procedure List</vt:lpstr>
      <vt:lpstr>Info List of Data Fields</vt:lpstr>
      <vt:lpstr>Contact_Information </vt:lpstr>
      <vt:lpstr>Fluoroscopy_System_General_Info</vt:lpstr>
      <vt:lpstr>Exam_Protocol_Information</vt:lpstr>
      <vt:lpstr>F01_Angiography_Cerebral</vt:lpstr>
      <vt:lpstr>F02_Angiography_Femoral</vt:lpstr>
      <vt:lpstr>F03_Arthrography_hip</vt:lpstr>
      <vt:lpstr>F04_Barium_meal_swallow</vt:lpstr>
      <vt:lpstr>F05_Barium_swallow</vt:lpstr>
      <vt:lpstr>F06_Video_Barium_swallow</vt:lpstr>
      <vt:lpstr>F07_Water_sol_Con_Enema</vt:lpstr>
      <vt:lpstr>F08_Water_Sol_Con_Swallow</vt:lpstr>
      <vt:lpstr>F09_Hysterosalpingography</vt:lpstr>
      <vt:lpstr>P01_ERCP_diagnostic</vt:lpstr>
      <vt:lpstr>P02_ERCP_Interventional</vt:lpstr>
      <vt:lpstr>P03_Cardiac_Catheter_Ablation</vt:lpstr>
      <vt:lpstr>P04_Facet_Joint_Injection</vt:lpstr>
      <vt:lpstr>P05_Rad_Insert_Gastro_Tube</vt:lpstr>
      <vt:lpstr>P06_I_T_Central_Venous_Catheter</vt:lpstr>
      <vt:lpstr>P07_Nephrostomy</vt:lpstr>
      <vt:lpstr>P08_Nephrostomy_TubeReplacement</vt:lpstr>
      <vt:lpstr>P09_Oesophageal_Stent</vt:lpstr>
      <vt:lpstr>P10_Pacemaker_permanent</vt:lpstr>
      <vt:lpstr>P11_PICC_Line_Insertion</vt:lpstr>
      <vt:lpstr>P12_Stent_Ureteric_Antegrade</vt:lpstr>
      <vt:lpstr>P13_Stent_Ureteric_Retrograde</vt:lpstr>
      <vt:lpstr>P14_Mobile_Image_Abdomen</vt:lpstr>
      <vt:lpstr>P15_Mobile_Image_Cervical_Spine</vt:lpstr>
      <vt:lpstr>P16_Mobile_Image_Orthop_Hip_Pin</vt:lpstr>
      <vt:lpstr>P17_Mobile_Image_Lumbar_Spine</vt:lpstr>
      <vt:lpstr>Z01_Extra_form</vt:lpstr>
      <vt:lpstr>Z02_Extra_form</vt:lpstr>
      <vt:lpstr>Z03_Extra_form</vt:lpstr>
      <vt:lpstr>Z04_Extra_form</vt:lpstr>
      <vt:lpstr>Z05_Extra_form</vt:lpstr>
      <vt:lpstr>Z06_Extras_form</vt:lpstr>
      <vt:lpstr>'Contact_Information '!Print_Area</vt:lpstr>
      <vt:lpstr>Exam_Protocol_Information!Print_Area</vt:lpstr>
      <vt:lpstr>F01_Angiography_Cerebral!Print_Area</vt:lpstr>
      <vt:lpstr>Fluoroscopy_System_General_Info!Print_Area</vt:lpstr>
      <vt:lpstr>'Info Exam and Procedure List'!Print_Area</vt:lpstr>
      <vt:lpstr>'Info List of Data Fields'!Print_Area</vt:lpstr>
      <vt:lpstr>'IR&amp;F by Patient Guidance'!Print_Area</vt:lpstr>
      <vt:lpstr>'Info Exam and Procedure List'!Print_Titles</vt:lpstr>
      <vt:lpstr>'Info List of Data Fields'!Print_Titles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Smith</dc:creator>
  <cp:lastModifiedBy>Jenny Smith_25_May_09</cp:lastModifiedBy>
  <cp:lastPrinted>2019-04-16T11:41:08Z</cp:lastPrinted>
  <dcterms:created xsi:type="dcterms:W3CDTF">2016-07-29T08:20:23Z</dcterms:created>
  <dcterms:modified xsi:type="dcterms:W3CDTF">2025-06-12T11:39:16Z</dcterms:modified>
</cp:coreProperties>
</file>